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workbookProtection lockStructure="1"/>
  <bookViews>
    <workbookView xWindow="32760" yWindow="32760" windowWidth="15360" windowHeight="6945" tabRatio="973" activeTab="3"/>
  </bookViews>
  <sheets>
    <sheet name="TARTALOMJEGYZÉK" sheetId="134" r:id="rId1"/>
    <sheet name="ALAPADATOK" sheetId="94" r:id="rId2"/>
    <sheet name="KV_ÖSSZEFÜGGÉSEK" sheetId="75" r:id="rId3"/>
    <sheet name="KV_1.1.sz.mell." sheetId="1" r:id="rId4"/>
    <sheet name="KV_1.2.sz.mell." sheetId="130" r:id="rId5"/>
    <sheet name="KV_1.3.sz.mell." sheetId="131" r:id="rId6"/>
    <sheet name="KV_1.4.sz.mell." sheetId="132" r:id="rId7"/>
    <sheet name="KV_2.1.sz.mell." sheetId="73" r:id="rId8"/>
    <sheet name="KV_2.2.sz.mell." sheetId="61" r:id="rId9"/>
    <sheet name="KV_ELLENŐRZÉS" sheetId="76" r:id="rId10"/>
    <sheet name="KV_3.sz.mell." sheetId="62" r:id="rId11"/>
    <sheet name="KV_4.sz.mell." sheetId="77" r:id="rId12"/>
    <sheet name="KV_5.sz.mell." sheetId="78" r:id="rId13"/>
    <sheet name="KV_6.sz.mell." sheetId="63" r:id="rId14"/>
    <sheet name="KV_7.sz.mell." sheetId="64" r:id="rId15"/>
    <sheet name="KV_8.sz.mell." sheetId="71" r:id="rId16"/>
    <sheet name="KV_9.1.sz.mell" sheetId="3" r:id="rId17"/>
    <sheet name="KV_9.1.1.sz.mell" sheetId="119" r:id="rId18"/>
    <sheet name="KV_9.1.2.sz.mell." sheetId="120" r:id="rId19"/>
    <sheet name="KV_9.1.3.sz.mell" sheetId="121" r:id="rId20"/>
    <sheet name="KV_9.2.sz.mell" sheetId="79" r:id="rId21"/>
    <sheet name="KV_9.2.1.sz.mell" sheetId="122" r:id="rId22"/>
    <sheet name="KV_9.2.2.sz.mell" sheetId="123" r:id="rId23"/>
    <sheet name="KV_9.2.3.sz.mell" sheetId="124" r:id="rId24"/>
    <sheet name="KV_9.3.sz.mell" sheetId="105" r:id="rId25"/>
    <sheet name="KV_9.3.1.sz.mell" sheetId="125" r:id="rId26"/>
    <sheet name="KV_9.3.2.sz.mell" sheetId="126" r:id="rId27"/>
    <sheet name="KV_9.3.3.sz.mell" sheetId="127" r:id="rId28"/>
    <sheet name="KV_9.4.sz.mell" sheetId="136" r:id="rId29"/>
    <sheet name="KV_9.4.1.sz.mell" sheetId="137" r:id="rId30"/>
    <sheet name="KV_9.4.2.sz.mell" sheetId="138" r:id="rId31"/>
    <sheet name="KV_9.4.3.sz.mell" sheetId="139" r:id="rId32"/>
    <sheet name="KV_9.5.sz.mell" sheetId="140" r:id="rId33"/>
    <sheet name="KV_9.5.1.sz.mell" sheetId="141" r:id="rId34"/>
    <sheet name="KV_9.5.2.sz.mell" sheetId="142" r:id="rId35"/>
    <sheet name="KV_9.5.3.sz.mell" sheetId="143" r:id="rId36"/>
    <sheet name="KV_9.6.sz.mell" sheetId="144" r:id="rId37"/>
    <sheet name="KV_9.6.1.sz.mell" sheetId="145" r:id="rId38"/>
    <sheet name="KV_9.6.2.sz.mell" sheetId="146" r:id="rId39"/>
    <sheet name="KV_9.6.3.sz.mell" sheetId="147" r:id="rId40"/>
    <sheet name="KV_9.7.sz.mell" sheetId="148" r:id="rId41"/>
    <sheet name="KV_9.7.1.sz.mell" sheetId="149" r:id="rId42"/>
    <sheet name="KV_9.7.2.sz.mell" sheetId="150" r:id="rId43"/>
    <sheet name="KV_9.7.3.sz.mell" sheetId="151" r:id="rId44"/>
    <sheet name="KV_10.sz.mell" sheetId="89" r:id="rId45"/>
    <sheet name="KV_1.sz.tájékoztató_t." sheetId="87" r:id="rId46"/>
    <sheet name="KV_2.sz.tájékoztató_t." sheetId="66" r:id="rId47"/>
    <sheet name="KV_3.sz.tájékoztató_t." sheetId="88" r:id="rId48"/>
    <sheet name="KV_4.sz.tájékoztató_t." sheetId="24" r:id="rId49"/>
    <sheet name="KV_5.sz.tájékoztató_t" sheetId="172" r:id="rId50"/>
    <sheet name="KV_6.sz.tájékoztató_t." sheetId="70" r:id="rId51"/>
    <sheet name="KV_7.sz.tájékoztató_t." sheetId="128" r:id="rId52"/>
  </sheets>
  <definedNames>
    <definedName name="_xlnm.Print_Titles" localSheetId="17">KV_9.1.1.sz.mell!$1:$6</definedName>
    <definedName name="_xlnm.Print_Titles" localSheetId="18">KV_9.1.2.sz.mell.!$1:$6</definedName>
    <definedName name="_xlnm.Print_Titles" localSheetId="19">KV_9.1.3.sz.mell!$1:$6</definedName>
    <definedName name="_xlnm.Print_Titles" localSheetId="16">KV_9.1.sz.mell!$1:$6</definedName>
    <definedName name="_xlnm.Print_Titles" localSheetId="21">KV_9.2.1.sz.mell!$1:$6</definedName>
    <definedName name="_xlnm.Print_Titles" localSheetId="22">KV_9.2.2.sz.mell!$1:$6</definedName>
    <definedName name="_xlnm.Print_Titles" localSheetId="23">KV_9.2.3.sz.mell!$1:$6</definedName>
    <definedName name="_xlnm.Print_Titles" localSheetId="20">KV_9.2.sz.mell!$1:$6</definedName>
    <definedName name="_xlnm.Print_Titles" localSheetId="25">KV_9.3.1.sz.mell!$1:$6</definedName>
    <definedName name="_xlnm.Print_Titles" localSheetId="26">KV_9.3.2.sz.mell!$1:$6</definedName>
    <definedName name="_xlnm.Print_Titles" localSheetId="27">KV_9.3.3.sz.mell!$1:$6</definedName>
    <definedName name="_xlnm.Print_Titles" localSheetId="24">KV_9.3.sz.mell!$1:$6</definedName>
    <definedName name="_xlnm.Print_Titles" localSheetId="29">KV_9.4.1.sz.mell!$1:$6</definedName>
    <definedName name="_xlnm.Print_Titles" localSheetId="30">KV_9.4.2.sz.mell!$1:$6</definedName>
    <definedName name="_xlnm.Print_Titles" localSheetId="31">KV_9.4.3.sz.mell!$1:$6</definedName>
    <definedName name="_xlnm.Print_Titles" localSheetId="28">KV_9.4.sz.mell!$1:$6</definedName>
    <definedName name="_xlnm.Print_Titles" localSheetId="33">KV_9.5.1.sz.mell!$1:$6</definedName>
    <definedName name="_xlnm.Print_Titles" localSheetId="34">KV_9.5.2.sz.mell!$1:$6</definedName>
    <definedName name="_xlnm.Print_Titles" localSheetId="35">KV_9.5.3.sz.mell!$1:$6</definedName>
    <definedName name="_xlnm.Print_Titles" localSheetId="32">KV_9.5.sz.mell!$1:$6</definedName>
    <definedName name="_xlnm.Print_Titles" localSheetId="37">KV_9.6.1.sz.mell!$1:$6</definedName>
    <definedName name="_xlnm.Print_Titles" localSheetId="38">KV_9.6.2.sz.mell!$1:$6</definedName>
    <definedName name="_xlnm.Print_Titles" localSheetId="39">KV_9.6.3.sz.mell!$1:$6</definedName>
    <definedName name="_xlnm.Print_Titles" localSheetId="36">KV_9.6.sz.mell!$1:$6</definedName>
    <definedName name="_xlnm.Print_Titles" localSheetId="41">KV_9.7.1.sz.mell!$1:$6</definedName>
    <definedName name="_xlnm.Print_Titles" localSheetId="42">KV_9.7.2.sz.mell!$1:$6</definedName>
    <definedName name="_xlnm.Print_Titles" localSheetId="43">KV_9.7.3.sz.mell!$1:$6</definedName>
    <definedName name="_xlnm.Print_Titles" localSheetId="40">KV_9.7.sz.mell!$1:$6</definedName>
    <definedName name="_xlnm.Print_Area" localSheetId="3">KV_1.1.sz.mell.!$A$1:$C$164</definedName>
    <definedName name="_xlnm.Print_Area" localSheetId="4">KV_1.2.sz.mell.!$A$1:$C$164</definedName>
    <definedName name="_xlnm.Print_Area" localSheetId="5">KV_1.3.sz.mell.!$A$1:$C$164</definedName>
    <definedName name="_xlnm.Print_Area" localSheetId="6">KV_1.4.sz.mell.!$A$1:$C$164</definedName>
    <definedName name="_xlnm.Print_Area" localSheetId="45">KV_1.sz.tájékoztató_t.!$A$1:$E$150</definedName>
    <definedName name="_xlnm.Print_Area" localSheetId="51">KV_7.sz.tájékoztató_t.!$A$2:$E$40</definedName>
  </definedNames>
  <calcPr calcId="114210" fullCalcOnLoad="1"/>
</workbook>
</file>

<file path=xl/calcChain.xml><?xml version="1.0" encoding="utf-8"?>
<calcChain xmlns="http://schemas.openxmlformats.org/spreadsheetml/2006/main">
  <c r="B2" i="63"/>
  <c r="B2" i="3"/>
  <c r="B27" i="63"/>
  <c r="F21"/>
  <c r="F20"/>
  <c r="C3" i="172"/>
  <c r="B1"/>
  <c r="D1"/>
  <c r="C26"/>
  <c r="C8" i="130"/>
  <c r="C96"/>
  <c r="B2" i="148"/>
  <c r="B2" i="149"/>
  <c r="B2" i="150"/>
  <c r="B2" i="151"/>
  <c r="B2" i="144"/>
  <c r="B2" i="145"/>
  <c r="B2" i="146"/>
  <c r="B2" i="147"/>
  <c r="B2" i="140"/>
  <c r="B2" i="141"/>
  <c r="B2" i="142"/>
  <c r="B2" i="143"/>
  <c r="C18" i="73"/>
  <c r="B2" i="119"/>
  <c r="C51" i="149"/>
  <c r="B2" i="79"/>
  <c r="B2" i="89"/>
  <c r="A1" i="71"/>
  <c r="B2" i="64"/>
  <c r="B2" i="78"/>
  <c r="B2" i="77"/>
  <c r="B2" i="62"/>
  <c r="B36" i="134"/>
  <c r="B35"/>
  <c r="B34"/>
  <c r="B33"/>
  <c r="B32"/>
  <c r="B31"/>
  <c r="B30"/>
  <c r="B29"/>
  <c r="B27"/>
  <c r="E1" i="128"/>
  <c r="D1" i="70"/>
  <c r="O1" i="24"/>
  <c r="D1" i="88"/>
  <c r="J1" i="66"/>
  <c r="E1" i="87"/>
  <c r="C1" i="151"/>
  <c r="C1" i="150"/>
  <c r="C1" i="149"/>
  <c r="C1" i="148"/>
  <c r="C1" i="147"/>
  <c r="C1" i="146"/>
  <c r="C1" i="145"/>
  <c r="C1" i="144"/>
  <c r="C1" i="143"/>
  <c r="C1" i="142"/>
  <c r="C1" i="141"/>
  <c r="C1" i="140"/>
  <c r="C1" i="139"/>
  <c r="C1" i="138"/>
  <c r="C1" i="137"/>
  <c r="C1" i="136"/>
  <c r="C1" i="127"/>
  <c r="C1" i="126"/>
  <c r="C1" i="125"/>
  <c r="C1" i="105"/>
  <c r="B2"/>
  <c r="B2" i="125"/>
  <c r="B2" i="126"/>
  <c r="B2" i="127"/>
  <c r="C1" i="124"/>
  <c r="C1" i="123"/>
  <c r="C1" i="122"/>
  <c r="C1" i="79"/>
  <c r="C1" i="121"/>
  <c r="C1" i="120"/>
  <c r="C1" i="119"/>
  <c r="C1" i="3"/>
  <c r="F1" i="61"/>
  <c r="F1" i="73"/>
  <c r="B1" i="132"/>
  <c r="B1" i="131"/>
  <c r="B1" i="130"/>
  <c r="B1" i="1"/>
  <c r="B28" i="134"/>
  <c r="A2" i="128"/>
  <c r="C6"/>
  <c r="C29"/>
  <c r="D6"/>
  <c r="D29"/>
  <c r="E6"/>
  <c r="E29"/>
  <c r="C11"/>
  <c r="C23"/>
  <c r="C25"/>
  <c r="D11"/>
  <c r="D23"/>
  <c r="D25"/>
  <c r="E11"/>
  <c r="E23"/>
  <c r="E25"/>
  <c r="C32"/>
  <c r="C36"/>
  <c r="C38"/>
  <c r="D32"/>
  <c r="D36"/>
  <c r="D38"/>
  <c r="E32"/>
  <c r="E36"/>
  <c r="E38"/>
  <c r="A2" i="70"/>
  <c r="D39"/>
  <c r="A2" i="24"/>
  <c r="O6"/>
  <c r="O7"/>
  <c r="O8"/>
  <c r="O9"/>
  <c r="O10"/>
  <c r="O11"/>
  <c r="O12"/>
  <c r="O13"/>
  <c r="O14"/>
  <c r="C15"/>
  <c r="D15"/>
  <c r="D27"/>
  <c r="E15"/>
  <c r="F15"/>
  <c r="G15"/>
  <c r="H15"/>
  <c r="I15"/>
  <c r="J15"/>
  <c r="K15"/>
  <c r="L15"/>
  <c r="M15"/>
  <c r="N15"/>
  <c r="O17"/>
  <c r="O18"/>
  <c r="O19"/>
  <c r="O20"/>
  <c r="O21"/>
  <c r="O22"/>
  <c r="O23"/>
  <c r="O24"/>
  <c r="O25"/>
  <c r="C26"/>
  <c r="D26"/>
  <c r="E26"/>
  <c r="E27"/>
  <c r="F26"/>
  <c r="F27"/>
  <c r="G26"/>
  <c r="G27"/>
  <c r="H26"/>
  <c r="I26"/>
  <c r="J26"/>
  <c r="K26"/>
  <c r="L26"/>
  <c r="L27"/>
  <c r="M26"/>
  <c r="N26"/>
  <c r="C32" i="88"/>
  <c r="D32"/>
  <c r="D3" i="66"/>
  <c r="E4"/>
  <c r="F4"/>
  <c r="G4"/>
  <c r="H4"/>
  <c r="D6"/>
  <c r="E6"/>
  <c r="I6"/>
  <c r="F6"/>
  <c r="G6"/>
  <c r="H6"/>
  <c r="H18"/>
  <c r="I7"/>
  <c r="I8"/>
  <c r="D9"/>
  <c r="E9"/>
  <c r="I9"/>
  <c r="F9"/>
  <c r="G9"/>
  <c r="H9"/>
  <c r="I10"/>
  <c r="I11"/>
  <c r="D12"/>
  <c r="E12"/>
  <c r="F12"/>
  <c r="G12"/>
  <c r="H12"/>
  <c r="I13"/>
  <c r="D14"/>
  <c r="E14"/>
  <c r="F14"/>
  <c r="G14"/>
  <c r="G18"/>
  <c r="H14"/>
  <c r="I15"/>
  <c r="D16"/>
  <c r="I16"/>
  <c r="I18"/>
  <c r="E16"/>
  <c r="E18"/>
  <c r="F16"/>
  <c r="G16"/>
  <c r="H16"/>
  <c r="I17"/>
  <c r="A2" i="87"/>
  <c r="C6"/>
  <c r="C94"/>
  <c r="D6"/>
  <c r="D94"/>
  <c r="C8"/>
  <c r="D8"/>
  <c r="E8"/>
  <c r="C15"/>
  <c r="D15"/>
  <c r="E15"/>
  <c r="C22"/>
  <c r="D22"/>
  <c r="E22"/>
  <c r="C29"/>
  <c r="D29"/>
  <c r="E29"/>
  <c r="C37"/>
  <c r="D37"/>
  <c r="E37"/>
  <c r="C49"/>
  <c r="D49"/>
  <c r="E49"/>
  <c r="C55"/>
  <c r="D55"/>
  <c r="E55"/>
  <c r="C60"/>
  <c r="D60"/>
  <c r="E60"/>
  <c r="C66"/>
  <c r="D66"/>
  <c r="E66"/>
  <c r="C70"/>
  <c r="D70"/>
  <c r="E70"/>
  <c r="E89"/>
  <c r="C75"/>
  <c r="D75"/>
  <c r="E75"/>
  <c r="C78"/>
  <c r="D78"/>
  <c r="E78"/>
  <c r="C82"/>
  <c r="D82"/>
  <c r="E82"/>
  <c r="C96"/>
  <c r="D96"/>
  <c r="E96"/>
  <c r="E131"/>
  <c r="E157"/>
  <c r="E158"/>
  <c r="C117"/>
  <c r="C131"/>
  <c r="D117"/>
  <c r="D131"/>
  <c r="E117"/>
  <c r="C132"/>
  <c r="D132"/>
  <c r="E132"/>
  <c r="C136"/>
  <c r="D136"/>
  <c r="E136"/>
  <c r="C143"/>
  <c r="D143"/>
  <c r="D156"/>
  <c r="E143"/>
  <c r="C148"/>
  <c r="D148"/>
  <c r="E148"/>
  <c r="G13" i="89"/>
  <c r="G14"/>
  <c r="G15"/>
  <c r="G16"/>
  <c r="G17"/>
  <c r="G18"/>
  <c r="C19"/>
  <c r="D19"/>
  <c r="E19"/>
  <c r="F19"/>
  <c r="A23"/>
  <c r="C8" i="151"/>
  <c r="C20"/>
  <c r="C26"/>
  <c r="C30"/>
  <c r="C37"/>
  <c r="C45"/>
  <c r="C57"/>
  <c r="C51"/>
  <c r="C8" i="150"/>
  <c r="C20"/>
  <c r="C26"/>
  <c r="C30"/>
  <c r="C37"/>
  <c r="C45"/>
  <c r="C57"/>
  <c r="C51"/>
  <c r="C8" i="149"/>
  <c r="C36"/>
  <c r="C20"/>
  <c r="C26"/>
  <c r="C30"/>
  <c r="C37"/>
  <c r="C45"/>
  <c r="C57"/>
  <c r="C8" i="148"/>
  <c r="C36"/>
  <c r="C20"/>
  <c r="C26"/>
  <c r="C30"/>
  <c r="C37"/>
  <c r="C45"/>
  <c r="C57"/>
  <c r="C51"/>
  <c r="C8" i="147"/>
  <c r="C20"/>
  <c r="C26"/>
  <c r="C30"/>
  <c r="C37"/>
  <c r="C45"/>
  <c r="C51"/>
  <c r="C57"/>
  <c r="C8" i="146"/>
  <c r="C36"/>
  <c r="C20"/>
  <c r="C26"/>
  <c r="C30"/>
  <c r="C37"/>
  <c r="C45"/>
  <c r="C51"/>
  <c r="C8" i="145"/>
  <c r="C20"/>
  <c r="C26"/>
  <c r="C36"/>
  <c r="C41"/>
  <c r="C30"/>
  <c r="C37"/>
  <c r="C45"/>
  <c r="C57"/>
  <c r="C51"/>
  <c r="C8" i="144"/>
  <c r="C20"/>
  <c r="C36"/>
  <c r="C41"/>
  <c r="C26"/>
  <c r="C30"/>
  <c r="C37"/>
  <c r="C45"/>
  <c r="C57"/>
  <c r="C51"/>
  <c r="C8" i="143"/>
  <c r="C36"/>
  <c r="C41"/>
  <c r="C20"/>
  <c r="C26"/>
  <c r="C30"/>
  <c r="C37"/>
  <c r="C45"/>
  <c r="C57"/>
  <c r="C51"/>
  <c r="C8" i="142"/>
  <c r="C20"/>
  <c r="C26"/>
  <c r="C30"/>
  <c r="C37"/>
  <c r="C45"/>
  <c r="C51"/>
  <c r="C8" i="141"/>
  <c r="C36"/>
  <c r="C20"/>
  <c r="C26"/>
  <c r="C30"/>
  <c r="C37"/>
  <c r="C45"/>
  <c r="C57"/>
  <c r="C51"/>
  <c r="C8" i="140"/>
  <c r="C36"/>
  <c r="C20"/>
  <c r="C26"/>
  <c r="C30"/>
  <c r="C37"/>
  <c r="C45"/>
  <c r="C57"/>
  <c r="C51"/>
  <c r="C8" i="139"/>
  <c r="C36"/>
  <c r="C41"/>
  <c r="C20"/>
  <c r="C26"/>
  <c r="C30"/>
  <c r="C37"/>
  <c r="C45"/>
  <c r="C57"/>
  <c r="C51"/>
  <c r="C8" i="138"/>
  <c r="C20"/>
  <c r="C36"/>
  <c r="C41"/>
  <c r="C26"/>
  <c r="C30"/>
  <c r="C37"/>
  <c r="C45"/>
  <c r="C51"/>
  <c r="C57"/>
  <c r="C58"/>
  <c r="C8" i="137"/>
  <c r="C20"/>
  <c r="C26"/>
  <c r="C30"/>
  <c r="C37"/>
  <c r="C45"/>
  <c r="C57"/>
  <c r="C51"/>
  <c r="B2" i="136"/>
  <c r="B2" i="137"/>
  <c r="B2" i="138"/>
  <c r="B2" i="139"/>
  <c r="C8" i="136"/>
  <c r="C20"/>
  <c r="C26"/>
  <c r="C36"/>
  <c r="C30"/>
  <c r="C37"/>
  <c r="C45"/>
  <c r="C57"/>
  <c r="C58"/>
  <c r="C51"/>
  <c r="C8" i="127"/>
  <c r="C36"/>
  <c r="C41"/>
  <c r="C20"/>
  <c r="C26"/>
  <c r="C30"/>
  <c r="C37"/>
  <c r="C45"/>
  <c r="C51"/>
  <c r="C8" i="126"/>
  <c r="C20"/>
  <c r="C26"/>
  <c r="C36"/>
  <c r="C41"/>
  <c r="C58"/>
  <c r="C30"/>
  <c r="C37"/>
  <c r="C45"/>
  <c r="C57"/>
  <c r="C51"/>
  <c r="C8" i="125"/>
  <c r="C20"/>
  <c r="C36"/>
  <c r="C26"/>
  <c r="C30"/>
  <c r="C37"/>
  <c r="C41"/>
  <c r="C45"/>
  <c r="C57"/>
  <c r="C51"/>
  <c r="C8" i="105"/>
  <c r="C20"/>
  <c r="C26"/>
  <c r="C30"/>
  <c r="C36"/>
  <c r="C41"/>
  <c r="C37"/>
  <c r="C45"/>
  <c r="C57"/>
  <c r="C51"/>
  <c r="B2" i="124"/>
  <c r="C8"/>
  <c r="C20"/>
  <c r="C26"/>
  <c r="C31"/>
  <c r="C38"/>
  <c r="C46"/>
  <c r="C52"/>
  <c r="C58"/>
  <c r="B2" i="123"/>
  <c r="C8"/>
  <c r="C20"/>
  <c r="C26"/>
  <c r="C31"/>
  <c r="C38"/>
  <c r="C46"/>
  <c r="C52"/>
  <c r="C58"/>
  <c r="B2" i="122"/>
  <c r="C8"/>
  <c r="C20"/>
  <c r="C37"/>
  <c r="C26"/>
  <c r="C31"/>
  <c r="C38"/>
  <c r="C46"/>
  <c r="C58"/>
  <c r="C52"/>
  <c r="C8" i="79"/>
  <c r="C37"/>
  <c r="C20"/>
  <c r="C26"/>
  <c r="C31"/>
  <c r="C38"/>
  <c r="C46"/>
  <c r="C52"/>
  <c r="B2" i="121"/>
  <c r="C8"/>
  <c r="C65"/>
  <c r="C15"/>
  <c r="C22"/>
  <c r="C29"/>
  <c r="C37"/>
  <c r="C49"/>
  <c r="C55"/>
  <c r="C60"/>
  <c r="C66"/>
  <c r="C70"/>
  <c r="C75"/>
  <c r="C78"/>
  <c r="C82"/>
  <c r="C93"/>
  <c r="C114"/>
  <c r="C129"/>
  <c r="C133"/>
  <c r="C154"/>
  <c r="C140"/>
  <c r="C146"/>
  <c r="B2" i="120"/>
  <c r="C8"/>
  <c r="C15"/>
  <c r="C22"/>
  <c r="C29"/>
  <c r="C37"/>
  <c r="C49"/>
  <c r="C55"/>
  <c r="C60"/>
  <c r="C66"/>
  <c r="C70"/>
  <c r="C75"/>
  <c r="C89"/>
  <c r="C78"/>
  <c r="C82"/>
  <c r="C93"/>
  <c r="C114"/>
  <c r="C129"/>
  <c r="C133"/>
  <c r="C140"/>
  <c r="C146"/>
  <c r="C8" i="119"/>
  <c r="C15"/>
  <c r="C22"/>
  <c r="C29"/>
  <c r="C37"/>
  <c r="C49"/>
  <c r="C55"/>
  <c r="C60"/>
  <c r="C66"/>
  <c r="C70"/>
  <c r="C75"/>
  <c r="C89"/>
  <c r="C78"/>
  <c r="C82"/>
  <c r="C93"/>
  <c r="C114"/>
  <c r="C129"/>
  <c r="C133"/>
  <c r="C140"/>
  <c r="C154"/>
  <c r="C146"/>
  <c r="C8" i="3"/>
  <c r="C15"/>
  <c r="C22"/>
  <c r="C30"/>
  <c r="C29"/>
  <c r="C37"/>
  <c r="C65"/>
  <c r="C90"/>
  <c r="C49"/>
  <c r="C55"/>
  <c r="C60"/>
  <c r="C66"/>
  <c r="C89"/>
  <c r="C70"/>
  <c r="C75"/>
  <c r="C78"/>
  <c r="C82"/>
  <c r="C93"/>
  <c r="C114"/>
  <c r="C129"/>
  <c r="C133"/>
  <c r="C140"/>
  <c r="C154"/>
  <c r="C146"/>
  <c r="B7" i="71"/>
  <c r="B17"/>
  <c r="B28"/>
  <c r="B38"/>
  <c r="C7"/>
  <c r="C17"/>
  <c r="C28"/>
  <c r="C38"/>
  <c r="D7"/>
  <c r="D17"/>
  <c r="D28"/>
  <c r="D38"/>
  <c r="E8"/>
  <c r="E9"/>
  <c r="E10"/>
  <c r="E11"/>
  <c r="E12"/>
  <c r="E13"/>
  <c r="E14"/>
  <c r="B15"/>
  <c r="C15"/>
  <c r="D15"/>
  <c r="E18"/>
  <c r="E24"/>
  <c r="E19"/>
  <c r="E20"/>
  <c r="E21"/>
  <c r="E22"/>
  <c r="E23"/>
  <c r="B24"/>
  <c r="C24"/>
  <c r="D24"/>
  <c r="E29"/>
  <c r="E36"/>
  <c r="E30"/>
  <c r="E31"/>
  <c r="E32"/>
  <c r="E33"/>
  <c r="E34"/>
  <c r="E35"/>
  <c r="B36"/>
  <c r="C36"/>
  <c r="D36"/>
  <c r="E39"/>
  <c r="E40"/>
  <c r="E44"/>
  <c r="E41"/>
  <c r="E42"/>
  <c r="E43"/>
  <c r="B44"/>
  <c r="C44"/>
  <c r="D44"/>
  <c r="A46"/>
  <c r="D51"/>
  <c r="F6" i="64"/>
  <c r="F8"/>
  <c r="F9"/>
  <c r="F10"/>
  <c r="F11"/>
  <c r="F12"/>
  <c r="B13"/>
  <c r="D13"/>
  <c r="E13"/>
  <c r="D6" i="63"/>
  <c r="D6" i="64"/>
  <c r="F6" i="63"/>
  <c r="F9"/>
  <c r="F10"/>
  <c r="F11"/>
  <c r="F12"/>
  <c r="F13"/>
  <c r="F14"/>
  <c r="F15"/>
  <c r="F16"/>
  <c r="F17"/>
  <c r="F18"/>
  <c r="F19"/>
  <c r="F25"/>
  <c r="F24"/>
  <c r="F26"/>
  <c r="D27"/>
  <c r="E27"/>
  <c r="C11" i="78"/>
  <c r="C14" i="77"/>
  <c r="C7" i="62"/>
  <c r="D7"/>
  <c r="E7"/>
  <c r="F9"/>
  <c r="F10"/>
  <c r="F14"/>
  <c r="F11"/>
  <c r="F12"/>
  <c r="F13"/>
  <c r="C14"/>
  <c r="D14"/>
  <c r="E14"/>
  <c r="A4" i="76"/>
  <c r="E2" i="61"/>
  <c r="C5" i="77"/>
  <c r="C5" i="78"/>
  <c r="F5" i="63"/>
  <c r="F5" i="64"/>
  <c r="C4" i="3"/>
  <c r="C4" i="119"/>
  <c r="C4" i="120"/>
  <c r="C4" i="121"/>
  <c r="C4" i="79"/>
  <c r="C4" i="122"/>
  <c r="C4" i="123"/>
  <c r="C4" i="124"/>
  <c r="C17" i="61"/>
  <c r="C31"/>
  <c r="E17"/>
  <c r="C18"/>
  <c r="C30"/>
  <c r="C24"/>
  <c r="E30"/>
  <c r="D14" i="76"/>
  <c r="E2" i="73"/>
  <c r="E18"/>
  <c r="E31"/>
  <c r="C19"/>
  <c r="C29"/>
  <c r="C24"/>
  <c r="E29"/>
  <c r="B2" i="132"/>
  <c r="C7"/>
  <c r="C95"/>
  <c r="C162"/>
  <c r="C8"/>
  <c r="C96"/>
  <c r="C10"/>
  <c r="C17"/>
  <c r="C24"/>
  <c r="C31"/>
  <c r="C39"/>
  <c r="C67"/>
  <c r="C51"/>
  <c r="C57"/>
  <c r="C62"/>
  <c r="C68"/>
  <c r="C72"/>
  <c r="C77"/>
  <c r="C80"/>
  <c r="C84"/>
  <c r="C98"/>
  <c r="C119"/>
  <c r="C134"/>
  <c r="C138"/>
  <c r="C158"/>
  <c r="C145"/>
  <c r="C150"/>
  <c r="B2" i="131"/>
  <c r="C7"/>
  <c r="C95"/>
  <c r="C162"/>
  <c r="C8"/>
  <c r="C96"/>
  <c r="C10"/>
  <c r="C17"/>
  <c r="C24"/>
  <c r="C31"/>
  <c r="C39"/>
  <c r="C67"/>
  <c r="C51"/>
  <c r="C57"/>
  <c r="C62"/>
  <c r="C68"/>
  <c r="C72"/>
  <c r="C77"/>
  <c r="C80"/>
  <c r="C84"/>
  <c r="C91"/>
  <c r="C164"/>
  <c r="C98"/>
  <c r="C119"/>
  <c r="C134"/>
  <c r="C158"/>
  <c r="C138"/>
  <c r="C145"/>
  <c r="C150"/>
  <c r="B2" i="130"/>
  <c r="C7"/>
  <c r="C95"/>
  <c r="C162"/>
  <c r="C10"/>
  <c r="C17"/>
  <c r="C24"/>
  <c r="C31"/>
  <c r="C39"/>
  <c r="C51"/>
  <c r="C57"/>
  <c r="C62"/>
  <c r="C68"/>
  <c r="C72"/>
  <c r="C77"/>
  <c r="C91"/>
  <c r="C164"/>
  <c r="C80"/>
  <c r="C84"/>
  <c r="C98"/>
  <c r="C133"/>
  <c r="C159"/>
  <c r="C119"/>
  <c r="C134"/>
  <c r="C138"/>
  <c r="C145"/>
  <c r="C150"/>
  <c r="B2" i="1"/>
  <c r="C8"/>
  <c r="C96"/>
  <c r="C17"/>
  <c r="C24"/>
  <c r="C31"/>
  <c r="C39"/>
  <c r="C51"/>
  <c r="C57"/>
  <c r="C67"/>
  <c r="C62"/>
  <c r="C68"/>
  <c r="C72"/>
  <c r="C77"/>
  <c r="C80"/>
  <c r="C84"/>
  <c r="C95"/>
  <c r="C162"/>
  <c r="C98"/>
  <c r="C119"/>
  <c r="C133"/>
  <c r="C163"/>
  <c r="C134"/>
  <c r="C158"/>
  <c r="B14" i="76"/>
  <c r="C138" i="1"/>
  <c r="C145"/>
  <c r="C150"/>
  <c r="A12" i="75"/>
  <c r="A11" i="76"/>
  <c r="C10" i="1"/>
  <c r="E6" i="87"/>
  <c r="E94"/>
  <c r="C6" i="77"/>
  <c r="D6" i="76"/>
  <c r="C128" i="121"/>
  <c r="C155"/>
  <c r="C36" i="147"/>
  <c r="C41"/>
  <c r="C58"/>
  <c r="D18" i="66"/>
  <c r="I14"/>
  <c r="F18"/>
  <c r="G19" i="89"/>
  <c r="C156" i="87"/>
  <c r="E6" i="63"/>
  <c r="E6" i="64"/>
  <c r="C4" i="73"/>
  <c r="E4"/>
  <c r="C154" i="120"/>
  <c r="E156" i="87"/>
  <c r="C158" i="130"/>
  <c r="C37" i="123"/>
  <c r="C42"/>
  <c r="C59"/>
  <c r="C37" i="124"/>
  <c r="C42"/>
  <c r="E4" i="61"/>
  <c r="E14" i="76"/>
  <c r="E5" i="62"/>
  <c r="C57" i="127"/>
  <c r="C58"/>
  <c r="C36" i="137"/>
  <c r="C41"/>
  <c r="C58" i="143"/>
  <c r="C4" i="61"/>
  <c r="E15" i="71"/>
  <c r="C42" i="122"/>
  <c r="C59"/>
  <c r="C57" i="142"/>
  <c r="C36" i="150"/>
  <c r="C41"/>
  <c r="C91" i="132"/>
  <c r="C164"/>
  <c r="C89" i="121"/>
  <c r="C90"/>
  <c r="C156"/>
  <c r="C41" i="136"/>
  <c r="C36" i="142"/>
  <c r="C41"/>
  <c r="C58"/>
  <c r="C36" i="151"/>
  <c r="C41"/>
  <c r="C58"/>
  <c r="I12" i="66"/>
  <c r="C91" i="1"/>
  <c r="C58" i="139"/>
  <c r="C58" i="145"/>
  <c r="D7" i="76"/>
  <c r="B7"/>
  <c r="E7"/>
  <c r="C30" i="73"/>
  <c r="C164" i="1"/>
  <c r="E65" i="87"/>
  <c r="E90"/>
  <c r="C41" i="148"/>
  <c r="C58"/>
  <c r="C58" i="79"/>
  <c r="C58" i="144"/>
  <c r="C41" i="140"/>
  <c r="C58"/>
  <c r="C58" i="105"/>
  <c r="C42" i="79"/>
  <c r="C59"/>
  <c r="C33" i="134"/>
  <c r="C32"/>
  <c r="C36"/>
  <c r="C34"/>
  <c r="C35"/>
  <c r="D8" i="76"/>
  <c r="B6"/>
  <c r="E6"/>
  <c r="C92" i="1"/>
  <c r="F13" i="64"/>
  <c r="F27" i="63"/>
  <c r="C4" i="136"/>
  <c r="C4" i="137"/>
  <c r="C4" i="138"/>
  <c r="C4" i="139"/>
  <c r="C4" i="140"/>
  <c r="C4" i="141"/>
  <c r="C4" i="142"/>
  <c r="C4" i="143"/>
  <c r="C4" i="144"/>
  <c r="C4" i="145"/>
  <c r="C4" i="146"/>
  <c r="C4" i="147"/>
  <c r="C4" i="148"/>
  <c r="C4" i="149"/>
  <c r="C4" i="150"/>
  <c r="C4" i="151"/>
  <c r="C4" i="105"/>
  <c r="C4" i="125"/>
  <c r="C4" i="126"/>
  <c r="C4" i="127"/>
  <c r="G11" i="89"/>
  <c r="E5" i="87"/>
  <c r="D6" i="71"/>
  <c r="D27"/>
  <c r="B8" i="76"/>
  <c r="E8"/>
  <c r="E93" i="87"/>
  <c r="I2" i="66"/>
  <c r="D4" i="88"/>
  <c r="O3" i="24"/>
  <c r="C4" i="70"/>
  <c r="E5" i="128"/>
  <c r="E28"/>
  <c r="E31" i="61"/>
  <c r="E32"/>
  <c r="C32"/>
  <c r="E33"/>
  <c r="C33"/>
  <c r="K27" i="24"/>
  <c r="J27"/>
  <c r="M27"/>
  <c r="I27"/>
  <c r="N27"/>
  <c r="H27"/>
  <c r="C27"/>
  <c r="O15"/>
  <c r="C133" i="131"/>
  <c r="C159"/>
  <c r="C133" i="132"/>
  <c r="C159"/>
  <c r="C163"/>
  <c r="C92"/>
  <c r="C128" i="120"/>
  <c r="C155"/>
  <c r="C65"/>
  <c r="C90"/>
  <c r="C128" i="119"/>
  <c r="C155"/>
  <c r="C65"/>
  <c r="C90"/>
  <c r="C59" i="124"/>
  <c r="C58" i="125"/>
  <c r="C58" i="137"/>
  <c r="C41" i="141"/>
  <c r="C58"/>
  <c r="C57" i="146"/>
  <c r="C41"/>
  <c r="C58" i="150"/>
  <c r="C41" i="149"/>
  <c r="C58"/>
  <c r="C160" i="132"/>
  <c r="C156" i="120"/>
  <c r="C156" i="119"/>
  <c r="C58" i="146"/>
  <c r="D157" i="87"/>
  <c r="D89"/>
  <c r="D65"/>
  <c r="C157"/>
  <c r="C89"/>
  <c r="C65"/>
  <c r="C67" i="130"/>
  <c r="C92"/>
  <c r="C160"/>
  <c r="C92" i="131"/>
  <c r="C160"/>
  <c r="C163"/>
  <c r="C163" i="130"/>
  <c r="D90" i="87"/>
  <c r="C90"/>
  <c r="C17" i="134"/>
  <c r="C26"/>
  <c r="C37"/>
  <c r="C24"/>
  <c r="C12"/>
  <c r="C10"/>
  <c r="C27"/>
  <c r="C18"/>
  <c r="C43"/>
  <c r="C21"/>
  <c r="C41"/>
  <c r="C29"/>
  <c r="C25"/>
  <c r="C14"/>
  <c r="C23"/>
  <c r="C22"/>
  <c r="C39"/>
  <c r="C30"/>
  <c r="C42"/>
  <c r="C44"/>
  <c r="C16"/>
  <c r="C31"/>
  <c r="C19"/>
  <c r="C38"/>
  <c r="C28"/>
  <c r="C7"/>
  <c r="C11"/>
  <c r="C8"/>
  <c r="C40"/>
  <c r="C15"/>
  <c r="C13"/>
  <c r="C20"/>
  <c r="C9"/>
  <c r="B13" i="76"/>
  <c r="C159" i="1"/>
  <c r="E30" i="73"/>
  <c r="C31"/>
  <c r="D13" i="76"/>
  <c r="E13"/>
  <c r="C128" i="3"/>
  <c r="C155"/>
  <c r="C156"/>
  <c r="O26" i="24"/>
  <c r="O27"/>
  <c r="E39" i="128"/>
  <c r="D39"/>
  <c r="C39"/>
  <c r="C160" i="1"/>
  <c r="B15" i="76"/>
  <c r="C32" i="73"/>
  <c r="E32"/>
  <c r="D15" i="76"/>
  <c r="E15"/>
</calcChain>
</file>

<file path=xl/sharedStrings.xml><?xml version="1.0" encoding="utf-8"?>
<sst xmlns="http://schemas.openxmlformats.org/spreadsheetml/2006/main" count="6157" uniqueCount="767">
  <si>
    <t>Beruházási (felhalmozási) kiadások előirányzata beruházásonként</t>
  </si>
  <si>
    <t>Felújítási kiadások előirányzata felújításonként</t>
  </si>
  <si>
    <t>Vállalkozási maradvány igénybevétele</t>
  </si>
  <si>
    <t>Adatszolgáltatás 
az elismert tartozásállományról</t>
  </si>
  <si>
    <t>Többéves kihatással járó döntések számszerűsítése évenkénti bontásban és összesítve célok szerint</t>
  </si>
  <si>
    <t>Működési célú finanszírozási kiadások
(hiteltörlesztés, értékpapír vásárlás, stb.)</t>
  </si>
  <si>
    <t>Felhalmozási célú finanszírozási kiadások
(hiteltörlesztés, értékpapír vásárlás, stb.)</t>
  </si>
  <si>
    <t>Az önkormányzat által adott közvetett támogatások
(kedvezmények)</t>
  </si>
  <si>
    <t>Eszközök hasznosítása utáni kedvezmény, mentesség</t>
  </si>
  <si>
    <t>Helyiségek hasznosítása utáni kedvezmény, mentesség</t>
  </si>
  <si>
    <t>Felhalmozási bevételek</t>
  </si>
  <si>
    <t>Finanszírozási bevételek</t>
  </si>
  <si>
    <t xml:space="preserve"> Egyéb működési célú kiadások</t>
  </si>
  <si>
    <t>Finanszírozási kiadások</t>
  </si>
  <si>
    <t>Támogatás összge</t>
  </si>
  <si>
    <t>B E V É T E L E K</t>
  </si>
  <si>
    <t>Sor-szám</t>
  </si>
  <si>
    <t>Bevételi jogcím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</si>
  <si>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</si>
  <si>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</si>
  <si>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</si>
  <si>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</si>
  <si>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</si>
  <si>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</si>
  <si>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</si>
  <si>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</si>
  <si>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</si>
  <si>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</si>
  <si>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</si>
  <si>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</si>
  <si>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</si>
  <si>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</si>
  <si>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</si>
  <si>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</si>
  <si>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</si>
  <si>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</si>
  <si>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</si>
  <si>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</si>
  <si>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</si>
  <si>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</si>
  <si>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</si>
  <si>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</si>
  <si>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</si>
  <si>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</si>
  <si>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</si>
  <si>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</si>
  <si>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</si>
  <si>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K I A D Á S O K</t>
  </si>
  <si>
    <t>Kiadási jogcímek</t>
  </si>
  <si>
    <t>Személyi  juttatások</t>
  </si>
  <si>
    <t>Tartalékok</t>
  </si>
  <si>
    <t>Összesen</t>
  </si>
  <si>
    <t>Jogcím</t>
  </si>
  <si>
    <t>Összesen:</t>
  </si>
  <si>
    <t>01</t>
  </si>
  <si>
    <t>Előirányzat</t>
  </si>
  <si>
    <t>Bevételek</t>
  </si>
  <si>
    <t>Kiadások</t>
  </si>
  <si>
    <t>Egyéb fejlesztési célú kiadások</t>
  </si>
  <si>
    <t>02</t>
  </si>
  <si>
    <t>03</t>
  </si>
  <si>
    <t>Megnevezés</t>
  </si>
  <si>
    <t>Személyi juttatások</t>
  </si>
  <si>
    <t>ÖSSZESEN:</t>
  </si>
  <si>
    <t>Beruházás  megnevezése</t>
  </si>
  <si>
    <t>Teljes költség</t>
  </si>
  <si>
    <t>Kivitelezés kezdési és befejezési éve</t>
  </si>
  <si>
    <t>Felújítás  megnevezése</t>
  </si>
  <si>
    <t>Kiadás vonzata évenként</t>
  </si>
  <si>
    <t>Sor-
szám</t>
  </si>
  <si>
    <t>............................</t>
  </si>
  <si>
    <t>Kedvezmény nélkül elérhető bevétel</t>
  </si>
  <si>
    <t>Kedvezmények összege</t>
  </si>
  <si>
    <t>Január</t>
  </si>
  <si>
    <t>Február</t>
  </si>
  <si>
    <t>Március</t>
  </si>
  <si>
    <t>Április</t>
  </si>
  <si>
    <t>Május</t>
  </si>
  <si>
    <t>Június</t>
  </si>
  <si>
    <t>Július</t>
  </si>
  <si>
    <t>Auguszt.</t>
  </si>
  <si>
    <t>Szept.</t>
  </si>
  <si>
    <t>Okt.</t>
  </si>
  <si>
    <t>Nov.</t>
  </si>
  <si>
    <t>Dec.</t>
  </si>
  <si>
    <t>Kötelezettség jogcíme</t>
  </si>
  <si>
    <t>Köt. váll.
 éve</t>
  </si>
  <si>
    <t>3.1.</t>
  </si>
  <si>
    <t>3.2.</t>
  </si>
  <si>
    <t>3.3.</t>
  </si>
  <si>
    <t>3.4.</t>
  </si>
  <si>
    <t>5.1.</t>
  </si>
  <si>
    <t>5.2.</t>
  </si>
  <si>
    <t>5.3.</t>
  </si>
  <si>
    <t>6.1.</t>
  </si>
  <si>
    <t>6.2.</t>
  </si>
  <si>
    <t>7.1.</t>
  </si>
  <si>
    <t>7.2.</t>
  </si>
  <si>
    <t>1.1.</t>
  </si>
  <si>
    <t>1.2.</t>
  </si>
  <si>
    <t>1.3.</t>
  </si>
  <si>
    <t>1.4.</t>
  </si>
  <si>
    <t>1.6.</t>
  </si>
  <si>
    <t>1.7.</t>
  </si>
  <si>
    <t>2.1.</t>
  </si>
  <si>
    <t>2.2.</t>
  </si>
  <si>
    <t>2.3.</t>
  </si>
  <si>
    <t>2.4.</t>
  </si>
  <si>
    <t>2.5.</t>
  </si>
  <si>
    <t>Bevételek összesen:</t>
  </si>
  <si>
    <t>Kiadások összesen:</t>
  </si>
  <si>
    <t>Egyenleg</t>
  </si>
  <si>
    <t>1.5</t>
  </si>
  <si>
    <t>1.8.</t>
  </si>
  <si>
    <t>1.9.</t>
  </si>
  <si>
    <t>1.10.</t>
  </si>
  <si>
    <t>1.11.</t>
  </si>
  <si>
    <t>2.6.</t>
  </si>
  <si>
    <t>1.12.</t>
  </si>
  <si>
    <t>2.7.</t>
  </si>
  <si>
    <t>Lakosság részére lakásépítéshez nyújtott kölcsön elengedése</t>
  </si>
  <si>
    <t>Lakosság részére lakásfelújításhoz nyújtott kölcsön elengedése</t>
  </si>
  <si>
    <t>Gépjárműadóból biztosított kedvezmény, mentesség</t>
  </si>
  <si>
    <t>Egyéb kedvezmény</t>
  </si>
  <si>
    <t>Egyéb kölcsön elengedése</t>
  </si>
  <si>
    <t>Támogatott szervezet neve</t>
  </si>
  <si>
    <t>Támogatás célja</t>
  </si>
  <si>
    <t>30.</t>
  </si>
  <si>
    <t>31.</t>
  </si>
  <si>
    <t>32.</t>
  </si>
  <si>
    <t>33.</t>
  </si>
  <si>
    <t>Források</t>
  </si>
  <si>
    <t>Saját erő</t>
  </si>
  <si>
    <t>EU-s forrás</t>
  </si>
  <si>
    <t>Hitel</t>
  </si>
  <si>
    <t>Egyéb forrás</t>
  </si>
  <si>
    <t>Kiadások, költségek</t>
  </si>
  <si>
    <t>Források összesen:</t>
  </si>
  <si>
    <t>EU-s projekt neve, azonosítója:</t>
  </si>
  <si>
    <t>Támogatott neve</t>
  </si>
  <si>
    <t>Dologi  kiadások</t>
  </si>
  <si>
    <t>Személyi jellegű</t>
  </si>
  <si>
    <t>Beruházások, beszerzések</t>
  </si>
  <si>
    <t>Szolgáltatások igénybe vétele</t>
  </si>
  <si>
    <t>Adminisztratív költségek</t>
  </si>
  <si>
    <t>- saját erőből központi támogatás</t>
  </si>
  <si>
    <t>Összesen (1+4+7+9+11)</t>
  </si>
  <si>
    <t>Társfinanszírozás</t>
  </si>
  <si>
    <t>1.5.</t>
  </si>
  <si>
    <t>11.1.</t>
  </si>
  <si>
    <t>11.2.</t>
  </si>
  <si>
    <t>Költségvetési rendelet űrlapjainak összefüggései:</t>
  </si>
  <si>
    <t>1. sz. táblázat</t>
  </si>
  <si>
    <t>2. sz. táblázat</t>
  </si>
  <si>
    <t>3. sz. táblázat</t>
  </si>
  <si>
    <t>ELTÉRÉS</t>
  </si>
  <si>
    <t>Rövid lejáratú hitelek törlesztése</t>
  </si>
  <si>
    <t>Hosszú lejáratú hitelek törlesztése</t>
  </si>
  <si>
    <t>I. Működési célú bevételek és kiadások mérlege
(Önkormányzati szinten)</t>
  </si>
  <si>
    <t>II. Felhalmozási célú bevételek és kiadások mérlege
(Önkormányzati szinten)</t>
  </si>
  <si>
    <t>Helyi adóból biztosított kedvezmény, mentesség összesen</t>
  </si>
  <si>
    <t xml:space="preserve">-ebből:            Építményadó </t>
  </si>
  <si>
    <t xml:space="preserve">Telekadó </t>
  </si>
  <si>
    <t xml:space="preserve">Magánszemélyek kommunális adója </t>
  </si>
  <si>
    <t xml:space="preserve">Idegenforgalmi adó tartózkodás után </t>
  </si>
  <si>
    <t xml:space="preserve">Idegenforgalmi adó épület után </t>
  </si>
  <si>
    <t xml:space="preserve">Iparűzési adó állandó jelleggel végzett iparűzési tevékenység után </t>
  </si>
  <si>
    <t>Ellátottak térítési díjának méltányosságból történő elengedése</t>
  </si>
  <si>
    <t>Ellátottak kártérítésének méltányosságból történő elengedése</t>
  </si>
  <si>
    <t>Költségvetési hiány:</t>
  </si>
  <si>
    <t>Költségvetési többlet:</t>
  </si>
  <si>
    <t>3.5.</t>
  </si>
  <si>
    <t>3.6.</t>
  </si>
  <si>
    <t xml:space="preserve">4. </t>
  </si>
  <si>
    <t>Közhatalmi bevételek</t>
  </si>
  <si>
    <t>5.4.</t>
  </si>
  <si>
    <t>5.5.</t>
  </si>
  <si>
    <t>5.6.</t>
  </si>
  <si>
    <t>5.7.</t>
  </si>
  <si>
    <t>5.8.</t>
  </si>
  <si>
    <t xml:space="preserve">7. </t>
  </si>
  <si>
    <t>8.1.</t>
  </si>
  <si>
    <t>8.2.</t>
  </si>
  <si>
    <t>Munkaadókat terhelő járulékok és szociális hozzájárulási adó</t>
  </si>
  <si>
    <t>Ellátottak pénzbeli juttatásai</t>
  </si>
  <si>
    <t>Egyéb működési célú kiadások</t>
  </si>
  <si>
    <t>1.13.</t>
  </si>
  <si>
    <t>Felújítások</t>
  </si>
  <si>
    <t>2.8.</t>
  </si>
  <si>
    <t>2.9.</t>
  </si>
  <si>
    <t>2.10.</t>
  </si>
  <si>
    <t>Értékpapír vásárlása, visszavásárlása</t>
  </si>
  <si>
    <t>Forgatási célú belföldi, külföldi értékpapírok vásárlása</t>
  </si>
  <si>
    <t>Betét elhelyezése</t>
  </si>
  <si>
    <t>Hitelek törlesztése</t>
  </si>
  <si>
    <t>Befektetési célú belföldi, külföldi értékpapírok vásárlása</t>
  </si>
  <si>
    <t>Bevételi jogcímek</t>
  </si>
  <si>
    <t>MEGNEVEZÉS</t>
  </si>
  <si>
    <t>ÖSSZES KÖTELEZETTSÉG</t>
  </si>
  <si>
    <t>SAJÁT BEVÉTELEK ÖSSZESEN*</t>
  </si>
  <si>
    <t>Fejlesztési cél leírása</t>
  </si>
  <si>
    <t>ADÓSSÁGOT KELETKEZTETŐ ÜGYLETEK VÁRHATÓ EGYÜTTES ÖSSZEGE</t>
  </si>
  <si>
    <t>Nem kötelező!</t>
  </si>
  <si>
    <t>Feladat megnevezése</t>
  </si>
  <si>
    <t>Költségvetési szerv megnevezése</t>
  </si>
  <si>
    <t>Száma</t>
  </si>
  <si>
    <t>Közfoglalkoztatottak létszáma (fő)</t>
  </si>
  <si>
    <t>Beruházási kiadások beruházásonként</t>
  </si>
  <si>
    <t>Felújítási kiadások felújításonként</t>
  </si>
  <si>
    <t>Egyéb (Pl.: garancia és kezességvállalás, stb.)</t>
  </si>
  <si>
    <t>Költségvetési szerv neve:</t>
  </si>
  <si>
    <t>…………………………………</t>
  </si>
  <si>
    <t>Költségvetési szerv számlaszáma:</t>
  </si>
  <si>
    <t>30 napon túli elismert tartozásállomány összesen: ……………… Ft</t>
  </si>
  <si>
    <t xml:space="preserve">Tartozásállomány megnevezése </t>
  </si>
  <si>
    <t>30 nap 
alatti
állomány</t>
  </si>
  <si>
    <t>30-60 nap 
közötti 
állomány</t>
  </si>
  <si>
    <t>60 napon 
túli 
állomány</t>
  </si>
  <si>
    <t>Át-ütemezett</t>
  </si>
  <si>
    <t>Állammal szembeni tartozások</t>
  </si>
  <si>
    <t>Központi költségvetéssel szemben fennálló tartozás</t>
  </si>
  <si>
    <t>Elkülönített állami pénzalapokkal szembeni tartozás</t>
  </si>
  <si>
    <t>TB alapokkal szembeni tartozás</t>
  </si>
  <si>
    <t>Tartozásállomány önkormányzatok és intézmények felé</t>
  </si>
  <si>
    <t>Egyéb tartozásállomány</t>
  </si>
  <si>
    <t>költségvetési szerv vezetője</t>
  </si>
  <si>
    <t>Fejlesztés várható kiadása</t>
  </si>
  <si>
    <t>*Az adósságot keletkeztető ügyletekhez történő hozzájárulás részletes szabályairól szóló 353/2011. (XII.31.) Korm. Rendelet 2.§ (1) bekezdése alapján.</t>
  </si>
  <si>
    <t xml:space="preserve">   Költségvetési maradvány igénybevétele </t>
  </si>
  <si>
    <t xml:space="preserve">   Vállalkozási maradvány igénybevétele </t>
  </si>
  <si>
    <t>Beruházások</t>
  </si>
  <si>
    <t>8.3.</t>
  </si>
  <si>
    <t>Egyéb felhalmozási kiadások</t>
  </si>
  <si>
    <t xml:space="preserve">   Betét visszavonásából származó bevétel </t>
  </si>
  <si>
    <t xml:space="preserve">Dologi kiadások </t>
  </si>
  <si>
    <t>Kölcsön törlesztése</t>
  </si>
  <si>
    <t>Költségvetési maradvány igénybevétele</t>
  </si>
  <si>
    <t xml:space="preserve">Vállalkozási maradvány igénybevétele </t>
  </si>
  <si>
    <t xml:space="preserve">Betét visszavonásából származó bevétel </t>
  </si>
  <si>
    <t>Értékpapír értékesítése</t>
  </si>
  <si>
    <t>Egyéb belső finanszírozási bevételek</t>
  </si>
  <si>
    <t>Hiány külső finanszírozásának bevételei (20+…+24 )</t>
  </si>
  <si>
    <t>Hosszú lejáratú hitelek, kölcsönök felvétele</t>
  </si>
  <si>
    <t>Likviditási célú hitelek, kölcsönök felvétele</t>
  </si>
  <si>
    <t>Rövid lejáratú hitelek, kölcsönök felvétele</t>
  </si>
  <si>
    <t>Értékpapírok kibocsátása</t>
  </si>
  <si>
    <t>Egyéb külső finanszírozási bevételek</t>
  </si>
  <si>
    <t>Hiány belső finanszírozás bevételei ( 14+…+18)</t>
  </si>
  <si>
    <t>Az önkormányzati vagyon és az önkormányzatot megillető vagyoni értékű jog értékesítéséből és hasznosításából származó bevétel</t>
  </si>
  <si>
    <t>Bírság-, pótlék- és díjbevétel</t>
  </si>
  <si>
    <t>Tárgyi eszköz és az immateriális jószág, részvény, részesedés, vállalat értékesítéséből vagy privatizációból származó bevétel</t>
  </si>
  <si>
    <t>Évek</t>
  </si>
  <si>
    <t>Önkormányzat működési támogatásai (1.1.+…+.1.6.)</t>
  </si>
  <si>
    <t>Helyi önkormányzatok működésének általános támogatása</t>
  </si>
  <si>
    <t>Önkormányzatok egyes köznevelési feladatainak támogatása</t>
  </si>
  <si>
    <t>Önkormányzatok szociális és gyermekjóléti feladatainak támogatása</t>
  </si>
  <si>
    <t>Önkormányzatok kulturális feladatainak támogatása</t>
  </si>
  <si>
    <t>Működési célú támogatások államháztartáson belülről (2.1.+…+.2.5.)</t>
  </si>
  <si>
    <t>Elvonások és befizetések bevételei</t>
  </si>
  <si>
    <t xml:space="preserve">Működési célú garancia- és kezességvállalásból megtérülések </t>
  </si>
  <si>
    <t xml:space="preserve">Egyéb működési célú támogatások bevételei </t>
  </si>
  <si>
    <t>2.5.-ből EU-s támogatás</t>
  </si>
  <si>
    <t>Felhalmozási célú támogatások államháztartáson belülről (3.1.+…+3.5.)</t>
  </si>
  <si>
    <t>Felhalmozási célú önkormányzati támogatások</t>
  </si>
  <si>
    <t>Felhalmozási célú garancia- és kezességvállalásból megtérülések</t>
  </si>
  <si>
    <t>Egyéb felhalmozási célú támogatások bevételei</t>
  </si>
  <si>
    <t>3.5.-ből EU-s támogatás</t>
  </si>
  <si>
    <t>Közhatalmi bevételek (4.1.+4.2.+4.3.+4.4.)</t>
  </si>
  <si>
    <t>4.1.</t>
  </si>
  <si>
    <t>4.2.</t>
  </si>
  <si>
    <t>4.3.</t>
  </si>
  <si>
    <t>4.4.</t>
  </si>
  <si>
    <t>Gépjárműadó</t>
  </si>
  <si>
    <t>Egyéb áruhasználati és szolgáltatási adók</t>
  </si>
  <si>
    <t>Egyéb közhatalmi bevételek</t>
  </si>
  <si>
    <t>5.9.</t>
  </si>
  <si>
    <t>5.10.</t>
  </si>
  <si>
    <t>Készletértékesítés ellenértéke</t>
  </si>
  <si>
    <t>Szolgáltatások ellenértéke</t>
  </si>
  <si>
    <t>Közvetített szolgáltatások értéke</t>
  </si>
  <si>
    <t>Tulajdonosi bevételek</t>
  </si>
  <si>
    <t>Ellátási díjak</t>
  </si>
  <si>
    <t xml:space="preserve">Kiszámlázott általános forgalmi adó </t>
  </si>
  <si>
    <t>Általános forgalmi adó visszatérítése</t>
  </si>
  <si>
    <t>Kamatbevételek</t>
  </si>
  <si>
    <t>Egyéb pénzügyi műveletek bevételei</t>
  </si>
  <si>
    <t>Egyéb működési bevételek</t>
  </si>
  <si>
    <t>Felhalmozási bevételek (6.1.+…+6.5.)</t>
  </si>
  <si>
    <t>6.3.</t>
  </si>
  <si>
    <t>6.4.</t>
  </si>
  <si>
    <t>6.5.</t>
  </si>
  <si>
    <t>Immateriális javak értékesítése</t>
  </si>
  <si>
    <t>Ingatlanok értékesítése</t>
  </si>
  <si>
    <t>Egyéb tárgyi eszközök értékesítése</t>
  </si>
  <si>
    <t>Részesedések értékesítése</t>
  </si>
  <si>
    <t>Részesedések megszűnéséhez kapcsolódó bevételek</t>
  </si>
  <si>
    <t>Működési célú átvett pénzeszközök (7.1. + … + 7.3.)</t>
  </si>
  <si>
    <t>Működési célú garancia- és kezességvállalásból megtérülések ÁH-n kívülről</t>
  </si>
  <si>
    <t>Egyéb működési célú átvett pénzeszköz</t>
  </si>
  <si>
    <t>7.3.-ból EU-s támogatás (közvetlen)</t>
  </si>
  <si>
    <t>7.3.</t>
  </si>
  <si>
    <t>7.4.</t>
  </si>
  <si>
    <t>Felhalmozási célú átvett pénzeszközök (8.1.+8.2.+8.3.)</t>
  </si>
  <si>
    <t>8.4.</t>
  </si>
  <si>
    <t>Felhalm. célú garancia- és kezességvállalásból megtérülések ÁH-n kívülről</t>
  </si>
  <si>
    <t>Egyéb felhalmozási célú átvett pénzeszköz</t>
  </si>
  <si>
    <t>8.3.-ból EU-s támogatás (közvetlen)</t>
  </si>
  <si>
    <t>KÖLTSÉGVETÉSI BEVÉTELEK ÖSSZESEN: (1+…+8)</t>
  </si>
  <si>
    <t xml:space="preserve">   10.</t>
  </si>
  <si>
    <t>Hitel-, kölcsönfelvétel államháztartáson kívülről  (10.1.+10.3.)</t>
  </si>
  <si>
    <t>Hosszú lejáratú  hitelek, kölcsönök felvétele</t>
  </si>
  <si>
    <t>Likviditási célú  hitelek, kölcsönök felvétele pénzügyi vállalkozástól</t>
  </si>
  <si>
    <t xml:space="preserve">    Rövid lejáratú  hitelek, kölcsönök felvétele</t>
  </si>
  <si>
    <t xml:space="preserve">   11.</t>
  </si>
  <si>
    <t>Belföldi értékpapírok bevételei (11.1. +…+ 11.4.)</t>
  </si>
  <si>
    <t>Forgatási célú belföldi értékpapírok beváltása,  értékesítése</t>
  </si>
  <si>
    <t>Befektetési célú belföldi értékpapírok beváltása,  értékesítése</t>
  </si>
  <si>
    <t xml:space="preserve">    12.</t>
  </si>
  <si>
    <t>Maradvány igénybevétele (12.1. + 12.2.)</t>
  </si>
  <si>
    <t>Előző év költségvetési maradványának igénybevétele</t>
  </si>
  <si>
    <t>Előző év vállalkozási maradványának igénybevétele</t>
  </si>
  <si>
    <t xml:space="preserve">    13.</t>
  </si>
  <si>
    <t>Belföldi finanszírozás bevételei (13.1. + … + 13.3.)</t>
  </si>
  <si>
    <t>Államháztartáson belüli megelőlegezések</t>
  </si>
  <si>
    <t>Államháztartáson belüli megelőlegezések törlesztése</t>
  </si>
  <si>
    <t xml:space="preserve">    14.</t>
  </si>
  <si>
    <t xml:space="preserve">    14.1.</t>
  </si>
  <si>
    <t>Forgatási célú külföldi értékpapírok beváltása,  értékesítése</t>
  </si>
  <si>
    <t xml:space="preserve">    14.2.</t>
  </si>
  <si>
    <t>Befektetési célú külföldi értékpapírok beváltása,  értékesítése</t>
  </si>
  <si>
    <t xml:space="preserve">    14.3.</t>
  </si>
  <si>
    <t>Külföldi értékpapírok kibocsátása</t>
  </si>
  <si>
    <t xml:space="preserve">    14.4.</t>
  </si>
  <si>
    <t>Külföldi hitelek, kölcsönök felvétele</t>
  </si>
  <si>
    <t xml:space="preserve">    15.</t>
  </si>
  <si>
    <t>Adóssághoz nem kapcsolódó származékos ügyletek bevételei</t>
  </si>
  <si>
    <t xml:space="preserve">    16.</t>
  </si>
  <si>
    <t>10.1.</t>
  </si>
  <si>
    <t>11.3.</t>
  </si>
  <si>
    <t>11.4.</t>
  </si>
  <si>
    <t>12.1.</t>
  </si>
  <si>
    <t>12.2.</t>
  </si>
  <si>
    <t>13.1.</t>
  </si>
  <si>
    <t>13.2.</t>
  </si>
  <si>
    <t>13.3.</t>
  </si>
  <si>
    <t>Külföldi finanszírozás bevételei (14.1.+…14.4.)</t>
  </si>
  <si>
    <t>10.2.</t>
  </si>
  <si>
    <t>10.3.</t>
  </si>
  <si>
    <t xml:space="preserve">    17.</t>
  </si>
  <si>
    <t>1.14.</t>
  </si>
  <si>
    <t>1.15.</t>
  </si>
  <si>
    <t xml:space="preserve">   - Garancia- és kezességvállalásból kifizetés ÁH-n belülre</t>
  </si>
  <si>
    <t xml:space="preserve">   -Visszatérítendő támogatások, kölcsönök nyújtása ÁH-n belülre</t>
  </si>
  <si>
    <t xml:space="preserve">   - Visszatérítendő támogatások, kölcsönök törlesztése ÁH-n belülre</t>
  </si>
  <si>
    <t xml:space="preserve">   - Egyéb működési célú támogatások ÁH-n belülre</t>
  </si>
  <si>
    <t xml:space="preserve">   - Garancia és kezességvállalásból kifizetés ÁH-n kívülre</t>
  </si>
  <si>
    <t xml:space="preserve">   - Visszatérítendő támogatások, kölcsönök nyújtása ÁH-n kívülre</t>
  </si>
  <si>
    <t xml:space="preserve">   - Árkiegészítések, ártámogatások</t>
  </si>
  <si>
    <t xml:space="preserve">   - Kamattámogatások</t>
  </si>
  <si>
    <t xml:space="preserve">   - Egyéb működési célú támogatások államháztartáson kívülre</t>
  </si>
  <si>
    <r>
      <t xml:space="preserve">   Felhalmozási költségvetés kiadásai </t>
    </r>
    <r>
      <rPr>
        <sz val="8"/>
        <rFont val="Times New Roman CE"/>
        <charset val="238"/>
      </rPr>
      <t>(2.1.+2.3.+2.5.)</t>
    </r>
  </si>
  <si>
    <t>2.11.</t>
  </si>
  <si>
    <t>2.12.</t>
  </si>
  <si>
    <t>2.13.</t>
  </si>
  <si>
    <t>2.1.-ből EU-s forrásból megvalósuló beruházás</t>
  </si>
  <si>
    <t>2.3.-ból EU-s forrásból megvalósuló felújítás</t>
  </si>
  <si>
    <t xml:space="preserve">   - Egyéb felhalmozási célú támogatások államháztartáson kívülre</t>
  </si>
  <si>
    <t xml:space="preserve">   - Lakástámogatás</t>
  </si>
  <si>
    <t xml:space="preserve">   - Garancia- és kezességvállalásból kifizetés ÁH-n kívülre</t>
  </si>
  <si>
    <t xml:space="preserve">   - Egyéb felhalmozási célú támogatások ÁH-n belülre</t>
  </si>
  <si>
    <t xml:space="preserve">   - Visszatérítendő támogatások, kölcsönök nyújtása ÁH-n belülre</t>
  </si>
  <si>
    <t>Államháztartáson belüli megelőlegezések folyósítása</t>
  </si>
  <si>
    <t>Államháztartáson belüli megelőlegezések visszafizetése</t>
  </si>
  <si>
    <t>KÖLTSÉGVETÉSI, FINANSZÍROZÁSI BEVÉTELEK ÉS KIADÁSOK EGYENLEGE</t>
  </si>
  <si>
    <t>Önkormányzatok működési támogatásai</t>
  </si>
  <si>
    <t>Működési célú támogatások államháztartáson belülről</t>
  </si>
  <si>
    <t>Működési célú átvett pénzeszközök</t>
  </si>
  <si>
    <t xml:space="preserve">   Likviditási célú hitelek, kölcsönök felvétele</t>
  </si>
  <si>
    <t>Hiány belső finanszírozásának bevételei (15.+…+18. )</t>
  </si>
  <si>
    <t xml:space="preserve">Hiány külső finanszírozásának bevételei (20.+…+21.) </t>
  </si>
  <si>
    <t>Likviditási célú hitelek törlesztése</t>
  </si>
  <si>
    <t>Költségvetési kiadások összesen (1.+...+12.)</t>
  </si>
  <si>
    <t>Felhalmozási célú támogatások államháztartáson belülről</t>
  </si>
  <si>
    <t>1.-ből EU-s támogatás</t>
  </si>
  <si>
    <t>Felhalmozási célú átvett pénzeszközök átvétele</t>
  </si>
  <si>
    <t>4.-ből EU-s támogatás (közvetlen)</t>
  </si>
  <si>
    <t>Egyéb felhalmozási célú bevételek</t>
  </si>
  <si>
    <t>Felhalmozási célú finanszírozási bevételek összesen (13.+19.)</t>
  </si>
  <si>
    <t>1.-ből EU-s forrásból megvalósuló beruházás</t>
  </si>
  <si>
    <t>3.-ból EU-s forrásból megvalósuló felújítás</t>
  </si>
  <si>
    <t>Pénzügyi lízing kiadásai</t>
  </si>
  <si>
    <t>Felhalmozási célú finanszírozási kiadások összesen
(13.+...+24.)</t>
  </si>
  <si>
    <t>BEVÉTEL ÖSSZESEN (12+25)</t>
  </si>
  <si>
    <t>KIADÁSOK ÖSSZESEN (12+25)</t>
  </si>
  <si>
    <t xml:space="preserve"> 10.</t>
  </si>
  <si>
    <t>2.-ból EU-s támogatás</t>
  </si>
  <si>
    <t>Költségvetési bevételek összesen: (1.+3.+4.+6.+…+11.)</t>
  </si>
  <si>
    <t>Költségvetési kiadások összesen: (1.+3.+5.+...+11.)</t>
  </si>
  <si>
    <t>Összes bevétel, kiadás</t>
  </si>
  <si>
    <t>Kiszámlázott általános forgalmi adó</t>
  </si>
  <si>
    <t>Általános forgalmi adó visszatérülése</t>
  </si>
  <si>
    <t>Működési célú támogatások államháztartáson belülről (2.1.+…+2.3.)</t>
  </si>
  <si>
    <t>Visszatérítendő támogatások, kölcsönök visszatérülése ÁH-n belülről</t>
  </si>
  <si>
    <t>Egyéb működési célú támogatások bevételei államháztartáson belülről</t>
  </si>
  <si>
    <t>Felhalmozási célú támogatások államháztartáson belülről (4.1.+4.2.)</t>
  </si>
  <si>
    <t>Egyéb felhalmozási célú támogatások bevételei államháztartáson belülről</t>
  </si>
  <si>
    <t>Felhalmozási bevételek (5.1.+…+5.3.)</t>
  </si>
  <si>
    <t>Felhalmozási célú átvett pénzeszközök</t>
  </si>
  <si>
    <t>Költségvetési bevételek összesen (1.+…+7.)</t>
  </si>
  <si>
    <t>Finanszírozási bevételek (9.1.+…+9.3.)</t>
  </si>
  <si>
    <t>9.1.</t>
  </si>
  <si>
    <t>9.2.</t>
  </si>
  <si>
    <t>9.3.</t>
  </si>
  <si>
    <t>Irányító szervi (önkormányzati) támogatás (intézményfinanszírozás)</t>
  </si>
  <si>
    <t>BEVÉTELEK ÖSSZESEN: (8.+9.)</t>
  </si>
  <si>
    <t>Működési költségvetés kiadásai (1.1+…+1.5.)</t>
  </si>
  <si>
    <t>Felhalmozási költségvetés kiadásai (2.1.+…+2.3.)</t>
  </si>
  <si>
    <t>Kötelező feladatok bevételei, kiadásai</t>
  </si>
  <si>
    <t>Önként vállalt feladatok bevételei, kiadásai</t>
  </si>
  <si>
    <t>Működési célú támogatások ÁH-on belül</t>
  </si>
  <si>
    <t>Felhalmozási célú támogatások ÁH-on belül</t>
  </si>
  <si>
    <t>Működési bevételek</t>
  </si>
  <si>
    <t xml:space="preserve">Működési célú visszatérítendő támogatások, kölcsönök visszatérülése </t>
  </si>
  <si>
    <t>Működési célú visszatérítendő támogatások, kölcsönök igénybevétele</t>
  </si>
  <si>
    <t>Felhalmozási célú visszatérítendő támogatások, kölcsönök visszatérülése</t>
  </si>
  <si>
    <t>Felhalmozási célú visszatérítendő támogatások, kölcsönök igénybevétele</t>
  </si>
  <si>
    <t>Működési célú visszatérítendő támogatások, kölcsönök visszatér. ÁH-n kívülről</t>
  </si>
  <si>
    <t>Felhalm. célú visszatérítendő támogatások, kölcsönök visszatér. ÁH-n kívülről</t>
  </si>
  <si>
    <t>2.5.-ből        - Garancia- és kezességvállalásból kifizetés ÁH-n belülre</t>
  </si>
  <si>
    <t>Kötelező feladatok bevételei, kiadása</t>
  </si>
  <si>
    <t>Önként vállalt feladatok bevételei, kiadása</t>
  </si>
  <si>
    <t>04</t>
  </si>
  <si>
    <t xml:space="preserve">Működési célú kvi támogatások és kiegészítő támogatások </t>
  </si>
  <si>
    <t>Elszámolásból származó bevételek</t>
  </si>
  <si>
    <t>Működési bevételek (5.1.+…+ 5.11.)</t>
  </si>
  <si>
    <t>5.11.</t>
  </si>
  <si>
    <t>Biztosító által fizetett kártérítés</t>
  </si>
  <si>
    <r>
      <t xml:space="preserve">   Működési költségvetés kiadásai </t>
    </r>
    <r>
      <rPr>
        <sz val="8"/>
        <rFont val="Times New Roman CE"/>
        <charset val="238"/>
      </rPr>
      <t>(1.1+…+1.5.+1.18.)</t>
    </r>
  </si>
  <si>
    <t>1.16.</t>
  </si>
  <si>
    <t>1.17.</t>
  </si>
  <si>
    <t xml:space="preserve">   - Elvonások és befizetések</t>
  </si>
  <si>
    <t xml:space="preserve">   - Törvényi előíráson alapuló befizetések</t>
  </si>
  <si>
    <t xml:space="preserve"> - az 1.5-ből: - Előző évi elszámolásból származó befizetések</t>
  </si>
  <si>
    <t>1.18.</t>
  </si>
  <si>
    <t>1.19.</t>
  </si>
  <si>
    <t>1.20.</t>
  </si>
  <si>
    <t xml:space="preserve"> - az 1.18-ból: - Általános tartalék</t>
  </si>
  <si>
    <t xml:space="preserve">   - Céltartalék</t>
  </si>
  <si>
    <t>KÖLTSÉGVETÉSI KIADÁSOK ÖSSZESEN (1+2)</t>
  </si>
  <si>
    <t>Hitel-, kölcsöntörlesztés államháztartáson kívülre (4.1. + … + 4.3.)</t>
  </si>
  <si>
    <t>Belföldi értékpapírok kiadásai (5.1. + … + 5.6.)</t>
  </si>
  <si>
    <t>Befektetési célú belföldi értékpapírok vásárlása</t>
  </si>
  <si>
    <t>Kincstárjegyek beváltása</t>
  </si>
  <si>
    <t>Éven belüli lejáratú belföldi értékpapírok beváltása</t>
  </si>
  <si>
    <t>Belföldi kötvények beváltása</t>
  </si>
  <si>
    <t>Éven túli lejáratú belföldi értékpapírok beváltása</t>
  </si>
  <si>
    <t>Hosszú lejáratú hitelek, kölcsönök törlesztése pénzügyi vállalkozásnak</t>
  </si>
  <si>
    <t>Likviditási célú hitelek, kölcsönök törlesztése pénzügyi vállalkozásnak</t>
  </si>
  <si>
    <t>Rövid lejáratú hitelek, kölcsönök törlesztése pénzügyi vállalkozásnak</t>
  </si>
  <si>
    <t>Forgatási célú belföldi értékpapírok vásárlása</t>
  </si>
  <si>
    <t>Forgatási célú külföldi értékpapírok vásárlása</t>
  </si>
  <si>
    <t xml:space="preserve">   Rövid lejáratú  hitelek, kölcsönök felvétele</t>
  </si>
  <si>
    <t>Külföldi értékpapírok beváltása</t>
  </si>
  <si>
    <t>Belföldi finanszírozás kiadásai (6.1. + … + 6.4.)</t>
  </si>
  <si>
    <t>Pénzeszközök lekötött betétként elhelyezése</t>
  </si>
  <si>
    <t>Külföldi finanszírozás kiadásai (7.1. + … + 7.5.)</t>
  </si>
  <si>
    <t>7.5.</t>
  </si>
  <si>
    <t>Befektetési célú külföldi értékpapírok vásárlása</t>
  </si>
  <si>
    <t>Hitelek, kölcsönök törlesztése külföldi kormányoknak nemz. Szervezeteknek</t>
  </si>
  <si>
    <t>Hitelek, kölcsönök törlesztése külföldi pénzintézeteknek</t>
  </si>
  <si>
    <t>Adóssághoz nem kapcsolódó származékos ügyletek</t>
  </si>
  <si>
    <t>Váltókiadások</t>
  </si>
  <si>
    <t>KIADÁSOK ÖSSZESEN: (3.+10.)</t>
  </si>
  <si>
    <t>FINANSZÍROZÁSI KIADÁSOK ÖSSZESEN: (4.+…+9.)</t>
  </si>
  <si>
    <t>Költségvetési hiány, többlet ( költségvetési bevételek 9. sor - költségvetési kiadások 3. sor) (+/-)</t>
  </si>
  <si>
    <t>Váltóbevételek</t>
  </si>
  <si>
    <t xml:space="preserve">   9.</t>
  </si>
  <si>
    <t xml:space="preserve">    18.</t>
  </si>
  <si>
    <t>FINANSZÍROZÁSI BEVÉTELEK ÖSSZESEN: (10. + … +16.)</t>
  </si>
  <si>
    <t>KÖLTSÉGVETÉSI ÉS FINANSZÍROZÁSI BEVÉTELEK ÖSSZESEN: (9+17)</t>
  </si>
  <si>
    <t>Finanszírozási bevételek, kiadások egyenlege (finanszírozási bevételek 17. sor - finanszírozási kiadások 10. sor)
 (+/-)</t>
  </si>
  <si>
    <t>6.-ból EU-s támogatás (közvetlen)</t>
  </si>
  <si>
    <t>Költségvetési bevételek összesen (1.+2.+4.+5.+6.+8.+…+12.)</t>
  </si>
  <si>
    <t>Működési célú finanszírozási bevételek összesen (14.+19.+22.+23.)</t>
  </si>
  <si>
    <t>BEVÉTEL ÖSSZESEN (13.+24.)</t>
  </si>
  <si>
    <t>Működési célú finanszírozási kiadások összesen (14.+...+23.)</t>
  </si>
  <si>
    <t>KIADÁSOK ÖSSZESEN (13.+24.)</t>
  </si>
  <si>
    <t xml:space="preserve">2.1. számú melléklet C. oszlop 13. sor + 2.2. számú melléklet C. oszlop 12. sor </t>
  </si>
  <si>
    <t xml:space="preserve">2.1. számú melléklet C. oszlop 24. sor + 2.2. számú melléklet C. oszlop 25. sor </t>
  </si>
  <si>
    <t xml:space="preserve">2.1. számú melléklet C. oszlop 25. sor + 2.2. számú melléklet C. oszlop 26. sor </t>
  </si>
  <si>
    <t xml:space="preserve">2.1. számú melléklet E. oszlop 13. sor + 2.2. számú melléklet E. oszlop 12. sor </t>
  </si>
  <si>
    <t xml:space="preserve">2.1. számú melléklet E. oszlop 24. sor + 2.2. számú melléklet E. oszlop 25. sor </t>
  </si>
  <si>
    <t xml:space="preserve">2.1. számú melléklet E. oszlop 25. sor + 2.2. számú melléklet E. oszlop 26. sor </t>
  </si>
  <si>
    <t>A</t>
  </si>
  <si>
    <t>B</t>
  </si>
  <si>
    <t>C</t>
  </si>
  <si>
    <t>E</t>
  </si>
  <si>
    <t>D</t>
  </si>
  <si>
    <t>F</t>
  </si>
  <si>
    <t>G</t>
  </si>
  <si>
    <t>H</t>
  </si>
  <si>
    <t>I=(D+E+F+G+H)</t>
  </si>
  <si>
    <t>Összesen
(F=C+D+E)</t>
  </si>
  <si>
    <t>Helyi adóból és a települési adóból származó bevétel</t>
  </si>
  <si>
    <t>Osztalék, koncessziós díj és hozambevétel</t>
  </si>
  <si>
    <t>Kezesség-, illetve garanciavállalással kapcsolatos megtérülés</t>
  </si>
  <si>
    <t>Működési célú kvi támogatások és kiegészítő támogatások</t>
  </si>
  <si>
    <t xml:space="preserve">   16.</t>
  </si>
  <si>
    <t xml:space="preserve">   17.</t>
  </si>
  <si>
    <t xml:space="preserve">   18.</t>
  </si>
  <si>
    <t>BEVÉTELEK ÖSSZESEN: (9+17)</t>
  </si>
  <si>
    <t xml:space="preserve"> az 1.5-ből: - Előző évi elszámolásból származó befizetések</t>
  </si>
  <si>
    <t xml:space="preserve"> az 1.18-ból: - Általános tartalék</t>
  </si>
  <si>
    <t xml:space="preserve">     - Céltartalék</t>
  </si>
  <si>
    <r>
      <t xml:space="preserve">   Működési költségvetés kiadásai </t>
    </r>
    <r>
      <rPr>
        <sz val="8"/>
        <rFont val="Times New Roman CE"/>
        <charset val="238"/>
      </rPr>
      <t>(1.1+…+1.5+1.18.)</t>
    </r>
  </si>
  <si>
    <t>Éven belüli lejáatú belföldi értékpapírok beváltása</t>
  </si>
  <si>
    <t>Rövid lejáratú hitelek, kölcsönök törlesztése</t>
  </si>
  <si>
    <t>Hosszú lejáratú hitelek, kölcsönök törlesztése</t>
  </si>
  <si>
    <t>Hitelek, kölcsönök törlesztése külföldi kormányoknak nemz. szervezeteknek</t>
  </si>
  <si>
    <t>Éves tervezett létszám előirányzat (fő)</t>
  </si>
  <si>
    <t>Működési bevételek (1.1.+…+1.11.)</t>
  </si>
  <si>
    <t xml:space="preserve">  2.3-ból EU támogatás</t>
  </si>
  <si>
    <t>Felhalmozási célú támogatások államháztartáson belülről (4.1.+…+4.3.)</t>
  </si>
  <si>
    <t xml:space="preserve">  4.3.-ból EU-s támogatás</t>
  </si>
  <si>
    <t xml:space="preserve"> 2.3.-ból EU-s támogatásból megvalósuló programok, projektek kiadása</t>
  </si>
  <si>
    <t xml:space="preserve">  2.3.-ból EU támogatás</t>
  </si>
  <si>
    <t xml:space="preserve">  4.2.-ből EU-s támogatás</t>
  </si>
  <si>
    <t>KÖLTSÉGVETÉSI BEVÉTELEK ÖSSZESEN (1.+…+7.)</t>
  </si>
  <si>
    <t>Államigazgatási feladatok bevételei, kiadása</t>
  </si>
  <si>
    <t>KIADÁSOK ÖSSZESEN: (1.+2.+3.)</t>
  </si>
  <si>
    <t>Államigazgatási feladatok bevételei, kiadásai</t>
  </si>
  <si>
    <t>Önkormányzat működési támogatásai</t>
  </si>
  <si>
    <t xml:space="preserve">Felhalmozási célú átvett pénzeszközök </t>
  </si>
  <si>
    <t xml:space="preserve">Működési célú átvett pénzeszközök </t>
  </si>
  <si>
    <t xml:space="preserve">Működési bevételek </t>
  </si>
  <si>
    <t xml:space="preserve">FINANSZÍROZÁSI BEVÉTELEK ÖSSZESEN: </t>
  </si>
  <si>
    <t>KÖLTSÉGVETÉSI ÉS FINANSZÍROZÁSI BEVÉTELEK ÖSSZESEN: (9+10)</t>
  </si>
  <si>
    <t xml:space="preserve">   Működési költségvetés kiadásai </t>
  </si>
  <si>
    <t>FINANSZÍROZÁSI KIADÁSOK ÖSSZESEN:</t>
  </si>
  <si>
    <t>KIADÁSOK ÖSSZESEN: (3.+4.)</t>
  </si>
  <si>
    <t>Központi, irányító szervi támogatás</t>
  </si>
  <si>
    <t>Belföldi finanszírozás kiadásai (6.1. + … + 6.5.)</t>
  </si>
  <si>
    <t xml:space="preserve">   Felhalmozási költségvetés kiadásai (2.1.+2.2.+2.3.)</t>
  </si>
  <si>
    <t>Hitel-, kölcsönfelvétel államháztartáson kívülről  (10.1.+…+10.3.)</t>
  </si>
  <si>
    <t>1.1. sz. melléklet Bevételek táblázat C. oszlop 9 sora =</t>
  </si>
  <si>
    <t>1.1. sz. melléklet Bevételek táblázat C. oszlop 17 sora =</t>
  </si>
  <si>
    <t>1.1. sz. melléklet Bevételek táblázat C. oszlop 18 sora =</t>
  </si>
  <si>
    <t>1.1. sz. melléklet Kiadások táblázat C. oszlop 3 sora =</t>
  </si>
  <si>
    <t>1.1. sz. melléklet Kiadások táblázat C. oszlop 10 sora =</t>
  </si>
  <si>
    <t>1.1. sz. melléklet Kiadások táblázat C. oszlop 11 sora =</t>
  </si>
  <si>
    <t>Önkormányzatok szociális és gyermekjóléti, étkeztetési feladatainak támogatása</t>
  </si>
  <si>
    <t>Közhatalmi bevételek (4.1.+…+4.7.)</t>
  </si>
  <si>
    <t>4.5.</t>
  </si>
  <si>
    <t>4.6.</t>
  </si>
  <si>
    <t>4.7.</t>
  </si>
  <si>
    <t>Építményadó</t>
  </si>
  <si>
    <t>Idegenforgalmi adó</t>
  </si>
  <si>
    <t>Iparűzési adó</t>
  </si>
  <si>
    <t>Talajterhelési díj</t>
  </si>
  <si>
    <t>Kamatbevételek és más nyereségjellegű bevételek</t>
  </si>
  <si>
    <t>Közhatalmi bevételek (4.1.+...+4.7.)</t>
  </si>
  <si>
    <t>Kamatbevételek és más nyereség jellegű bevételek</t>
  </si>
  <si>
    <t>F=(B-D-E)</t>
  </si>
  <si>
    <t>Kiemelt előirányzat, előirányzat megnevezése</t>
  </si>
  <si>
    <t>Forintban!</t>
  </si>
  <si>
    <t>Hozzájárulás  (Ft)</t>
  </si>
  <si>
    <t>Éves eredeti kiadási előirányzat: …………… Ft</t>
  </si>
  <si>
    <t>Bruttó  hiány:</t>
  </si>
  <si>
    <t>Bruttó  többlet:</t>
  </si>
  <si>
    <t xml:space="preserve">   3.5.-ből EU-s támogatás</t>
  </si>
  <si>
    <t xml:space="preserve">   Rövid lejáratú  hitelek, kölcsönök felvétele pénzügyi vállalkozástól</t>
  </si>
  <si>
    <t>Éven belüli lejáratú belföldi értékpapírok kibocsátása</t>
  </si>
  <si>
    <t>Éven túli lejáratú belföldi értékpapírok kibocsátása</t>
  </si>
  <si>
    <t>Lekötött betétek megszüntetése</t>
  </si>
  <si>
    <t xml:space="preserve">Egyéb működési célú támogatások bevételei államháztartáson belülről </t>
  </si>
  <si>
    <t>Egyéb felhalmozási célú kiadások</t>
  </si>
  <si>
    <t xml:space="preserve">   Elszámolásból származó bevételek</t>
  </si>
  <si>
    <t xml:space="preserve">   2.5.-ből EU-s támogatás</t>
  </si>
  <si>
    <t xml:space="preserve">   Egyéb működési bevételek</t>
  </si>
  <si>
    <t>2019. évi előirányzat BEVÉTELEK</t>
  </si>
  <si>
    <t>2019. ÉVI KÖLTSÉGVETÉS</t>
  </si>
  <si>
    <t>ÖSSZEVONT MÉRLEGE</t>
  </si>
  <si>
    <t>KÖTELEZŐ FELADATOK MÉRLEGE</t>
  </si>
  <si>
    <t>ÖNKÉNT VÁLLALT FELADATOK MÉRLEGE</t>
  </si>
  <si>
    <t>ÁLLAMIGAZGATÁSI FELADATOK MÉRLEGE</t>
  </si>
  <si>
    <t>Tartalomjegyzék</t>
  </si>
  <si>
    <t>Ugrás</t>
  </si>
  <si>
    <t>ALAPADATOK</t>
  </si>
  <si>
    <t>KÖLTSÉGVETÉSI RENDLET</t>
  </si>
  <si>
    <t>1. költségvetési szerv neve</t>
  </si>
  <si>
    <t>2. költségvetési szerv neve</t>
  </si>
  <si>
    <t>3. költségvetési szerv neve</t>
  </si>
  <si>
    <t>4. költségvetési szerv neve</t>
  </si>
  <si>
    <t>5. költségvetési szerv neve</t>
  </si>
  <si>
    <t>6. költségvetési szerv neve</t>
  </si>
  <si>
    <t>7. költségvetési szerv neve</t>
  </si>
  <si>
    <t>8. költségvetési szerv neve</t>
  </si>
  <si>
    <t>10. költségvetési szerv neve</t>
  </si>
  <si>
    <t>6 kvi név</t>
  </si>
  <si>
    <t>7 kvi név</t>
  </si>
  <si>
    <t>8 kvi név</t>
  </si>
  <si>
    <t>9 kvi név</t>
  </si>
  <si>
    <t>10 kvi név</t>
  </si>
  <si>
    <t>Tájékoztató a 2017. évi tény, 2018. évi várható és 2019. évi terv adatokról</t>
  </si>
  <si>
    <t>BEVÉTELEI, KIADÁSAI</t>
  </si>
  <si>
    <t>2019. ÉVI KÖLTSÉGVETÉSI ÉVET KÖVETŐ 3 ÉV TERVEZETT</t>
  </si>
  <si>
    <t>05</t>
  </si>
  <si>
    <t>06</t>
  </si>
  <si>
    <t>07</t>
  </si>
  <si>
    <t>A dokumentációs rendszerben található táblázatok listája</t>
  </si>
  <si>
    <t>Dokumentum neve</t>
  </si>
  <si>
    <t>Alapadatok</t>
  </si>
  <si>
    <t>Adatok megadása</t>
  </si>
  <si>
    <t>Összefüggések</t>
  </si>
  <si>
    <t>Táblázuatok adatainak összefüggései</t>
  </si>
  <si>
    <t xml:space="preserve">1.1. melléklet </t>
  </si>
  <si>
    <t>Önkormányzat összevont pénzügyi mérlege összesen</t>
  </si>
  <si>
    <t>1.2. melléklet</t>
  </si>
  <si>
    <t>1.3. melléklet</t>
  </si>
  <si>
    <t xml:space="preserve">Önkormányzat kötelező feladatainak összevont pénzügyi mérlege  </t>
  </si>
  <si>
    <t xml:space="preserve">Önkormányzat önként vállalt feladatainak összevont pénzügyi mérlege  </t>
  </si>
  <si>
    <t>1.4. melléklet</t>
  </si>
  <si>
    <t xml:space="preserve">Önkormányzat államigazgatási feladatainak összevont pénzügyi mérlege  </t>
  </si>
  <si>
    <t>2.1. melléklet</t>
  </si>
  <si>
    <t>Működési célú bevételek, kiadások mérlege</t>
  </si>
  <si>
    <t>2.2. melléklet</t>
  </si>
  <si>
    <t>Felhalmozási célú bevételek, kiadások mérlege</t>
  </si>
  <si>
    <t>Ellenőrző lista</t>
  </si>
  <si>
    <t>Ellenőrzés az 1-es és 2.1., 2.2. mellékletek adati esetében</t>
  </si>
  <si>
    <t>3. melléklet</t>
  </si>
  <si>
    <t>Adósságet keletekeztető ügyletek táblázata</t>
  </si>
  <si>
    <t>4. melléklet</t>
  </si>
  <si>
    <t>Önkormányzat saját bevételeinek bemutatása</t>
  </si>
  <si>
    <t>Az önkormányzat adósságot keletkeztető fejlesztései céljai</t>
  </si>
  <si>
    <t>5. melléklet</t>
  </si>
  <si>
    <t>6. melléklet</t>
  </si>
  <si>
    <t>Beruházások előirányzatai</t>
  </si>
  <si>
    <t>7. melléklet</t>
  </si>
  <si>
    <t>Felújítások előirányzatai</t>
  </si>
  <si>
    <t>8. melléklet</t>
  </si>
  <si>
    <t>EU-s projektek táblázatai</t>
  </si>
  <si>
    <t>9.1. melléklet</t>
  </si>
  <si>
    <t>Önkormányzat bevételei kiadásai (összesen)</t>
  </si>
  <si>
    <t>9.1.1. melléklet</t>
  </si>
  <si>
    <t xml:space="preserve">Önkormányzat kötelező feladatai  </t>
  </si>
  <si>
    <t>9.1.2. melléklet</t>
  </si>
  <si>
    <t xml:space="preserve">Önkormányzat önként vállalt feladatai </t>
  </si>
  <si>
    <t>9.1.3. melléklet</t>
  </si>
  <si>
    <t xml:space="preserve">Önkormányzat államigazgatási feladatai </t>
  </si>
  <si>
    <t>9.2. melléklet</t>
  </si>
  <si>
    <t>Polgármesteri/Közös hivatal költségvetési táblái (9.2.1., 9.2.2., 9.2.3.)</t>
  </si>
  <si>
    <t>9.3. melléklet</t>
  </si>
  <si>
    <t>9.4. melléklet</t>
  </si>
  <si>
    <t>/</t>
  </si>
  <si>
    <t>(</t>
  </si>
  <si>
    <t>)</t>
  </si>
  <si>
    <t>a</t>
  </si>
  <si>
    <t>önkormányzati rendelethez</t>
  </si>
  <si>
    <t>9.5. melléklet</t>
  </si>
  <si>
    <t>9.6. melléklet</t>
  </si>
  <si>
    <t>9.7. melléklet</t>
  </si>
  <si>
    <t>9.8. melléklet</t>
  </si>
  <si>
    <t>9.9. melléklet</t>
  </si>
  <si>
    <t>9.10. melléklet</t>
  </si>
  <si>
    <t>9.11. melléklet</t>
  </si>
  <si>
    <t>9.12. melléklet</t>
  </si>
  <si>
    <t>10. melléklet</t>
  </si>
  <si>
    <t>1. számú tájékoztató tábla</t>
  </si>
  <si>
    <t>2. számú tájékoztató tábla</t>
  </si>
  <si>
    <t>3. számú tájékoztató tábla</t>
  </si>
  <si>
    <t>4. számú tájékoztató tábla</t>
  </si>
  <si>
    <t>5. számú tájékoztató tábla</t>
  </si>
  <si>
    <t>6. számú tájékoztató tábla</t>
  </si>
  <si>
    <t>7. számú tájékoztató tábla</t>
  </si>
  <si>
    <t>Adatszolgáltatás az elismert tartozásállományról</t>
  </si>
  <si>
    <t>Az önkormányzat által adott közvetett támogatások (kedvezmények)</t>
  </si>
  <si>
    <t>Előirányzat-felhasználási terv 2019. évre</t>
  </si>
  <si>
    <t>2019. évi általános működés és ágazati feladatok támogatásának alakulása jogcímenként</t>
  </si>
  <si>
    <t>Kimutatás a 2019. évben céljelleggel juttatott támogatásokról</t>
  </si>
  <si>
    <t>2019. évi költségvetési évet követő 3 év tervezett kiadásai, bevételei</t>
  </si>
  <si>
    <t>Európai uniós támogatással megvalósuló projektek</t>
  </si>
  <si>
    <t>bevételei, kiadási, hozzájárulások</t>
  </si>
  <si>
    <t>Előterjesztéskor</t>
  </si>
  <si>
    <t>Forintban</t>
  </si>
  <si>
    <t>* Magyarország 2019. évi központi költségvetéséról szóló törvény</t>
  </si>
  <si>
    <t>2018. évi L.
törvény 2. sz. melléklete száma*</t>
  </si>
  <si>
    <t>Egyéb</t>
  </si>
  <si>
    <t>Dabas Sári Óvoda</t>
  </si>
  <si>
    <t>Dabasi Egyesített Óvodák</t>
  </si>
  <si>
    <t>Kossuth Művelődési Központ és Halász Boldizsár Városi Könyvtár</t>
  </si>
  <si>
    <t>Dr. Halász Géza Szakorvosi Rendelőintézet</t>
  </si>
  <si>
    <t>Dabasi Intézményfenntartó Központ</t>
  </si>
  <si>
    <t>Dabas Önkormányzat adósságot keletkeztető ügyletekből és kezességvállalásokból fennálló kötelezettségei</t>
  </si>
  <si>
    <t>Dabas Önkormányzat saját bevételeinek részletezése az adósságot keletkeztető ügyletből származó tárgyévi fizetési kötelezettség megállapításához</t>
  </si>
  <si>
    <t>Dabas Önkormányzat 2019. évi adósságot keletkeztető fejlesztési céljai</t>
  </si>
  <si>
    <t>Szélmalom u. felújítása és járdafelújítás</t>
  </si>
  <si>
    <t>Piac fejlesztése</t>
  </si>
  <si>
    <t>Kerékpárút létesítése Dabasi-Szőlők és Dabas-Gyón közötti szakaszon</t>
  </si>
  <si>
    <t>Mini bölcsőde kialakítása</t>
  </si>
  <si>
    <t>Mánteleki tó turisztikai fejlesztése</t>
  </si>
  <si>
    <t>Dabasi Ligetfesztivál</t>
  </si>
  <si>
    <t>Rendezési terv</t>
  </si>
  <si>
    <t>Fehérakác, Zrinyi útfelújítás</t>
  </si>
  <si>
    <t>Adós szoftver</t>
  </si>
  <si>
    <t>Térfigyelő Rendszer</t>
  </si>
  <si>
    <t>36 lakásostársasház szigetelésének támogatása</t>
  </si>
  <si>
    <t>Zöldfelület gépkocsi vásárlás</t>
  </si>
  <si>
    <t>Vasút u. Dinnyés L.u. I.ütem szennyvíz</t>
  </si>
  <si>
    <t>Vasút u. Dinnyés L.u. I.ütem vízvezeték</t>
  </si>
  <si>
    <t>Rádió fejlesztés</t>
  </si>
  <si>
    <t>Lurkó ovifelújítása</t>
  </si>
  <si>
    <t xml:space="preserve">Levendula Ház </t>
  </si>
  <si>
    <t>Bennárik-Ház felújítása</t>
  </si>
  <si>
    <t>Dabas-Szőlő ingatlan vásárlás (kocsma)</t>
  </si>
  <si>
    <t>2019.2019.</t>
  </si>
  <si>
    <t>Borzasi kápolna felújítása Dabas része Felhalmozásra átadott pénzeszköz</t>
  </si>
  <si>
    <t>OBO Aréna felújításához önrész Felhalmozásra átadott pénzeszköz</t>
  </si>
  <si>
    <t>FC Dabas Labdarúgó csarnok önrész Felhalmozásra átadott pénzeszköz</t>
  </si>
  <si>
    <t>Pantheon Kft fejlesztési támogatása Felhalmozásra átadott pénzeszköz</t>
  </si>
  <si>
    <t>2018.2019.</t>
  </si>
  <si>
    <t>2019.2020.</t>
  </si>
  <si>
    <t>Citera zenekar támogatása</t>
  </si>
  <si>
    <t>Civil szervezetek, egyesületek rezsi költsége</t>
  </si>
  <si>
    <t>FC Dabas SE támogatás</t>
  </si>
  <si>
    <t xml:space="preserve">Dabas Városi Kézilabda Club  </t>
  </si>
  <si>
    <t>Vívás, asztalitenisz és triatlon támogatása</t>
  </si>
  <si>
    <t>Magyar Zarándokút  támogatása(tagdíj)</t>
  </si>
  <si>
    <t>Társult ÖK Együtt Segítőszolgálat támogatása</t>
  </si>
  <si>
    <t>OKÖT-Reménysugár Fogyatékosok támogatása</t>
  </si>
  <si>
    <t>Révfülöpi Üdülő Tábor Alapítvány</t>
  </si>
  <si>
    <t xml:space="preserve">OKÖT- Reménysugár Fogyatékosok támogatása - Dabas </t>
  </si>
  <si>
    <t>I.1.a.</t>
  </si>
  <si>
    <t>Önkormányzati hivatal működésének támogatása</t>
  </si>
  <si>
    <t>II.1.</t>
  </si>
  <si>
    <t>Pedagógusok és az e pedagógusok munkáját segítők bértámogatása</t>
  </si>
  <si>
    <t>II.2.</t>
  </si>
  <si>
    <t>Óvodaműködtetési támogatás</t>
  </si>
  <si>
    <t>II.4.</t>
  </si>
  <si>
    <t>Kiegészítő támogatás a pedagógusok és a pedagógus szakképzettséggel rendelkező segítők minősítéséből adódó többletkiadáshoz</t>
  </si>
  <si>
    <t>II.5.</t>
  </si>
  <si>
    <t>Nemzetiségi pótlék</t>
  </si>
  <si>
    <t>III.2.</t>
  </si>
  <si>
    <t>A települési önkormányzatok szociális feladatainak egyéb támogatása</t>
  </si>
  <si>
    <t>III.3.</t>
  </si>
  <si>
    <t>Egyes szociális és gyermekjóléti feladatok támogatása</t>
  </si>
  <si>
    <t>III.3.j.</t>
  </si>
  <si>
    <t>Családi bölcsőde</t>
  </si>
  <si>
    <t>III.3.m.</t>
  </si>
  <si>
    <t>Közösségi alapellátások</t>
  </si>
  <si>
    <t>III.5.</t>
  </si>
  <si>
    <t>Gyermekétkeztetés támogatása</t>
  </si>
  <si>
    <t>IV.1.d.</t>
  </si>
  <si>
    <t>Települési önkormányzatok nyilvános könyvtári és közművelődési feladatainak támogatása</t>
  </si>
  <si>
    <t>III.3.n.</t>
  </si>
  <si>
    <t>Óvodai és iskolai szociális segítő tevékenység támogatása</t>
  </si>
  <si>
    <t>Dabasi Polgármesteri Hivatal</t>
  </si>
  <si>
    <t>DABAS VÁROS ÖNKORMÁNYZATA</t>
  </si>
  <si>
    <t>Rozmaring Népdalkör támogatása (Szlovák ÖK)</t>
  </si>
  <si>
    <t>Dabas Város Roma Nemzetiségi Önkormányzata támogatása</t>
  </si>
  <si>
    <t>Sári Szlovák Önkormányzat támogatása</t>
  </si>
  <si>
    <t>Dabasi Sportcsarnok Kft támogatása</t>
  </si>
  <si>
    <t>Országközepe Többcélú Kistérségi Társulás</t>
  </si>
  <si>
    <t>Társult ÖK Együtt Segítőszolgálata támogatása -Dabas</t>
  </si>
  <si>
    <t>nemleges</t>
  </si>
  <si>
    <t>Szakorvosi ellátási szerződések</t>
  </si>
  <si>
    <t>Városgazdálkodási feladatok fejlesztése(kötelező feladatellátás)</t>
  </si>
  <si>
    <t>II.15.</t>
  </si>
</sst>
</file>

<file path=xl/styles.xml><?xml version="1.0" encoding="utf-8"?>
<styleSheet xmlns="http://schemas.openxmlformats.org/spreadsheetml/2006/main">
  <numFmts count="4">
    <numFmt numFmtId="43" formatCode="_-* #,##0.00\ _F_t_-;\-* #,##0.00\ _F_t_-;_-* &quot;-&quot;??\ _F_t_-;_-@_-"/>
    <numFmt numFmtId="164" formatCode="#,###"/>
    <numFmt numFmtId="165" formatCode="_-* #,##0\ _F_t_-;\-* #,##0\ _F_t_-;_-* &quot;-&quot;??\ _F_t_-;_-@_-"/>
    <numFmt numFmtId="166" formatCode="0&quot;.&quot;"/>
  </numFmts>
  <fonts count="67">
    <font>
      <sz val="10"/>
      <name val="Times New Roman CE"/>
      <charset val="238"/>
    </font>
    <font>
      <sz val="10"/>
      <name val="Times New Roman CE"/>
      <charset val="238"/>
    </font>
    <font>
      <sz val="11"/>
      <name val="Times New Roman CE"/>
      <family val="1"/>
      <charset val="238"/>
    </font>
    <font>
      <sz val="12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9"/>
      <name val="Times New Roman CE"/>
      <family val="1"/>
      <charset val="238"/>
    </font>
    <font>
      <i/>
      <sz val="10"/>
      <name val="Times New Roman CE"/>
      <family val="1"/>
      <charset val="238"/>
    </font>
    <font>
      <i/>
      <sz val="11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sz val="12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0"/>
      <name val="Times New Roman CE"/>
      <family val="1"/>
      <charset val="238"/>
    </font>
    <font>
      <b/>
      <sz val="12"/>
      <name val="Times New Roman"/>
      <family val="1"/>
      <charset val="238"/>
    </font>
    <font>
      <sz val="10"/>
      <name val="Times New Roman CE"/>
      <charset val="238"/>
    </font>
    <font>
      <i/>
      <sz val="10"/>
      <name val="Times New Roman CE"/>
      <charset val="238"/>
    </font>
    <font>
      <sz val="9"/>
      <name val="Times New Roman CE"/>
      <family val="1"/>
      <charset val="238"/>
    </font>
    <font>
      <b/>
      <sz val="8"/>
      <name val="Times New Roman CE"/>
      <family val="1"/>
      <charset val="238"/>
    </font>
    <font>
      <b/>
      <i/>
      <sz val="9"/>
      <name val="Times New Roman CE"/>
      <family val="1"/>
      <charset val="238"/>
    </font>
    <font>
      <sz val="8"/>
      <name val="Times New Roman CE"/>
      <family val="1"/>
      <charset val="238"/>
    </font>
    <font>
      <b/>
      <sz val="12"/>
      <name val="Times New Roman CE"/>
      <charset val="238"/>
    </font>
    <font>
      <b/>
      <sz val="12"/>
      <color indexed="10"/>
      <name val="Times New Roman CE"/>
      <charset val="238"/>
    </font>
    <font>
      <b/>
      <sz val="9"/>
      <name val="Times New Roman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name val="Times New Roman CE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b/>
      <sz val="10"/>
      <name val="Times New Roman CE"/>
      <charset val="238"/>
    </font>
    <font>
      <b/>
      <i/>
      <sz val="10"/>
      <name val="Times New Roman CE"/>
      <charset val="238"/>
    </font>
    <font>
      <i/>
      <sz val="8"/>
      <name val="Times New Roman CE"/>
      <charset val="238"/>
    </font>
    <font>
      <b/>
      <sz val="8"/>
      <name val="Times New Roman"/>
      <family val="1"/>
    </font>
    <font>
      <b/>
      <sz val="11"/>
      <name val="Times New Roman CE"/>
      <charset val="238"/>
    </font>
    <font>
      <b/>
      <i/>
      <sz val="9"/>
      <name val="Times New Roman CE"/>
      <charset val="238"/>
    </font>
    <font>
      <b/>
      <sz val="14"/>
      <name val="Times New Roman CE"/>
      <charset val="238"/>
    </font>
    <font>
      <sz val="9"/>
      <name val="Times New Roman CE"/>
      <charset val="238"/>
    </font>
    <font>
      <b/>
      <sz val="9"/>
      <color indexed="8"/>
      <name val="Times New Roman"/>
      <family val="1"/>
      <charset val="238"/>
    </font>
    <font>
      <sz val="9"/>
      <name val="Times New Roman"/>
      <family val="1"/>
      <charset val="238"/>
    </font>
    <font>
      <b/>
      <i/>
      <sz val="12"/>
      <name val="Times New Roman CE"/>
      <family val="1"/>
      <charset val="238"/>
    </font>
    <font>
      <sz val="11"/>
      <name val="Times New Roman CE"/>
      <charset val="238"/>
    </font>
    <font>
      <sz val="9"/>
      <color indexed="17"/>
      <name val="Times New Roman CE"/>
      <charset val="238"/>
    </font>
    <font>
      <sz val="10"/>
      <color indexed="17"/>
      <name val="Times New Roman CE"/>
      <charset val="238"/>
    </font>
    <font>
      <sz val="10"/>
      <name val="Times New Roman CE"/>
      <charset val="238"/>
    </font>
    <font>
      <b/>
      <i/>
      <sz val="11"/>
      <name val="Times New Roman CE"/>
      <charset val="238"/>
    </font>
    <font>
      <sz val="7"/>
      <name val="Times New Roman CE"/>
      <family val="1"/>
      <charset val="238"/>
    </font>
    <font>
      <b/>
      <sz val="7"/>
      <name val="Times New Roman CE"/>
      <family val="1"/>
      <charset val="238"/>
    </font>
    <font>
      <sz val="6"/>
      <name val="Times New Roman CE"/>
      <family val="1"/>
      <charset val="238"/>
    </font>
    <font>
      <b/>
      <sz val="6"/>
      <name val="Times New Roman CE"/>
      <family val="1"/>
      <charset val="238"/>
    </font>
    <font>
      <sz val="7"/>
      <name val="Times New Roman CE"/>
      <charset val="238"/>
    </font>
    <font>
      <b/>
      <sz val="7"/>
      <name val="Times New Roman CE"/>
      <charset val="238"/>
    </font>
    <font>
      <i/>
      <sz val="11"/>
      <name val="Times New Roman CE"/>
      <charset val="238"/>
    </font>
    <font>
      <sz val="10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1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2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0"/>
      <color indexed="10"/>
      <name val="Times New Roman CE"/>
      <charset val="238"/>
    </font>
    <font>
      <sz val="8"/>
      <color indexed="10"/>
      <name val="Times New Roman CE"/>
      <charset val="238"/>
    </font>
    <font>
      <sz val="12"/>
      <color indexed="10"/>
      <name val="Times New Roman CE"/>
      <charset val="238"/>
    </font>
    <font>
      <b/>
      <sz val="14"/>
      <color indexed="8"/>
      <name val="Times New Roman"/>
      <family val="1"/>
      <charset val="238"/>
    </font>
    <font>
      <b/>
      <sz val="14"/>
      <color indexed="10"/>
      <name val="Times New Roman CE"/>
      <charset val="238"/>
    </font>
    <font>
      <u/>
      <sz val="10"/>
      <color theme="10"/>
      <name val="Times New Roman CE"/>
      <charset val="238"/>
    </font>
  </fonts>
  <fills count="7">
    <fill>
      <patternFill patternType="none"/>
    </fill>
    <fill>
      <patternFill patternType="gray125"/>
    </fill>
    <fill>
      <patternFill patternType="lightHorizontal"/>
    </fill>
    <fill>
      <patternFill patternType="darkHorizontal"/>
    </fill>
    <fill>
      <patternFill patternType="solid">
        <fgColor indexed="47"/>
        <bgColor indexed="8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66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7" fillId="0" borderId="0"/>
    <xf numFmtId="0" fontId="12" fillId="0" borderId="0"/>
    <xf numFmtId="0" fontId="12" fillId="0" borderId="0"/>
    <xf numFmtId="9" fontId="17" fillId="0" borderId="0" applyFont="0" applyFill="0" applyBorder="0" applyAlignment="0" applyProtection="0"/>
  </cellStyleXfs>
  <cellXfs count="804">
    <xf numFmtId="0" fontId="0" fillId="0" borderId="0" xfId="0"/>
    <xf numFmtId="0" fontId="15" fillId="0" borderId="0" xfId="7" applyFont="1" applyFill="1"/>
    <xf numFmtId="164" fontId="3" fillId="0" borderId="0" xfId="0" applyNumberFormat="1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6" fillId="0" borderId="0" xfId="0" applyFont="1" applyFill="1" applyAlignment="1">
      <alignment horizontal="right"/>
    </xf>
    <xf numFmtId="0" fontId="7" fillId="0" borderId="0" xfId="7" applyFont="1" applyFill="1" applyBorder="1" applyAlignment="1" applyProtection="1">
      <alignment horizontal="center" vertical="center" wrapText="1"/>
    </xf>
    <xf numFmtId="0" fontId="7" fillId="0" borderId="0" xfId="7" applyFont="1" applyFill="1" applyBorder="1" applyAlignment="1" applyProtection="1">
      <alignment vertical="center" wrapText="1"/>
    </xf>
    <xf numFmtId="0" fontId="22" fillId="0" borderId="1" xfId="7" applyFont="1" applyFill="1" applyBorder="1" applyAlignment="1" applyProtection="1">
      <alignment horizontal="left" vertical="center" wrapText="1" indent="1"/>
    </xf>
    <xf numFmtId="0" fontId="22" fillId="0" borderId="2" xfId="7" applyFont="1" applyFill="1" applyBorder="1" applyAlignment="1" applyProtection="1">
      <alignment horizontal="left" vertical="center" wrapText="1" indent="1"/>
    </xf>
    <xf numFmtId="0" fontId="22" fillId="0" borderId="3" xfId="7" applyFont="1" applyFill="1" applyBorder="1" applyAlignment="1" applyProtection="1">
      <alignment horizontal="left" vertical="center" wrapText="1" indent="1"/>
    </xf>
    <xf numFmtId="0" fontId="22" fillId="0" borderId="4" xfId="7" applyFont="1" applyFill="1" applyBorder="1" applyAlignment="1" applyProtection="1">
      <alignment horizontal="left" vertical="center" wrapText="1" indent="1"/>
    </xf>
    <xf numFmtId="0" fontId="22" fillId="0" borderId="5" xfId="7" applyFont="1" applyFill="1" applyBorder="1" applyAlignment="1" applyProtection="1">
      <alignment horizontal="left" vertical="center" wrapText="1" indent="1"/>
    </xf>
    <xf numFmtId="0" fontId="22" fillId="0" borderId="6" xfId="7" applyFont="1" applyFill="1" applyBorder="1" applyAlignment="1" applyProtection="1">
      <alignment horizontal="left" vertical="center" wrapText="1" indent="1"/>
    </xf>
    <xf numFmtId="49" fontId="22" fillId="0" borderId="7" xfId="7" applyNumberFormat="1" applyFont="1" applyFill="1" applyBorder="1" applyAlignment="1" applyProtection="1">
      <alignment horizontal="left" vertical="center" wrapText="1" indent="1"/>
    </xf>
    <xf numFmtId="49" fontId="22" fillId="0" borderId="8" xfId="7" applyNumberFormat="1" applyFont="1" applyFill="1" applyBorder="1" applyAlignment="1" applyProtection="1">
      <alignment horizontal="left" vertical="center" wrapText="1" indent="1"/>
    </xf>
    <xf numFmtId="49" fontId="22" fillId="0" borderId="9" xfId="7" applyNumberFormat="1" applyFont="1" applyFill="1" applyBorder="1" applyAlignment="1" applyProtection="1">
      <alignment horizontal="left" vertical="center" wrapText="1" indent="1"/>
    </xf>
    <xf numFmtId="49" fontId="22" fillId="0" borderId="10" xfId="7" applyNumberFormat="1" applyFont="1" applyFill="1" applyBorder="1" applyAlignment="1" applyProtection="1">
      <alignment horizontal="left" vertical="center" wrapText="1" indent="1"/>
    </xf>
    <xf numFmtId="49" fontId="22" fillId="0" borderId="11" xfId="7" applyNumberFormat="1" applyFont="1" applyFill="1" applyBorder="1" applyAlignment="1" applyProtection="1">
      <alignment horizontal="left" vertical="center" wrapText="1" indent="1"/>
    </xf>
    <xf numFmtId="49" fontId="22" fillId="0" borderId="12" xfId="7" applyNumberFormat="1" applyFont="1" applyFill="1" applyBorder="1" applyAlignment="1" applyProtection="1">
      <alignment horizontal="left" vertical="center" wrapText="1" indent="1"/>
    </xf>
    <xf numFmtId="0" fontId="22" fillId="0" borderId="0" xfId="7" applyFont="1" applyFill="1" applyBorder="1" applyAlignment="1" applyProtection="1">
      <alignment horizontal="left" vertical="center" wrapText="1" indent="1"/>
    </xf>
    <xf numFmtId="0" fontId="20" fillId="0" borderId="13" xfId="7" applyFont="1" applyFill="1" applyBorder="1" applyAlignment="1" applyProtection="1">
      <alignment horizontal="left" vertical="center" wrapText="1" indent="1"/>
    </xf>
    <xf numFmtId="0" fontId="20" fillId="0" borderId="14" xfId="7" applyFont="1" applyFill="1" applyBorder="1" applyAlignment="1" applyProtection="1">
      <alignment horizontal="left" vertical="center" wrapText="1" indent="1"/>
    </xf>
    <xf numFmtId="0" fontId="20" fillId="0" borderId="15" xfId="7" applyFont="1" applyFill="1" applyBorder="1" applyAlignment="1" applyProtection="1">
      <alignment horizontal="left" vertical="center" wrapText="1" indent="1"/>
    </xf>
    <xf numFmtId="0" fontId="8" fillId="0" borderId="13" xfId="7" applyFont="1" applyFill="1" applyBorder="1" applyAlignment="1" applyProtection="1">
      <alignment horizontal="center" vertical="center" wrapText="1"/>
    </xf>
    <xf numFmtId="0" fontId="8" fillId="0" borderId="14" xfId="7" applyFont="1" applyFill="1" applyBorder="1" applyAlignment="1" applyProtection="1">
      <alignment horizontal="center" vertical="center" wrapText="1"/>
    </xf>
    <xf numFmtId="164" fontId="22" fillId="0" borderId="2" xfId="0" applyNumberFormat="1" applyFont="1" applyFill="1" applyBorder="1" applyAlignment="1" applyProtection="1">
      <alignment vertical="center" wrapText="1"/>
      <protection locked="0"/>
    </xf>
    <xf numFmtId="164" fontId="22" fillId="0" borderId="6" xfId="0" applyNumberFormat="1" applyFont="1" applyFill="1" applyBorder="1" applyAlignment="1" applyProtection="1">
      <alignment vertical="center" wrapText="1"/>
      <protection locked="0"/>
    </xf>
    <xf numFmtId="0" fontId="20" fillId="0" borderId="14" xfId="7" applyFont="1" applyFill="1" applyBorder="1" applyAlignment="1" applyProtection="1">
      <alignment vertical="center" wrapText="1"/>
    </xf>
    <xf numFmtId="0" fontId="20" fillId="0" borderId="16" xfId="7" applyFont="1" applyFill="1" applyBorder="1" applyAlignment="1" applyProtection="1">
      <alignment vertical="center" wrapText="1"/>
    </xf>
    <xf numFmtId="0" fontId="29" fillId="0" borderId="4" xfId="0" applyFont="1" applyBorder="1" applyAlignment="1" applyProtection="1">
      <alignment horizontal="left" vertical="center" indent="1"/>
      <protection locked="0"/>
    </xf>
    <xf numFmtId="0" fontId="29" fillId="0" borderId="2" xfId="0" applyFont="1" applyBorder="1" applyAlignment="1" applyProtection="1">
      <alignment horizontal="left" vertical="center" indent="1"/>
      <protection locked="0"/>
    </xf>
    <xf numFmtId="0" fontId="29" fillId="0" borderId="6" xfId="0" applyFont="1" applyBorder="1" applyAlignment="1" applyProtection="1">
      <alignment horizontal="left" vertical="center" indent="1"/>
      <protection locked="0"/>
    </xf>
    <xf numFmtId="0" fontId="20" fillId="0" borderId="13" xfId="7" applyFont="1" applyFill="1" applyBorder="1" applyAlignment="1" applyProtection="1">
      <alignment horizontal="center" vertical="center" wrapText="1"/>
    </xf>
    <xf numFmtId="0" fontId="20" fillId="0" borderId="14" xfId="7" applyFont="1" applyFill="1" applyBorder="1" applyAlignment="1" applyProtection="1">
      <alignment horizontal="center" vertical="center" wrapText="1"/>
    </xf>
    <xf numFmtId="0" fontId="25" fillId="0" borderId="13" xfId="0" applyFont="1" applyFill="1" applyBorder="1" applyAlignment="1" applyProtection="1">
      <alignment vertical="center" wrapText="1"/>
    </xf>
    <xf numFmtId="0" fontId="20" fillId="0" borderId="13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 wrapText="1"/>
    </xf>
    <xf numFmtId="0" fontId="8" fillId="0" borderId="14" xfId="8" applyFont="1" applyFill="1" applyBorder="1" applyAlignment="1" applyProtection="1">
      <alignment horizontal="left" vertical="center" indent="1"/>
    </xf>
    <xf numFmtId="0" fontId="12" fillId="0" borderId="0" xfId="7" applyFill="1"/>
    <xf numFmtId="0" fontId="22" fillId="0" borderId="0" xfId="7" applyFont="1" applyFill="1"/>
    <xf numFmtId="0" fontId="24" fillId="0" borderId="0" xfId="7" applyFont="1" applyFill="1"/>
    <xf numFmtId="164" fontId="0" fillId="0" borderId="0" xfId="0" applyNumberFormat="1" applyFill="1" applyAlignment="1">
      <alignment vertical="center" wrapText="1"/>
    </xf>
    <xf numFmtId="164" fontId="0" fillId="0" borderId="0" xfId="0" applyNumberFormat="1" applyFill="1" applyAlignment="1">
      <alignment horizontal="center" vertical="center" wrapText="1"/>
    </xf>
    <xf numFmtId="164" fontId="6" fillId="0" borderId="0" xfId="0" applyNumberFormat="1" applyFont="1" applyFill="1" applyAlignment="1">
      <alignment horizontal="right" vertical="center"/>
    </xf>
    <xf numFmtId="164" fontId="4" fillId="0" borderId="0" xfId="0" applyNumberFormat="1" applyFont="1" applyFill="1" applyAlignment="1">
      <alignment horizontal="center" vertical="center" wrapText="1"/>
    </xf>
    <xf numFmtId="164" fontId="22" fillId="0" borderId="8" xfId="0" applyNumberFormat="1" applyFont="1" applyFill="1" applyBorder="1" applyAlignment="1" applyProtection="1">
      <alignment horizontal="left" vertical="center" wrapText="1" indent="1"/>
      <protection locked="0"/>
    </xf>
    <xf numFmtId="0" fontId="0" fillId="0" borderId="0" xfId="0" applyFill="1"/>
    <xf numFmtId="0" fontId="0" fillId="0" borderId="0" xfId="0" applyFill="1" applyAlignment="1"/>
    <xf numFmtId="0" fontId="18" fillId="0" borderId="0" xfId="0" applyFont="1" applyFill="1" applyAlignment="1">
      <alignment vertical="center"/>
    </xf>
    <xf numFmtId="164" fontId="27" fillId="0" borderId="17" xfId="0" applyNumberFormat="1" applyFont="1" applyFill="1" applyBorder="1" applyAlignment="1" applyProtection="1">
      <alignment horizontal="right" vertical="center" wrapText="1"/>
    </xf>
    <xf numFmtId="0" fontId="0" fillId="0" borderId="0" xfId="0" applyFill="1" applyAlignment="1" applyProtection="1">
      <alignment vertical="center"/>
    </xf>
    <xf numFmtId="164" fontId="8" fillId="0" borderId="17" xfId="0" applyNumberFormat="1" applyFont="1" applyFill="1" applyBorder="1" applyAlignment="1" applyProtection="1">
      <alignment horizontal="center" vertical="center" wrapText="1"/>
    </xf>
    <xf numFmtId="164" fontId="20" fillId="0" borderId="18" xfId="0" applyNumberFormat="1" applyFont="1" applyFill="1" applyBorder="1" applyAlignment="1" applyProtection="1">
      <alignment horizontal="center" vertical="center" wrapText="1"/>
    </xf>
    <xf numFmtId="164" fontId="20" fillId="0" borderId="19" xfId="0" applyNumberFormat="1" applyFont="1" applyFill="1" applyBorder="1" applyAlignment="1" applyProtection="1">
      <alignment horizontal="center" vertical="center" wrapText="1"/>
    </xf>
    <xf numFmtId="164" fontId="0" fillId="0" borderId="0" xfId="0" applyNumberFormat="1" applyFill="1" applyAlignment="1" applyProtection="1">
      <alignment vertical="center" wrapText="1"/>
    </xf>
    <xf numFmtId="164" fontId="22" fillId="0" borderId="20" xfId="0" applyNumberFormat="1" applyFont="1" applyFill="1" applyBorder="1" applyAlignment="1" applyProtection="1">
      <alignment vertical="center" wrapText="1"/>
    </xf>
    <xf numFmtId="164" fontId="22" fillId="0" borderId="10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21" xfId="0" applyNumberFormat="1" applyFont="1" applyFill="1" applyBorder="1" applyAlignment="1" applyProtection="1">
      <alignment vertical="center" wrapText="1"/>
    </xf>
    <xf numFmtId="164" fontId="20" fillId="0" borderId="14" xfId="0" applyNumberFormat="1" applyFont="1" applyFill="1" applyBorder="1" applyAlignment="1" applyProtection="1">
      <alignment vertical="center" wrapText="1"/>
    </xf>
    <xf numFmtId="164" fontId="20" fillId="0" borderId="17" xfId="0" applyNumberFormat="1" applyFont="1" applyFill="1" applyBorder="1" applyAlignment="1" applyProtection="1">
      <alignment vertical="center" wrapText="1"/>
    </xf>
    <xf numFmtId="164" fontId="4" fillId="0" borderId="0" xfId="0" applyNumberFormat="1" applyFont="1" applyFill="1" applyAlignment="1">
      <alignment vertical="center" wrapText="1"/>
    </xf>
    <xf numFmtId="164" fontId="19" fillId="0" borderId="2" xfId="0" applyNumberFormat="1" applyFont="1" applyFill="1" applyBorder="1" applyAlignment="1" applyProtection="1">
      <alignment vertical="center" wrapText="1"/>
      <protection locked="0"/>
    </xf>
    <xf numFmtId="164" fontId="19" fillId="0" borderId="20" xfId="0" applyNumberFormat="1" applyFont="1" applyFill="1" applyBorder="1" applyAlignment="1" applyProtection="1">
      <alignment vertical="center" wrapText="1"/>
    </xf>
    <xf numFmtId="164" fontId="19" fillId="0" borderId="10" xfId="0" applyNumberFormat="1" applyFont="1" applyFill="1" applyBorder="1" applyAlignment="1" applyProtection="1">
      <alignment horizontal="left" vertical="center" wrapText="1" indent="1"/>
      <protection locked="0"/>
    </xf>
    <xf numFmtId="164" fontId="8" fillId="0" borderId="17" xfId="0" applyNumberFormat="1" applyFont="1" applyFill="1" applyBorder="1" applyAlignment="1" applyProtection="1">
      <alignment vertical="center" wrapText="1"/>
    </xf>
    <xf numFmtId="0" fontId="7" fillId="0" borderId="0" xfId="0" applyFont="1" applyFill="1" applyAlignment="1">
      <alignment horizontal="center" vertical="center" wrapText="1"/>
    </xf>
    <xf numFmtId="164" fontId="22" fillId="0" borderId="22" xfId="0" applyNumberFormat="1" applyFont="1" applyFill="1" applyBorder="1" applyAlignment="1" applyProtection="1">
      <alignment vertical="center" wrapText="1"/>
    </xf>
    <xf numFmtId="164" fontId="22" fillId="0" borderId="23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24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25" xfId="0" applyNumberFormat="1" applyFont="1" applyFill="1" applyBorder="1" applyAlignment="1" applyProtection="1">
      <alignment horizontal="left" vertical="center" wrapText="1" indent="1"/>
      <protection locked="0"/>
    </xf>
    <xf numFmtId="164" fontId="10" fillId="0" borderId="0" xfId="0" applyNumberFormat="1" applyFont="1" applyFill="1" applyAlignment="1">
      <alignment horizontal="center" vertical="center" wrapText="1"/>
    </xf>
    <xf numFmtId="164" fontId="10" fillId="0" borderId="0" xfId="0" applyNumberFormat="1" applyFont="1" applyFill="1" applyAlignment="1">
      <alignment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64" fontId="29" fillId="0" borderId="26" xfId="0" applyNumberFormat="1" applyFont="1" applyFill="1" applyBorder="1" applyAlignment="1" applyProtection="1">
      <alignment horizontal="right" vertical="center" wrapText="1" indent="1"/>
      <protection locked="0"/>
    </xf>
    <xf numFmtId="0" fontId="29" fillId="0" borderId="8" xfId="0" applyFont="1" applyFill="1" applyBorder="1" applyAlignment="1">
      <alignment horizontal="center" vertical="center" wrapText="1"/>
    </xf>
    <xf numFmtId="164" fontId="29" fillId="0" borderId="2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20" xfId="0" applyNumberFormat="1" applyFont="1" applyFill="1" applyBorder="1" applyAlignment="1" applyProtection="1">
      <alignment horizontal="right" vertical="center" wrapText="1" indent="1"/>
      <protection locked="0"/>
    </xf>
    <xf numFmtId="0" fontId="29" fillId="0" borderId="2" xfId="0" applyFont="1" applyFill="1" applyBorder="1" applyAlignment="1" applyProtection="1">
      <alignment vertical="center" wrapText="1"/>
      <protection locked="0"/>
    </xf>
    <xf numFmtId="0" fontId="29" fillId="0" borderId="27" xfId="0" applyFont="1" applyFill="1" applyBorder="1" applyAlignment="1" applyProtection="1">
      <alignment vertical="center" wrapText="1"/>
      <protection locked="0"/>
    </xf>
    <xf numFmtId="164" fontId="29" fillId="0" borderId="27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28" xfId="0" applyNumberFormat="1" applyFont="1" applyFill="1" applyBorder="1" applyAlignment="1" applyProtection="1">
      <alignment horizontal="right" vertical="center" wrapText="1" indent="1"/>
      <protection locked="0"/>
    </xf>
    <xf numFmtId="0" fontId="0" fillId="0" borderId="0" xfId="0" applyFill="1" applyAlignment="1">
      <alignment horizontal="right" vertical="center" wrapText="1"/>
    </xf>
    <xf numFmtId="0" fontId="0" fillId="0" borderId="0" xfId="0" applyFill="1" applyAlignment="1">
      <alignment horizontal="center" vertical="center" wrapText="1"/>
    </xf>
    <xf numFmtId="0" fontId="23" fillId="0" borderId="0" xfId="0" applyFont="1" applyFill="1"/>
    <xf numFmtId="3" fontId="29" fillId="0" borderId="4" xfId="0" applyNumberFormat="1" applyFont="1" applyFill="1" applyBorder="1" applyAlignment="1" applyProtection="1">
      <alignment vertical="center"/>
      <protection locked="0"/>
    </xf>
    <xf numFmtId="3" fontId="33" fillId="0" borderId="2" xfId="0" applyNumberFormat="1" applyFont="1" applyFill="1" applyBorder="1" applyAlignment="1" applyProtection="1">
      <alignment vertical="center"/>
      <protection locked="0"/>
    </xf>
    <xf numFmtId="3" fontId="29" fillId="0" borderId="2" xfId="0" applyNumberFormat="1" applyFont="1" applyFill="1" applyBorder="1" applyAlignment="1" applyProtection="1">
      <alignment vertical="center"/>
      <protection locked="0"/>
    </xf>
    <xf numFmtId="49" fontId="29" fillId="0" borderId="10" xfId="0" applyNumberFormat="1" applyFont="1" applyFill="1" applyBorder="1" applyAlignment="1" applyProtection="1">
      <alignment vertical="center"/>
      <protection locked="0"/>
    </xf>
    <xf numFmtId="3" fontId="29" fillId="0" borderId="6" xfId="0" applyNumberFormat="1" applyFont="1" applyFill="1" applyBorder="1" applyAlignment="1" applyProtection="1">
      <alignment vertical="center"/>
      <protection locked="0"/>
    </xf>
    <xf numFmtId="49" fontId="29" fillId="0" borderId="8" xfId="0" applyNumberFormat="1" applyFont="1" applyFill="1" applyBorder="1" applyAlignment="1" applyProtection="1">
      <alignment vertical="center"/>
      <protection locked="0"/>
    </xf>
    <xf numFmtId="0" fontId="7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0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30" fillId="0" borderId="15" xfId="8" applyFont="1" applyFill="1" applyBorder="1" applyAlignment="1" applyProtection="1">
      <alignment horizontal="center" vertical="center" wrapText="1"/>
    </xf>
    <xf numFmtId="0" fontId="30" fillId="0" borderId="16" xfId="8" applyFont="1" applyFill="1" applyBorder="1" applyAlignment="1" applyProtection="1">
      <alignment horizontal="center" vertical="center"/>
    </xf>
    <xf numFmtId="0" fontId="30" fillId="0" borderId="29" xfId="8" applyFont="1" applyFill="1" applyBorder="1" applyAlignment="1" applyProtection="1">
      <alignment horizontal="center" vertical="center"/>
    </xf>
    <xf numFmtId="0" fontId="12" fillId="0" borderId="0" xfId="8" applyFill="1" applyProtection="1"/>
    <xf numFmtId="0" fontId="22" fillId="0" borderId="13" xfId="8" applyFont="1" applyFill="1" applyBorder="1" applyAlignment="1" applyProtection="1">
      <alignment horizontal="left" vertical="center" indent="1"/>
    </xf>
    <xf numFmtId="0" fontId="12" fillId="0" borderId="0" xfId="8" applyFill="1" applyAlignment="1" applyProtection="1">
      <alignment vertical="center"/>
    </xf>
    <xf numFmtId="0" fontId="22" fillId="0" borderId="7" xfId="8" applyFont="1" applyFill="1" applyBorder="1" applyAlignment="1" applyProtection="1">
      <alignment horizontal="left" vertical="center" indent="1"/>
    </xf>
    <xf numFmtId="164" fontId="22" fillId="0" borderId="30" xfId="8" applyNumberFormat="1" applyFont="1" applyFill="1" applyBorder="1" applyAlignment="1" applyProtection="1">
      <alignment vertical="center"/>
    </xf>
    <xf numFmtId="0" fontId="22" fillId="0" borderId="8" xfId="8" applyFont="1" applyFill="1" applyBorder="1" applyAlignment="1" applyProtection="1">
      <alignment horizontal="left" vertical="center" indent="1"/>
    </xf>
    <xf numFmtId="164" fontId="22" fillId="0" borderId="20" xfId="8" applyNumberFormat="1" applyFont="1" applyFill="1" applyBorder="1" applyAlignment="1" applyProtection="1">
      <alignment vertical="center"/>
    </xf>
    <xf numFmtId="0" fontId="12" fillId="0" borderId="0" xfId="8" applyFill="1" applyAlignment="1" applyProtection="1">
      <alignment vertical="center"/>
      <protection locked="0"/>
    </xf>
    <xf numFmtId="164" fontId="22" fillId="0" borderId="26" xfId="8" applyNumberFormat="1" applyFont="1" applyFill="1" applyBorder="1" applyAlignment="1" applyProtection="1">
      <alignment vertical="center"/>
    </xf>
    <xf numFmtId="164" fontId="20" fillId="0" borderId="17" xfId="8" applyNumberFormat="1" applyFont="1" applyFill="1" applyBorder="1" applyAlignment="1" applyProtection="1">
      <alignment vertical="center"/>
    </xf>
    <xf numFmtId="0" fontId="22" fillId="0" borderId="9" xfId="8" applyFont="1" applyFill="1" applyBorder="1" applyAlignment="1" applyProtection="1">
      <alignment horizontal="left" vertical="center" indent="1"/>
    </xf>
    <xf numFmtId="0" fontId="20" fillId="0" borderId="13" xfId="8" applyFont="1" applyFill="1" applyBorder="1" applyAlignment="1" applyProtection="1">
      <alignment horizontal="left" vertical="center" indent="1"/>
    </xf>
    <xf numFmtId="164" fontId="20" fillId="0" borderId="17" xfId="8" applyNumberFormat="1" applyFont="1" applyFill="1" applyBorder="1" applyProtection="1"/>
    <xf numFmtId="0" fontId="12" fillId="0" borderId="0" xfId="8" applyFill="1" applyProtection="1">
      <protection locked="0"/>
    </xf>
    <xf numFmtId="0" fontId="15" fillId="0" borderId="0" xfId="8" applyFont="1" applyFill="1" applyProtection="1"/>
    <xf numFmtId="0" fontId="35" fillId="0" borderId="0" xfId="8" applyFont="1" applyFill="1" applyProtection="1">
      <protection locked="0"/>
    </xf>
    <xf numFmtId="0" fontId="23" fillId="0" borderId="0" xfId="8" applyFont="1" applyFill="1" applyProtection="1">
      <protection locked="0"/>
    </xf>
    <xf numFmtId="0" fontId="26" fillId="0" borderId="31" xfId="0" applyFont="1" applyFill="1" applyBorder="1" applyAlignment="1" applyProtection="1">
      <alignment horizontal="left" vertical="center" wrapText="1"/>
      <protection locked="0"/>
    </xf>
    <xf numFmtId="0" fontId="26" fillId="0" borderId="32" xfId="0" applyFont="1" applyFill="1" applyBorder="1" applyAlignment="1" applyProtection="1">
      <alignment horizontal="left" vertical="center" wrapText="1"/>
      <protection locked="0"/>
    </xf>
    <xf numFmtId="0" fontId="26" fillId="0" borderId="33" xfId="0" applyFont="1" applyFill="1" applyBorder="1" applyAlignment="1" applyProtection="1">
      <alignment horizontal="left" vertical="center" wrapText="1"/>
      <protection locked="0"/>
    </xf>
    <xf numFmtId="164" fontId="20" fillId="2" borderId="14" xfId="0" applyNumberFormat="1" applyFont="1" applyFill="1" applyBorder="1" applyAlignment="1" applyProtection="1">
      <alignment vertical="center" wrapText="1"/>
    </xf>
    <xf numFmtId="164" fontId="8" fillId="2" borderId="14" xfId="0" applyNumberFormat="1" applyFont="1" applyFill="1" applyBorder="1" applyAlignment="1" applyProtection="1">
      <alignment vertical="center" wrapText="1"/>
    </xf>
    <xf numFmtId="3" fontId="4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9" xfId="0" applyNumberFormat="1" applyFont="1" applyFill="1" applyBorder="1" applyAlignment="1" applyProtection="1">
      <alignment horizontal="left" vertical="center" wrapText="1" indent="1"/>
      <protection locked="0"/>
    </xf>
    <xf numFmtId="0" fontId="29" fillId="0" borderId="3" xfId="0" applyFont="1" applyFill="1" applyBorder="1" applyAlignment="1" applyProtection="1">
      <alignment vertical="center" wrapText="1"/>
      <protection locked="0"/>
    </xf>
    <xf numFmtId="0" fontId="28" fillId="0" borderId="14" xfId="7" applyFont="1" applyFill="1" applyBorder="1" applyAlignment="1" applyProtection="1">
      <alignment horizontal="left" vertical="center" wrapText="1" indent="1"/>
    </xf>
    <xf numFmtId="0" fontId="23" fillId="0" borderId="0" xfId="7" applyFont="1" applyFill="1"/>
    <xf numFmtId="164" fontId="28" fillId="0" borderId="13" xfId="0" applyNumberFormat="1" applyFont="1" applyFill="1" applyBorder="1" applyAlignment="1" applyProtection="1">
      <alignment horizontal="left" vertical="center" wrapText="1" indent="1"/>
    </xf>
    <xf numFmtId="0" fontId="37" fillId="0" borderId="0" xfId="0" applyFont="1"/>
    <xf numFmtId="0" fontId="38" fillId="0" borderId="0" xfId="0" applyFont="1"/>
    <xf numFmtId="0" fontId="38" fillId="0" borderId="0" xfId="0" applyFont="1" applyAlignment="1">
      <alignment horizontal="right" indent="1"/>
    </xf>
    <xf numFmtId="0" fontId="24" fillId="0" borderId="0" xfId="0" applyFont="1" applyAlignment="1">
      <alignment horizontal="center"/>
    </xf>
    <xf numFmtId="0" fontId="28" fillId="0" borderId="14" xfId="7" applyFont="1" applyFill="1" applyBorder="1" applyAlignment="1" applyProtection="1">
      <alignment horizontal="left" vertical="center" wrapText="1"/>
    </xf>
    <xf numFmtId="164" fontId="29" fillId="0" borderId="34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5" xfId="0" applyNumberFormat="1" applyFont="1" applyFill="1" applyBorder="1" applyAlignment="1" applyProtection="1">
      <alignment horizontal="right" vertical="center" wrapText="1" indent="1"/>
      <protection locked="0"/>
    </xf>
    <xf numFmtId="0" fontId="29" fillId="0" borderId="11" xfId="0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38" fillId="0" borderId="0" xfId="0" applyFont="1" applyFill="1"/>
    <xf numFmtId="3" fontId="38" fillId="0" borderId="0" xfId="0" applyNumberFormat="1" applyFont="1" applyFill="1" applyAlignment="1">
      <alignment horizontal="right" indent="1"/>
    </xf>
    <xf numFmtId="3" fontId="30" fillId="0" borderId="0" xfId="0" applyNumberFormat="1" applyFont="1" applyFill="1" applyAlignment="1">
      <alignment horizontal="right" indent="1"/>
    </xf>
    <xf numFmtId="0" fontId="38" fillId="0" borderId="0" xfId="0" applyFont="1" applyFill="1" applyAlignment="1">
      <alignment horizontal="right" indent="1"/>
    </xf>
    <xf numFmtId="164" fontId="36" fillId="0" borderId="35" xfId="7" applyNumberFormat="1" applyFont="1" applyFill="1" applyBorder="1" applyAlignment="1" applyProtection="1">
      <alignment horizontal="left" vertical="center"/>
    </xf>
    <xf numFmtId="0" fontId="29" fillId="0" borderId="19" xfId="7" applyFont="1" applyFill="1" applyBorder="1" applyAlignment="1" applyProtection="1">
      <alignment horizontal="left" vertical="center" wrapText="1" indent="1"/>
    </xf>
    <xf numFmtId="0" fontId="22" fillId="0" borderId="2" xfId="7" applyFont="1" applyFill="1" applyBorder="1" applyAlignment="1" applyProtection="1">
      <alignment horizontal="left" indent="6"/>
    </xf>
    <xf numFmtId="0" fontId="22" fillId="0" borderId="2" xfId="7" applyFont="1" applyFill="1" applyBorder="1" applyAlignment="1" applyProtection="1">
      <alignment horizontal="left" vertical="center" wrapText="1" indent="6"/>
    </xf>
    <xf numFmtId="0" fontId="22" fillId="0" borderId="6" xfId="7" applyFont="1" applyFill="1" applyBorder="1" applyAlignment="1" applyProtection="1">
      <alignment horizontal="left" vertical="center" wrapText="1" indent="6"/>
    </xf>
    <xf numFmtId="0" fontId="22" fillId="0" borderId="27" xfId="7" applyFont="1" applyFill="1" applyBorder="1" applyAlignment="1" applyProtection="1">
      <alignment horizontal="left" vertical="center" wrapText="1" indent="6"/>
    </xf>
    <xf numFmtId="0" fontId="43" fillId="0" borderId="0" xfId="0" applyFont="1" applyFill="1"/>
    <xf numFmtId="0" fontId="44" fillId="0" borderId="0" xfId="0" applyFont="1"/>
    <xf numFmtId="0" fontId="15" fillId="0" borderId="0" xfId="7" applyFont="1" applyFill="1" applyBorder="1"/>
    <xf numFmtId="0" fontId="2" fillId="0" borderId="0" xfId="7" applyFont="1" applyFill="1"/>
    <xf numFmtId="0" fontId="15" fillId="0" borderId="8" xfId="7" applyFont="1" applyFill="1" applyBorder="1" applyAlignment="1">
      <alignment horizontal="center" vertical="center"/>
    </xf>
    <xf numFmtId="0" fontId="15" fillId="0" borderId="9" xfId="7" applyFont="1" applyFill="1" applyBorder="1" applyAlignment="1">
      <alignment horizontal="center" vertical="center"/>
    </xf>
    <xf numFmtId="0" fontId="15" fillId="0" borderId="13" xfId="7" applyFont="1" applyFill="1" applyBorder="1" applyAlignment="1">
      <alignment horizontal="center" vertical="center"/>
    </xf>
    <xf numFmtId="0" fontId="15" fillId="0" borderId="14" xfId="7" applyFont="1" applyFill="1" applyBorder="1" applyAlignment="1">
      <alignment horizontal="center" vertical="center"/>
    </xf>
    <xf numFmtId="0" fontId="15" fillId="0" borderId="17" xfId="7" applyFont="1" applyFill="1" applyBorder="1" applyAlignment="1">
      <alignment horizontal="center" vertical="center"/>
    </xf>
    <xf numFmtId="0" fontId="11" fillId="0" borderId="0" xfId="0" applyFont="1" applyFill="1" applyBorder="1" applyAlignment="1" applyProtection="1"/>
    <xf numFmtId="0" fontId="15" fillId="0" borderId="10" xfId="7" applyFont="1" applyFill="1" applyBorder="1" applyAlignment="1">
      <alignment horizontal="center" vertical="center"/>
    </xf>
    <xf numFmtId="0" fontId="31" fillId="0" borderId="14" xfId="7" applyFont="1" applyFill="1" applyBorder="1"/>
    <xf numFmtId="0" fontId="8" fillId="0" borderId="36" xfId="7" applyFont="1" applyFill="1" applyBorder="1" applyAlignment="1" applyProtection="1">
      <alignment horizontal="center" vertical="center" wrapText="1"/>
    </xf>
    <xf numFmtId="0" fontId="3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42" fillId="0" borderId="0" xfId="0" applyFont="1" applyFill="1"/>
    <xf numFmtId="164" fontId="29" fillId="0" borderId="3" xfId="0" applyNumberFormat="1" applyFont="1" applyFill="1" applyBorder="1" applyAlignment="1" applyProtection="1">
      <alignment vertical="center"/>
      <protection locked="0"/>
    </xf>
    <xf numFmtId="164" fontId="29" fillId="0" borderId="2" xfId="0" applyNumberFormat="1" applyFont="1" applyFill="1" applyBorder="1" applyAlignment="1" applyProtection="1">
      <alignment vertical="center"/>
      <protection locked="0"/>
    </xf>
    <xf numFmtId="164" fontId="29" fillId="0" borderId="6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/>
    <xf numFmtId="0" fontId="0" fillId="0" borderId="0" xfId="0" applyFill="1" applyBorder="1"/>
    <xf numFmtId="0" fontId="6" fillId="0" borderId="0" xfId="0" applyFont="1" applyFill="1" applyBorder="1" applyAlignment="1">
      <alignment horizontal="center"/>
    </xf>
    <xf numFmtId="0" fontId="15" fillId="0" borderId="3" xfId="7" applyFont="1" applyFill="1" applyBorder="1" applyProtection="1">
      <protection locked="0"/>
    </xf>
    <xf numFmtId="0" fontId="15" fillId="0" borderId="2" xfId="7" applyFont="1" applyFill="1" applyBorder="1" applyProtection="1">
      <protection locked="0"/>
    </xf>
    <xf numFmtId="0" fontId="15" fillId="0" borderId="6" xfId="7" applyFont="1" applyFill="1" applyBorder="1" applyProtection="1">
      <protection locked="0"/>
    </xf>
    <xf numFmtId="0" fontId="29" fillId="0" borderId="13" xfId="7" applyFont="1" applyFill="1" applyBorder="1" applyAlignment="1" applyProtection="1">
      <alignment horizontal="center" vertical="center"/>
    </xf>
    <xf numFmtId="0" fontId="29" fillId="0" borderId="11" xfId="7" applyFont="1" applyFill="1" applyBorder="1" applyAlignment="1" applyProtection="1">
      <alignment horizontal="center" vertical="center"/>
    </xf>
    <xf numFmtId="0" fontId="29" fillId="0" borderId="8" xfId="7" applyFont="1" applyFill="1" applyBorder="1" applyAlignment="1" applyProtection="1">
      <alignment horizontal="center" vertical="center"/>
    </xf>
    <xf numFmtId="0" fontId="29" fillId="0" borderId="10" xfId="7" applyFont="1" applyFill="1" applyBorder="1" applyAlignment="1" applyProtection="1">
      <alignment horizontal="center" vertical="center"/>
    </xf>
    <xf numFmtId="165" fontId="28" fillId="0" borderId="17" xfId="1" applyNumberFormat="1" applyFont="1" applyFill="1" applyBorder="1" applyProtection="1"/>
    <xf numFmtId="165" fontId="29" fillId="0" borderId="37" xfId="1" applyNumberFormat="1" applyFont="1" applyFill="1" applyBorder="1" applyProtection="1">
      <protection locked="0"/>
    </xf>
    <xf numFmtId="165" fontId="29" fillId="0" borderId="20" xfId="1" applyNumberFormat="1" applyFont="1" applyFill="1" applyBorder="1" applyProtection="1">
      <protection locked="0"/>
    </xf>
    <xf numFmtId="165" fontId="29" fillId="0" borderId="21" xfId="1" applyNumberFormat="1" applyFont="1" applyFill="1" applyBorder="1" applyProtection="1">
      <protection locked="0"/>
    </xf>
    <xf numFmtId="0" fontId="29" fillId="0" borderId="4" xfId="7" applyFont="1" applyFill="1" applyBorder="1" applyProtection="1">
      <protection locked="0"/>
    </xf>
    <xf numFmtId="0" fontId="29" fillId="0" borderId="2" xfId="7" applyFont="1" applyFill="1" applyBorder="1" applyProtection="1">
      <protection locked="0"/>
    </xf>
    <xf numFmtId="0" fontId="29" fillId="0" borderId="6" xfId="7" applyFont="1" applyFill="1" applyBorder="1" applyProtection="1">
      <protection locked="0"/>
    </xf>
    <xf numFmtId="0" fontId="34" fillId="0" borderId="13" xfId="0" applyFont="1" applyFill="1" applyBorder="1" applyAlignment="1" applyProtection="1">
      <alignment horizontal="center" vertical="center" wrapText="1"/>
    </xf>
    <xf numFmtId="0" fontId="34" fillId="0" borderId="17" xfId="0" applyFont="1" applyFill="1" applyBorder="1" applyAlignment="1" applyProtection="1">
      <alignment horizontal="center" vertical="center" wrapText="1"/>
    </xf>
    <xf numFmtId="164" fontId="0" fillId="0" borderId="0" xfId="0" applyNumberFormat="1" applyFill="1" applyAlignment="1" applyProtection="1">
      <alignment horizontal="center" vertical="center" wrapText="1"/>
    </xf>
    <xf numFmtId="164" fontId="8" fillId="0" borderId="13" xfId="0" applyNumberFormat="1" applyFont="1" applyFill="1" applyBorder="1" applyAlignment="1" applyProtection="1">
      <alignment horizontal="center" vertical="center" wrapText="1"/>
    </xf>
    <xf numFmtId="164" fontId="8" fillId="0" borderId="14" xfId="0" applyNumberFormat="1" applyFont="1" applyFill="1" applyBorder="1" applyAlignment="1" applyProtection="1">
      <alignment horizontal="center" vertical="center" wrapText="1"/>
    </xf>
    <xf numFmtId="164" fontId="8" fillId="0" borderId="13" xfId="0" applyNumberFormat="1" applyFont="1" applyFill="1" applyBorder="1" applyAlignment="1" applyProtection="1">
      <alignment horizontal="left" vertical="center" wrapText="1"/>
    </xf>
    <xf numFmtId="164" fontId="8" fillId="0" borderId="14" xfId="0" applyNumberFormat="1" applyFont="1" applyFill="1" applyBorder="1" applyAlignment="1" applyProtection="1">
      <alignment vertical="center" wrapText="1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 wrapText="1"/>
    </xf>
    <xf numFmtId="0" fontId="8" fillId="0" borderId="17" xfId="0" applyFont="1" applyFill="1" applyBorder="1" applyAlignment="1" applyProtection="1">
      <alignment horizontal="center" vertical="center" wrapText="1"/>
    </xf>
    <xf numFmtId="0" fontId="20" fillId="0" borderId="13" xfId="0" applyFont="1" applyFill="1" applyBorder="1" applyAlignment="1" applyProtection="1">
      <alignment horizontal="center" vertical="center" wrapText="1"/>
    </xf>
    <xf numFmtId="0" fontId="20" fillId="0" borderId="14" xfId="0" applyFont="1" applyFill="1" applyBorder="1" applyAlignment="1" applyProtection="1">
      <alignment horizontal="center" vertical="center" wrapText="1"/>
    </xf>
    <xf numFmtId="0" fontId="20" fillId="0" borderId="17" xfId="0" applyFont="1" applyFill="1" applyBorder="1" applyAlignment="1" applyProtection="1">
      <alignment horizontal="center" vertical="center" wrapText="1"/>
    </xf>
    <xf numFmtId="0" fontId="26" fillId="0" borderId="34" xfId="0" applyFont="1" applyFill="1" applyBorder="1" applyAlignment="1" applyProtection="1">
      <alignment horizontal="left" vertical="center" wrapText="1" indent="1"/>
    </xf>
    <xf numFmtId="0" fontId="26" fillId="0" borderId="5" xfId="0" applyFont="1" applyFill="1" applyBorder="1" applyAlignment="1" applyProtection="1">
      <alignment horizontal="left" vertical="center" wrapText="1" indent="1"/>
    </xf>
    <xf numFmtId="0" fontId="26" fillId="0" borderId="5" xfId="0" applyFont="1" applyFill="1" applyBorder="1" applyAlignment="1" applyProtection="1">
      <alignment horizontal="left" vertical="center" wrapText="1" indent="8"/>
    </xf>
    <xf numFmtId="0" fontId="29" fillId="0" borderId="3" xfId="0" applyFont="1" applyFill="1" applyBorder="1" applyAlignment="1" applyProtection="1">
      <alignment vertical="center" wrapText="1"/>
    </xf>
    <xf numFmtId="0" fontId="29" fillId="0" borderId="2" xfId="0" applyFont="1" applyFill="1" applyBorder="1" applyAlignment="1" applyProtection="1">
      <alignment vertical="center" wrapText="1"/>
    </xf>
    <xf numFmtId="0" fontId="28" fillId="0" borderId="13" xfId="0" applyFont="1" applyFill="1" applyBorder="1" applyAlignment="1" applyProtection="1">
      <alignment horizontal="center" vertical="center" wrapText="1"/>
    </xf>
    <xf numFmtId="0" fontId="30" fillId="0" borderId="19" xfId="0" applyFont="1" applyFill="1" applyBorder="1" applyAlignment="1" applyProtection="1">
      <alignment vertical="center" wrapText="1"/>
    </xf>
    <xf numFmtId="164" fontId="28" fillId="0" borderId="19" xfId="0" applyNumberFormat="1" applyFont="1" applyFill="1" applyBorder="1" applyAlignment="1" applyProtection="1">
      <alignment vertical="center" wrapText="1"/>
    </xf>
    <xf numFmtId="164" fontId="28" fillId="0" borderId="38" xfId="0" applyNumberFormat="1" applyFont="1" applyFill="1" applyBorder="1" applyAlignment="1" applyProtection="1">
      <alignment vertical="center" wrapText="1"/>
    </xf>
    <xf numFmtId="0" fontId="0" fillId="0" borderId="0" xfId="0" applyProtection="1"/>
    <xf numFmtId="0" fontId="29" fillId="0" borderId="11" xfId="0" applyFont="1" applyBorder="1" applyAlignment="1" applyProtection="1">
      <alignment horizontal="right" vertical="center" indent="1"/>
    </xf>
    <xf numFmtId="0" fontId="29" fillId="0" borderId="8" xfId="0" applyFont="1" applyBorder="1" applyAlignment="1" applyProtection="1">
      <alignment horizontal="right" vertical="center" indent="1"/>
    </xf>
    <xf numFmtId="0" fontId="29" fillId="0" borderId="10" xfId="0" applyFont="1" applyBorder="1" applyAlignment="1" applyProtection="1">
      <alignment horizontal="right" vertical="center" indent="1"/>
    </xf>
    <xf numFmtId="164" fontId="15" fillId="3" borderId="22" xfId="0" applyNumberFormat="1" applyFont="1" applyFill="1" applyBorder="1" applyAlignment="1" applyProtection="1">
      <alignment horizontal="left" vertical="center" wrapText="1" indent="2"/>
    </xf>
    <xf numFmtId="0" fontId="0" fillId="0" borderId="0" xfId="0" applyFill="1" applyProtection="1"/>
    <xf numFmtId="0" fontId="30" fillId="0" borderId="15" xfId="0" applyFont="1" applyFill="1" applyBorder="1" applyAlignment="1" applyProtection="1">
      <alignment vertical="center"/>
    </xf>
    <xf numFmtId="0" fontId="30" fillId="0" borderId="16" xfId="0" applyFont="1" applyFill="1" applyBorder="1" applyAlignment="1" applyProtection="1">
      <alignment horizontal="center" vertical="center"/>
    </xf>
    <xf numFmtId="0" fontId="30" fillId="0" borderId="29" xfId="0" applyFont="1" applyFill="1" applyBorder="1" applyAlignment="1" applyProtection="1">
      <alignment horizontal="center" vertical="center"/>
    </xf>
    <xf numFmtId="49" fontId="29" fillId="0" borderId="11" xfId="0" applyNumberFormat="1" applyFont="1" applyFill="1" applyBorder="1" applyAlignment="1" applyProtection="1">
      <alignment vertical="center"/>
    </xf>
    <xf numFmtId="3" fontId="29" fillId="0" borderId="37" xfId="0" applyNumberFormat="1" applyFont="1" applyFill="1" applyBorder="1" applyAlignment="1" applyProtection="1">
      <alignment vertical="center"/>
    </xf>
    <xf numFmtId="49" fontId="33" fillId="0" borderId="8" xfId="0" quotePrefix="1" applyNumberFormat="1" applyFont="1" applyFill="1" applyBorder="1" applyAlignment="1" applyProtection="1">
      <alignment horizontal="left" vertical="center" indent="1"/>
    </xf>
    <xf numFmtId="3" fontId="33" fillId="0" borderId="20" xfId="0" applyNumberFormat="1" applyFont="1" applyFill="1" applyBorder="1" applyAlignment="1" applyProtection="1">
      <alignment vertical="center"/>
    </xf>
    <xf numFmtId="49" fontId="29" fillId="0" borderId="8" xfId="0" applyNumberFormat="1" applyFont="1" applyFill="1" applyBorder="1" applyAlignment="1" applyProtection="1">
      <alignment vertical="center"/>
    </xf>
    <xf numFmtId="3" fontId="29" fillId="0" borderId="20" xfId="0" applyNumberFormat="1" applyFont="1" applyFill="1" applyBorder="1" applyAlignment="1" applyProtection="1">
      <alignment vertical="center"/>
    </xf>
    <xf numFmtId="49" fontId="30" fillId="0" borderId="13" xfId="0" applyNumberFormat="1" applyFont="1" applyFill="1" applyBorder="1" applyAlignment="1" applyProtection="1">
      <alignment vertical="center"/>
    </xf>
    <xf numFmtId="3" fontId="29" fillId="0" borderId="14" xfId="0" applyNumberFormat="1" applyFont="1" applyFill="1" applyBorder="1" applyAlignment="1" applyProtection="1">
      <alignment vertical="center"/>
    </xf>
    <xf numFmtId="3" fontId="29" fillId="0" borderId="17" xfId="0" applyNumberFormat="1" applyFont="1" applyFill="1" applyBorder="1" applyAlignment="1" applyProtection="1">
      <alignment vertical="center"/>
    </xf>
    <xf numFmtId="49" fontId="29" fillId="0" borderId="8" xfId="0" applyNumberFormat="1" applyFont="1" applyFill="1" applyBorder="1" applyAlignment="1" applyProtection="1">
      <alignment horizontal="left" vertical="center"/>
    </xf>
    <xf numFmtId="164" fontId="3" fillId="0" borderId="0" xfId="0" applyNumberFormat="1" applyFont="1" applyFill="1" applyAlignment="1" applyProtection="1">
      <alignment horizontal="left" vertical="center" wrapText="1"/>
    </xf>
    <xf numFmtId="164" fontId="3" fillId="0" borderId="0" xfId="0" applyNumberFormat="1" applyFont="1" applyFill="1" applyAlignment="1" applyProtection="1">
      <alignment vertical="center" wrapText="1"/>
    </xf>
    <xf numFmtId="164" fontId="19" fillId="0" borderId="0" xfId="0" applyNumberFormat="1" applyFont="1" applyFill="1" applyAlignment="1" applyProtection="1">
      <alignment vertical="center" wrapText="1"/>
    </xf>
    <xf numFmtId="0" fontId="8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right"/>
    </xf>
    <xf numFmtId="0" fontId="8" fillId="0" borderId="16" xfId="0" applyFont="1" applyFill="1" applyBorder="1" applyAlignment="1" applyProtection="1">
      <alignment horizontal="center" vertical="center" wrapText="1"/>
    </xf>
    <xf numFmtId="0" fontId="8" fillId="0" borderId="29" xfId="0" applyFont="1" applyFill="1" applyBorder="1" applyAlignment="1" applyProtection="1">
      <alignment horizontal="center" vertical="center" wrapText="1"/>
    </xf>
    <xf numFmtId="0" fontId="8" fillId="0" borderId="39" xfId="0" applyFont="1" applyFill="1" applyBorder="1" applyAlignment="1" applyProtection="1">
      <alignment horizontal="center" vertical="center" wrapText="1"/>
    </xf>
    <xf numFmtId="0" fontId="8" fillId="0" borderId="40" xfId="0" applyFont="1" applyFill="1" applyBorder="1" applyAlignment="1" applyProtection="1">
      <alignment horizontal="center" vertical="center" wrapText="1"/>
    </xf>
    <xf numFmtId="164" fontId="8" fillId="0" borderId="41" xfId="0" applyNumberFormat="1" applyFont="1" applyFill="1" applyBorder="1" applyAlignment="1" applyProtection="1">
      <alignment horizontal="center" vertical="center" wrapText="1"/>
    </xf>
    <xf numFmtId="0" fontId="28" fillId="0" borderId="14" xfId="0" applyFont="1" applyFill="1" applyBorder="1" applyAlignment="1" applyProtection="1">
      <alignment horizontal="left" vertical="center" wrapText="1" indent="1"/>
    </xf>
    <xf numFmtId="0" fontId="27" fillId="0" borderId="13" xfId="0" applyFont="1" applyBorder="1" applyAlignment="1" applyProtection="1">
      <alignment horizontal="center" vertical="center" wrapText="1"/>
    </xf>
    <xf numFmtId="0" fontId="39" fillId="0" borderId="42" xfId="0" applyFont="1" applyBorder="1" applyAlignment="1" applyProtection="1">
      <alignment horizontal="left" wrapText="1" indent="1"/>
    </xf>
    <xf numFmtId="0" fontId="22" fillId="0" borderId="0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left" vertical="center" wrapText="1" indent="1"/>
    </xf>
    <xf numFmtId="0" fontId="22" fillId="0" borderId="0" xfId="0" applyFont="1" applyFill="1" applyAlignment="1" applyProtection="1">
      <alignment horizontal="left" vertical="center" wrapText="1"/>
    </xf>
    <xf numFmtId="0" fontId="22" fillId="0" borderId="0" xfId="0" applyFont="1" applyFill="1" applyAlignment="1" applyProtection="1">
      <alignment vertical="center" wrapText="1"/>
    </xf>
    <xf numFmtId="0" fontId="20" fillId="0" borderId="43" xfId="0" applyFont="1" applyFill="1" applyBorder="1" applyAlignment="1" applyProtection="1">
      <alignment horizontal="center" vertical="center" wrapText="1"/>
    </xf>
    <xf numFmtId="0" fontId="8" fillId="0" borderId="44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left" vertical="center" wrapText="1" indent="1"/>
    </xf>
    <xf numFmtId="0" fontId="0" fillId="0" borderId="0" xfId="0" applyFill="1" applyAlignment="1" applyProtection="1">
      <alignment horizontal="left" vertical="center" wrapText="1"/>
    </xf>
    <xf numFmtId="0" fontId="0" fillId="0" borderId="0" xfId="0" applyFill="1" applyAlignment="1" applyProtection="1">
      <alignment vertical="center" wrapText="1"/>
    </xf>
    <xf numFmtId="0" fontId="4" fillId="0" borderId="13" xfId="0" applyFont="1" applyFill="1" applyBorder="1" applyAlignment="1" applyProtection="1">
      <alignment horizontal="left" vertical="center"/>
    </xf>
    <xf numFmtId="0" fontId="4" fillId="0" borderId="42" xfId="0" applyFont="1" applyFill="1" applyBorder="1" applyAlignment="1" applyProtection="1">
      <alignment vertical="center" wrapText="1"/>
    </xf>
    <xf numFmtId="16" fontId="0" fillId="0" borderId="0" xfId="0" applyNumberFormat="1" applyFill="1" applyAlignment="1">
      <alignment vertical="center" wrapText="1"/>
    </xf>
    <xf numFmtId="0" fontId="29" fillId="0" borderId="9" xfId="0" applyFont="1" applyFill="1" applyBorder="1" applyAlignment="1" applyProtection="1">
      <alignment horizontal="center" vertical="center"/>
    </xf>
    <xf numFmtId="164" fontId="28" fillId="0" borderId="26" xfId="0" applyNumberFormat="1" applyFont="1" applyFill="1" applyBorder="1" applyAlignment="1" applyProtection="1">
      <alignment vertical="center"/>
    </xf>
    <xf numFmtId="0" fontId="29" fillId="0" borderId="8" xfId="0" applyFont="1" applyFill="1" applyBorder="1" applyAlignment="1" applyProtection="1">
      <alignment horizontal="center" vertical="center"/>
    </xf>
    <xf numFmtId="164" fontId="28" fillId="0" borderId="20" xfId="0" applyNumberFormat="1" applyFont="1" applyFill="1" applyBorder="1" applyAlignment="1" applyProtection="1">
      <alignment vertical="center"/>
    </xf>
    <xf numFmtId="0" fontId="29" fillId="0" borderId="10" xfId="0" applyFont="1" applyFill="1" applyBorder="1" applyAlignment="1" applyProtection="1">
      <alignment horizontal="center" vertical="center"/>
    </xf>
    <xf numFmtId="0" fontId="29" fillId="0" borderId="6" xfId="0" applyFont="1" applyFill="1" applyBorder="1" applyAlignment="1" applyProtection="1">
      <alignment vertical="center" wrapText="1"/>
    </xf>
    <xf numFmtId="164" fontId="28" fillId="0" borderId="21" xfId="0" applyNumberFormat="1" applyFont="1" applyFill="1" applyBorder="1" applyAlignment="1" applyProtection="1">
      <alignment vertical="center"/>
    </xf>
    <xf numFmtId="0" fontId="28" fillId="0" borderId="13" xfId="0" applyFont="1" applyFill="1" applyBorder="1" applyAlignment="1" applyProtection="1">
      <alignment horizontal="center" vertical="center"/>
    </xf>
    <xf numFmtId="0" fontId="30" fillId="0" borderId="14" xfId="0" applyFont="1" applyFill="1" applyBorder="1" applyAlignment="1" applyProtection="1">
      <alignment vertical="center" wrapText="1"/>
    </xf>
    <xf numFmtId="164" fontId="28" fillId="0" borderId="14" xfId="0" applyNumberFormat="1" applyFont="1" applyFill="1" applyBorder="1" applyAlignment="1" applyProtection="1">
      <alignment vertical="center"/>
    </xf>
    <xf numFmtId="164" fontId="28" fillId="0" borderId="17" xfId="0" applyNumberFormat="1" applyFont="1" applyFill="1" applyBorder="1" applyAlignment="1" applyProtection="1">
      <alignment vertical="center"/>
    </xf>
    <xf numFmtId="0" fontId="0" fillId="0" borderId="45" xfId="0" applyFill="1" applyBorder="1" applyProtection="1"/>
    <xf numFmtId="0" fontId="6" fillId="0" borderId="45" xfId="0" applyFont="1" applyFill="1" applyBorder="1" applyAlignment="1" applyProtection="1">
      <alignment horizontal="center"/>
    </xf>
    <xf numFmtId="0" fontId="42" fillId="0" borderId="0" xfId="0" applyFont="1" applyFill="1" applyProtection="1">
      <protection locked="0"/>
    </xf>
    <xf numFmtId="0" fontId="35" fillId="0" borderId="0" xfId="0" applyFont="1" applyFill="1" applyProtection="1">
      <protection locked="0"/>
    </xf>
    <xf numFmtId="164" fontId="20" fillId="0" borderId="36" xfId="7" applyNumberFormat="1" applyFont="1" applyFill="1" applyBorder="1" applyAlignment="1" applyProtection="1">
      <alignment horizontal="right" vertical="center" wrapText="1" indent="1"/>
    </xf>
    <xf numFmtId="164" fontId="22" fillId="0" borderId="46" xfId="7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47" xfId="7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41" xfId="7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46" xfId="7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41" xfId="7" applyNumberFormat="1" applyFont="1" applyFill="1" applyBorder="1" applyAlignment="1" applyProtection="1">
      <alignment horizontal="right" vertical="center" wrapText="1" indent="1"/>
      <protection locked="0"/>
    </xf>
    <xf numFmtId="164" fontId="8" fillId="0" borderId="48" xfId="0" applyNumberFormat="1" applyFont="1" applyFill="1" applyBorder="1" applyAlignment="1" applyProtection="1">
      <alignment horizontal="center" vertical="center"/>
    </xf>
    <xf numFmtId="164" fontId="8" fillId="0" borderId="28" xfId="0" applyNumberFormat="1" applyFont="1" applyFill="1" applyBorder="1" applyAlignment="1" applyProtection="1">
      <alignment horizontal="center" vertical="center" wrapText="1"/>
    </xf>
    <xf numFmtId="164" fontId="20" fillId="0" borderId="43" xfId="0" applyNumberFormat="1" applyFont="1" applyFill="1" applyBorder="1" applyAlignment="1" applyProtection="1">
      <alignment horizontal="center" vertical="center" wrapText="1"/>
    </xf>
    <xf numFmtId="164" fontId="20" fillId="0" borderId="22" xfId="0" applyNumberFormat="1" applyFont="1" applyFill="1" applyBorder="1" applyAlignment="1" applyProtection="1">
      <alignment horizontal="center" vertical="center" wrapText="1"/>
    </xf>
    <xf numFmtId="164" fontId="20" fillId="0" borderId="49" xfId="0" applyNumberFormat="1" applyFont="1" applyFill="1" applyBorder="1" applyAlignment="1" applyProtection="1">
      <alignment horizontal="center" vertical="center" wrapText="1"/>
    </xf>
    <xf numFmtId="164" fontId="20" fillId="0" borderId="17" xfId="0" applyNumberFormat="1" applyFont="1" applyFill="1" applyBorder="1" applyAlignment="1" applyProtection="1">
      <alignment horizontal="center" vertical="center" wrapText="1"/>
    </xf>
    <xf numFmtId="164" fontId="20" fillId="0" borderId="50" xfId="0" applyNumberFormat="1" applyFont="1" applyFill="1" applyBorder="1" applyAlignment="1" applyProtection="1">
      <alignment horizontal="center" vertical="center" wrapText="1"/>
    </xf>
    <xf numFmtId="164" fontId="20" fillId="0" borderId="13" xfId="0" applyNumberFormat="1" applyFont="1" applyFill="1" applyBorder="1" applyAlignment="1" applyProtection="1">
      <alignment horizontal="center" vertical="center" wrapText="1"/>
    </xf>
    <xf numFmtId="164" fontId="20" fillId="0" borderId="22" xfId="0" applyNumberFormat="1" applyFont="1" applyFill="1" applyBorder="1" applyAlignment="1" applyProtection="1">
      <alignment horizontal="left" vertical="center" wrapText="1" indent="1"/>
    </xf>
    <xf numFmtId="164" fontId="20" fillId="0" borderId="8" xfId="0" applyNumberFormat="1" applyFont="1" applyFill="1" applyBorder="1" applyAlignment="1" applyProtection="1">
      <alignment horizontal="center" vertical="center" wrapText="1"/>
    </xf>
    <xf numFmtId="164" fontId="22" fillId="0" borderId="23" xfId="0" applyNumberFormat="1" applyFont="1" applyFill="1" applyBorder="1" applyAlignment="1" applyProtection="1">
      <alignment vertical="center" wrapText="1"/>
    </xf>
    <xf numFmtId="164" fontId="20" fillId="0" borderId="10" xfId="0" applyNumberFormat="1" applyFont="1" applyFill="1" applyBorder="1" applyAlignment="1" applyProtection="1">
      <alignment horizontal="center" vertical="center" wrapText="1"/>
    </xf>
    <xf numFmtId="164" fontId="22" fillId="0" borderId="24" xfId="0" applyNumberFormat="1" applyFont="1" applyFill="1" applyBorder="1" applyAlignment="1" applyProtection="1">
      <alignment vertical="center" wrapText="1"/>
    </xf>
    <xf numFmtId="164" fontId="28" fillId="0" borderId="22" xfId="0" applyNumberFormat="1" applyFont="1" applyFill="1" applyBorder="1" applyAlignment="1" applyProtection="1">
      <alignment horizontal="left" vertical="center" wrapText="1" indent="1"/>
    </xf>
    <xf numFmtId="164" fontId="20" fillId="0" borderId="7" xfId="0" applyNumberFormat="1" applyFont="1" applyFill="1" applyBorder="1" applyAlignment="1" applyProtection="1">
      <alignment horizontal="center" vertical="center" wrapText="1"/>
    </xf>
    <xf numFmtId="164" fontId="22" fillId="0" borderId="50" xfId="0" applyNumberFormat="1" applyFont="1" applyFill="1" applyBorder="1" applyAlignment="1" applyProtection="1">
      <alignment vertical="center" wrapText="1"/>
    </xf>
    <xf numFmtId="0" fontId="22" fillId="0" borderId="2" xfId="8" applyFont="1" applyFill="1" applyBorder="1" applyAlignment="1" applyProtection="1">
      <alignment horizontal="left" vertical="center" indent="1"/>
    </xf>
    <xf numFmtId="0" fontId="22" fillId="0" borderId="3" xfId="8" applyFont="1" applyFill="1" applyBorder="1" applyAlignment="1" applyProtection="1">
      <alignment horizontal="left" vertical="center" wrapText="1" indent="1"/>
    </xf>
    <xf numFmtId="0" fontId="22" fillId="0" borderId="2" xfId="8" applyFont="1" applyFill="1" applyBorder="1" applyAlignment="1" applyProtection="1">
      <alignment horizontal="left" vertical="center" wrapText="1" indent="1"/>
    </xf>
    <xf numFmtId="0" fontId="22" fillId="0" borderId="3" xfId="8" applyFont="1" applyFill="1" applyBorder="1" applyAlignment="1" applyProtection="1">
      <alignment horizontal="left" vertical="center" indent="1"/>
    </xf>
    <xf numFmtId="0" fontId="8" fillId="0" borderId="14" xfId="8" applyFont="1" applyFill="1" applyBorder="1" applyAlignment="1" applyProtection="1">
      <alignment horizontal="left" indent="1"/>
    </xf>
    <xf numFmtId="164" fontId="29" fillId="0" borderId="47" xfId="7" applyNumberFormat="1" applyFont="1" applyFill="1" applyBorder="1" applyAlignment="1" applyProtection="1">
      <alignment horizontal="right" vertical="center" wrapText="1" indent="1"/>
      <protection locked="0"/>
    </xf>
    <xf numFmtId="0" fontId="25" fillId="0" borderId="15" xfId="0" applyFont="1" applyFill="1" applyBorder="1" applyAlignment="1" applyProtection="1">
      <alignment horizontal="center" vertical="center" wrapText="1"/>
    </xf>
    <xf numFmtId="0" fontId="27" fillId="0" borderId="14" xfId="0" applyFont="1" applyBorder="1" applyAlignment="1" applyProtection="1">
      <alignment horizontal="left" vertical="center" wrapText="1" indent="1"/>
    </xf>
    <xf numFmtId="0" fontId="26" fillId="0" borderId="2" xfId="0" applyFont="1" applyBorder="1" applyAlignment="1" applyProtection="1">
      <alignment horizontal="left" vertical="center" wrapText="1" indent="1"/>
    </xf>
    <xf numFmtId="0" fontId="26" fillId="0" borderId="6" xfId="0" applyFont="1" applyBorder="1" applyAlignment="1" applyProtection="1">
      <alignment horizontal="left" vertical="center" wrapText="1" indent="1"/>
    </xf>
    <xf numFmtId="0" fontId="27" fillId="0" borderId="18" xfId="0" applyFont="1" applyBorder="1" applyAlignment="1" applyProtection="1">
      <alignment horizontal="left" vertical="center" wrapText="1" indent="1"/>
    </xf>
    <xf numFmtId="164" fontId="20" fillId="0" borderId="29" xfId="7" applyNumberFormat="1" applyFont="1" applyFill="1" applyBorder="1" applyAlignment="1" applyProtection="1">
      <alignment horizontal="right" vertical="center" wrapText="1" indent="1"/>
    </xf>
    <xf numFmtId="164" fontId="20" fillId="0" borderId="17" xfId="7" applyNumberFormat="1" applyFont="1" applyFill="1" applyBorder="1" applyAlignment="1" applyProtection="1">
      <alignment horizontal="right" vertical="center" wrapText="1" indent="1"/>
    </xf>
    <xf numFmtId="164" fontId="22" fillId="0" borderId="37" xfId="7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0" xfId="7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6" xfId="7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1" xfId="7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20" xfId="7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17" xfId="7" applyNumberFormat="1" applyFont="1" applyFill="1" applyBorder="1" applyAlignment="1" applyProtection="1">
      <alignment horizontal="right" vertical="center" wrapText="1" indent="1"/>
    </xf>
    <xf numFmtId="164" fontId="7" fillId="0" borderId="0" xfId="7" applyNumberFormat="1" applyFont="1" applyFill="1" applyBorder="1" applyAlignment="1" applyProtection="1">
      <alignment horizontal="right" vertical="center" wrapText="1" indent="1"/>
    </xf>
    <xf numFmtId="164" fontId="22" fillId="0" borderId="28" xfId="7" applyNumberFormat="1" applyFont="1" applyFill="1" applyBorder="1" applyAlignment="1" applyProtection="1">
      <alignment horizontal="right" vertical="center" wrapText="1" indent="1"/>
      <protection locked="0"/>
    </xf>
    <xf numFmtId="164" fontId="27" fillId="0" borderId="17" xfId="0" applyNumberFormat="1" applyFont="1" applyBorder="1" applyAlignment="1" applyProtection="1">
      <alignment horizontal="right" vertical="center" wrapText="1" indent="1"/>
    </xf>
    <xf numFmtId="0" fontId="6" fillId="0" borderId="35" xfId="0" applyFont="1" applyFill="1" applyBorder="1" applyAlignment="1" applyProtection="1">
      <alignment horizontal="right" vertical="center"/>
    </xf>
    <xf numFmtId="164" fontId="22" fillId="0" borderId="3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51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6" xfId="0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14" xfId="0" applyNumberFormat="1" applyFont="1" applyFill="1" applyBorder="1" applyAlignment="1" applyProtection="1">
      <alignment horizontal="right" vertical="center" wrapText="1" indent="1"/>
    </xf>
    <xf numFmtId="164" fontId="29" fillId="0" borderId="1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6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0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1" xfId="0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17" xfId="0" applyNumberFormat="1" applyFont="1" applyFill="1" applyBorder="1" applyAlignment="1" applyProtection="1">
      <alignment horizontal="right" vertical="center" wrapText="1" indent="1"/>
    </xf>
    <xf numFmtId="164" fontId="29" fillId="0" borderId="30" xfId="0" applyNumberFormat="1" applyFont="1" applyFill="1" applyBorder="1" applyAlignment="1" applyProtection="1">
      <alignment horizontal="right" vertical="center" wrapText="1" indent="1"/>
      <protection locked="0"/>
    </xf>
    <xf numFmtId="164" fontId="7" fillId="0" borderId="0" xfId="0" applyNumberFormat="1" applyFont="1" applyFill="1" applyAlignment="1" applyProtection="1">
      <alignment horizontal="centerContinuous" vertical="center" wrapText="1"/>
    </xf>
    <xf numFmtId="164" fontId="0" fillId="0" borderId="0" xfId="0" applyNumberFormat="1" applyFill="1" applyAlignment="1" applyProtection="1">
      <alignment horizontal="centerContinuous" vertical="center"/>
    </xf>
    <xf numFmtId="164" fontId="8" fillId="0" borderId="13" xfId="0" applyNumberFormat="1" applyFont="1" applyFill="1" applyBorder="1" applyAlignment="1" applyProtection="1">
      <alignment horizontal="centerContinuous" vertical="center" wrapText="1"/>
    </xf>
    <xf numFmtId="164" fontId="8" fillId="0" borderId="14" xfId="0" applyNumberFormat="1" applyFont="1" applyFill="1" applyBorder="1" applyAlignment="1" applyProtection="1">
      <alignment horizontal="centerContinuous" vertical="center" wrapText="1"/>
    </xf>
    <xf numFmtId="164" fontId="8" fillId="0" borderId="17" xfId="0" applyNumberFormat="1" applyFont="1" applyFill="1" applyBorder="1" applyAlignment="1" applyProtection="1">
      <alignment horizontal="centerContinuous" vertical="center" wrapText="1"/>
    </xf>
    <xf numFmtId="164" fontId="4" fillId="0" borderId="0" xfId="0" applyNumberFormat="1" applyFont="1" applyFill="1" applyAlignment="1" applyProtection="1">
      <alignment horizontal="center" vertical="center" wrapText="1"/>
    </xf>
    <xf numFmtId="164" fontId="28" fillId="0" borderId="22" xfId="0" applyNumberFormat="1" applyFont="1" applyFill="1" applyBorder="1" applyAlignment="1" applyProtection="1">
      <alignment horizontal="center" vertical="center" wrapText="1"/>
    </xf>
    <xf numFmtId="164" fontId="28" fillId="0" borderId="13" xfId="0" applyNumberFormat="1" applyFont="1" applyFill="1" applyBorder="1" applyAlignment="1" applyProtection="1">
      <alignment horizontal="center" vertical="center" wrapText="1"/>
    </xf>
    <xf numFmtId="164" fontId="28" fillId="0" borderId="14" xfId="0" applyNumberFormat="1" applyFont="1" applyFill="1" applyBorder="1" applyAlignment="1" applyProtection="1">
      <alignment horizontal="center" vertical="center" wrapText="1"/>
    </xf>
    <xf numFmtId="164" fontId="28" fillId="0" borderId="17" xfId="0" applyNumberFormat="1" applyFont="1" applyFill="1" applyBorder="1" applyAlignment="1" applyProtection="1">
      <alignment horizontal="center" vertical="center" wrapText="1"/>
    </xf>
    <xf numFmtId="164" fontId="28" fillId="0" borderId="0" xfId="0" applyNumberFormat="1" applyFont="1" applyFill="1" applyAlignment="1" applyProtection="1">
      <alignment horizontal="center" vertical="center" wrapText="1"/>
    </xf>
    <xf numFmtId="164" fontId="0" fillId="0" borderId="25" xfId="0" applyNumberFormat="1" applyFill="1" applyBorder="1" applyAlignment="1" applyProtection="1">
      <alignment horizontal="left" vertical="center" wrapText="1" indent="1"/>
    </xf>
    <xf numFmtId="164" fontId="22" fillId="0" borderId="9" xfId="0" applyNumberFormat="1" applyFont="1" applyFill="1" applyBorder="1" applyAlignment="1" applyProtection="1">
      <alignment horizontal="left" vertical="center" wrapText="1" indent="1"/>
    </xf>
    <xf numFmtId="164" fontId="0" fillId="0" borderId="23" xfId="0" applyNumberFormat="1" applyFill="1" applyBorder="1" applyAlignment="1" applyProtection="1">
      <alignment horizontal="left" vertical="center" wrapText="1" indent="1"/>
    </xf>
    <xf numFmtId="164" fontId="22" fillId="0" borderId="8" xfId="0" applyNumberFormat="1" applyFont="1" applyFill="1" applyBorder="1" applyAlignment="1" applyProtection="1">
      <alignment horizontal="left" vertical="center" wrapText="1" indent="1"/>
    </xf>
    <xf numFmtId="164" fontId="22" fillId="0" borderId="52" xfId="0" applyNumberFormat="1" applyFont="1" applyFill="1" applyBorder="1" applyAlignment="1" applyProtection="1">
      <alignment horizontal="left" vertical="center" wrapText="1" indent="1"/>
    </xf>
    <xf numFmtId="164" fontId="31" fillId="0" borderId="22" xfId="0" applyNumberFormat="1" applyFont="1" applyFill="1" applyBorder="1" applyAlignment="1" applyProtection="1">
      <alignment horizontal="left" vertical="center" wrapText="1" indent="1"/>
    </xf>
    <xf numFmtId="164" fontId="1" fillId="0" borderId="50" xfId="0" applyNumberFormat="1" applyFont="1" applyFill="1" applyBorder="1" applyAlignment="1" applyProtection="1">
      <alignment horizontal="left" vertical="center" wrapText="1" indent="1"/>
    </xf>
    <xf numFmtId="164" fontId="29" fillId="0" borderId="7" xfId="0" applyNumberFormat="1" applyFont="1" applyFill="1" applyBorder="1" applyAlignment="1" applyProtection="1">
      <alignment horizontal="left" vertical="center" wrapText="1" indent="1"/>
    </xf>
    <xf numFmtId="164" fontId="29" fillId="0" borderId="8" xfId="0" applyNumberFormat="1" applyFont="1" applyFill="1" applyBorder="1" applyAlignment="1" applyProtection="1">
      <alignment horizontal="left" vertical="center" wrapText="1" indent="1"/>
    </xf>
    <xf numFmtId="164" fontId="1" fillId="0" borderId="23" xfId="0" applyNumberFormat="1" applyFont="1" applyFill="1" applyBorder="1" applyAlignment="1" applyProtection="1">
      <alignment horizontal="left" vertical="center" wrapText="1" indent="1"/>
    </xf>
    <xf numFmtId="164" fontId="33" fillId="0" borderId="2" xfId="0" applyNumberFormat="1" applyFont="1" applyFill="1" applyBorder="1" applyAlignment="1" applyProtection="1">
      <alignment horizontal="right" vertical="center" wrapText="1" indent="1"/>
    </xf>
    <xf numFmtId="164" fontId="31" fillId="0" borderId="13" xfId="0" applyNumberFormat="1" applyFont="1" applyFill="1" applyBorder="1" applyAlignment="1" applyProtection="1">
      <alignment horizontal="left" vertical="center" wrapText="1" indent="1"/>
    </xf>
    <xf numFmtId="164" fontId="31" fillId="0" borderId="36" xfId="0" applyNumberFormat="1" applyFont="1" applyFill="1" applyBorder="1" applyAlignment="1" applyProtection="1">
      <alignment horizontal="right" vertical="center" wrapText="1" indent="1"/>
    </xf>
    <xf numFmtId="164" fontId="28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9" xfId="0" applyNumberFormat="1" applyFont="1" applyFill="1" applyBorder="1" applyAlignment="1" applyProtection="1">
      <alignment horizontal="left" vertical="center" wrapText="1" indent="1"/>
      <protection locked="0"/>
    </xf>
    <xf numFmtId="164" fontId="33" fillId="0" borderId="7" xfId="0" applyNumberFormat="1" applyFont="1" applyFill="1" applyBorder="1" applyAlignment="1" applyProtection="1">
      <alignment horizontal="left" vertical="center" wrapText="1" indent="1"/>
    </xf>
    <xf numFmtId="164" fontId="29" fillId="0" borderId="8" xfId="0" applyNumberFormat="1" applyFont="1" applyFill="1" applyBorder="1" applyAlignment="1" applyProtection="1">
      <alignment horizontal="left" vertical="center" wrapText="1" indent="2"/>
    </xf>
    <xf numFmtId="164" fontId="29" fillId="0" borderId="2" xfId="0" applyNumberFormat="1" applyFont="1" applyFill="1" applyBorder="1" applyAlignment="1" applyProtection="1">
      <alignment horizontal="left" vertical="center" wrapText="1" indent="2"/>
    </xf>
    <xf numFmtId="164" fontId="33" fillId="0" borderId="2" xfId="0" applyNumberFormat="1" applyFont="1" applyFill="1" applyBorder="1" applyAlignment="1" applyProtection="1">
      <alignment horizontal="left" vertical="center" wrapText="1" indent="1"/>
    </xf>
    <xf numFmtId="164" fontId="29" fillId="0" borderId="9" xfId="0" applyNumberFormat="1" applyFont="1" applyFill="1" applyBorder="1" applyAlignment="1" applyProtection="1">
      <alignment horizontal="left" vertical="center" wrapText="1" indent="1"/>
    </xf>
    <xf numFmtId="164" fontId="22" fillId="0" borderId="9" xfId="0" applyNumberFormat="1" applyFont="1" applyFill="1" applyBorder="1" applyAlignment="1" applyProtection="1">
      <alignment horizontal="left" vertical="center" wrapText="1" indent="2"/>
    </xf>
    <xf numFmtId="164" fontId="22" fillId="0" borderId="10" xfId="0" applyNumberFormat="1" applyFont="1" applyFill="1" applyBorder="1" applyAlignment="1" applyProtection="1">
      <alignment horizontal="left" vertical="center" wrapText="1" indent="2"/>
    </xf>
    <xf numFmtId="164" fontId="33" fillId="0" borderId="3" xfId="0" applyNumberFormat="1" applyFont="1" applyFill="1" applyBorder="1" applyAlignment="1" applyProtection="1">
      <alignment horizontal="right" vertical="center" wrapText="1" indent="1"/>
    </xf>
    <xf numFmtId="165" fontId="29" fillId="0" borderId="53" xfId="1" applyNumberFormat="1" applyFont="1" applyFill="1" applyBorder="1" applyProtection="1">
      <protection locked="0"/>
    </xf>
    <xf numFmtId="165" fontId="29" fillId="0" borderId="46" xfId="1" applyNumberFormat="1" applyFont="1" applyFill="1" applyBorder="1" applyProtection="1">
      <protection locked="0"/>
    </xf>
    <xf numFmtId="165" fontId="29" fillId="0" borderId="41" xfId="1" applyNumberFormat="1" applyFont="1" applyFill="1" applyBorder="1" applyProtection="1">
      <protection locked="0"/>
    </xf>
    <xf numFmtId="0" fontId="29" fillId="0" borderId="3" xfId="7" applyFont="1" applyFill="1" applyBorder="1" applyProtection="1"/>
    <xf numFmtId="164" fontId="8" fillId="0" borderId="41" xfId="0" applyNumberFormat="1" applyFont="1" applyFill="1" applyBorder="1" applyAlignment="1" applyProtection="1">
      <alignment horizontal="right" vertical="center" wrapText="1" indent="1"/>
    </xf>
    <xf numFmtId="164" fontId="22" fillId="0" borderId="37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30" xfId="0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36" xfId="0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36" xfId="0" applyNumberFormat="1" applyFont="1" applyFill="1" applyBorder="1" applyAlignment="1" applyProtection="1">
      <alignment horizontal="right" vertical="center" wrapText="1" indent="1"/>
    </xf>
    <xf numFmtId="164" fontId="20" fillId="0" borderId="0" xfId="0" applyNumberFormat="1" applyFont="1" applyFill="1" applyBorder="1" applyAlignment="1" applyProtection="1">
      <alignment horizontal="right" vertical="center" wrapText="1" indent="1"/>
    </xf>
    <xf numFmtId="0" fontId="22" fillId="0" borderId="0" xfId="0" applyFont="1" applyFill="1" applyAlignment="1" applyProtection="1">
      <alignment horizontal="right" vertical="center" wrapText="1" indent="1"/>
    </xf>
    <xf numFmtId="164" fontId="20" fillId="0" borderId="36" xfId="0" applyNumberFormat="1" applyFont="1" applyFill="1" applyBorder="1" applyAlignment="1" applyProtection="1">
      <alignment horizontal="right" vertical="center" wrapText="1" indent="1"/>
    </xf>
    <xf numFmtId="164" fontId="20" fillId="0" borderId="17" xfId="0" applyNumberFormat="1" applyFont="1" applyFill="1" applyBorder="1" applyAlignment="1" applyProtection="1">
      <alignment horizontal="right" vertical="center" wrapText="1" indent="1"/>
    </xf>
    <xf numFmtId="49" fontId="8" fillId="0" borderId="37" xfId="0" applyNumberFormat="1" applyFont="1" applyFill="1" applyBorder="1" applyAlignment="1" applyProtection="1">
      <alignment horizontal="right" vertical="center"/>
    </xf>
    <xf numFmtId="49" fontId="8" fillId="0" borderId="54" xfId="0" applyNumberFormat="1" applyFont="1" applyFill="1" applyBorder="1" applyAlignment="1" applyProtection="1">
      <alignment horizontal="right" vertical="center"/>
    </xf>
    <xf numFmtId="0" fontId="10" fillId="0" borderId="0" xfId="0" applyFont="1" applyFill="1" applyAlignment="1" applyProtection="1">
      <alignment vertical="center" wrapText="1"/>
    </xf>
    <xf numFmtId="0" fontId="7" fillId="0" borderId="55" xfId="7" applyFont="1" applyFill="1" applyBorder="1" applyAlignment="1" applyProtection="1">
      <alignment horizontal="center" vertical="center" wrapText="1"/>
    </xf>
    <xf numFmtId="0" fontId="7" fillId="0" borderId="55" xfId="7" applyFont="1" applyFill="1" applyBorder="1" applyAlignment="1" applyProtection="1">
      <alignment vertical="center" wrapText="1"/>
    </xf>
    <xf numFmtId="164" fontId="7" fillId="0" borderId="55" xfId="7" applyNumberFormat="1" applyFont="1" applyFill="1" applyBorder="1" applyAlignment="1" applyProtection="1">
      <alignment horizontal="right" vertical="center" wrapText="1" indent="1"/>
    </xf>
    <xf numFmtId="0" fontId="22" fillId="0" borderId="55" xfId="7" applyFont="1" applyFill="1" applyBorder="1" applyAlignment="1" applyProtection="1">
      <alignment horizontal="right" vertical="center" wrapText="1" indent="1"/>
      <protection locked="0"/>
    </xf>
    <xf numFmtId="164" fontId="29" fillId="0" borderId="55" xfId="7" applyNumberFormat="1" applyFont="1" applyFill="1" applyBorder="1" applyAlignment="1" applyProtection="1">
      <alignment horizontal="right" vertical="center" wrapText="1" indent="1"/>
      <protection locked="0"/>
    </xf>
    <xf numFmtId="0" fontId="16" fillId="0" borderId="0" xfId="0" applyFont="1" applyAlignment="1">
      <alignment horizontal="center" wrapText="1"/>
    </xf>
    <xf numFmtId="0" fontId="23" fillId="0" borderId="0" xfId="0" applyFont="1" applyAlignment="1">
      <alignment horizontal="center" wrapText="1"/>
    </xf>
    <xf numFmtId="0" fontId="16" fillId="0" borderId="0" xfId="0" applyFont="1" applyFill="1" applyBorder="1" applyAlignment="1" applyProtection="1">
      <alignment horizontal="center" vertical="center"/>
    </xf>
    <xf numFmtId="0" fontId="31" fillId="0" borderId="15" xfId="0" applyFont="1" applyBorder="1" applyAlignment="1" applyProtection="1">
      <alignment horizontal="center" vertical="center" wrapText="1"/>
    </xf>
    <xf numFmtId="0" fontId="31" fillId="0" borderId="16" xfId="0" applyFont="1" applyBorder="1" applyAlignment="1" applyProtection="1">
      <alignment horizontal="center" vertical="center"/>
    </xf>
    <xf numFmtId="0" fontId="31" fillId="0" borderId="29" xfId="0" applyFont="1" applyBorder="1" applyAlignment="1" applyProtection="1">
      <alignment horizontal="center" vertical="center" wrapText="1"/>
    </xf>
    <xf numFmtId="0" fontId="25" fillId="0" borderId="19" xfId="0" applyFont="1" applyBorder="1" applyAlignment="1" applyProtection="1">
      <alignment horizontal="left" vertical="center" wrapText="1" indent="1"/>
    </xf>
    <xf numFmtId="0" fontId="12" fillId="0" borderId="0" xfId="7" applyFont="1" applyFill="1" applyProtection="1"/>
    <xf numFmtId="0" fontId="12" fillId="0" borderId="0" xfId="7" applyFont="1" applyFill="1" applyAlignment="1" applyProtection="1">
      <alignment horizontal="right" vertical="center" indent="1"/>
    </xf>
    <xf numFmtId="0" fontId="12" fillId="0" borderId="0" xfId="7" applyFont="1" applyFill="1"/>
    <xf numFmtId="0" fontId="12" fillId="0" borderId="0" xfId="7" applyFont="1" applyFill="1" applyAlignment="1">
      <alignment horizontal="right" vertical="center" indent="1"/>
    </xf>
    <xf numFmtId="0" fontId="40" fillId="0" borderId="2" xfId="0" applyFont="1" applyBorder="1" applyAlignment="1">
      <alignment horizontal="justify" wrapText="1"/>
    </xf>
    <xf numFmtId="0" fontId="40" fillId="0" borderId="2" xfId="0" applyFont="1" applyBorder="1" applyAlignment="1">
      <alignment wrapText="1"/>
    </xf>
    <xf numFmtId="0" fontId="40" fillId="0" borderId="27" xfId="0" applyFont="1" applyBorder="1" applyAlignment="1">
      <alignment wrapText="1"/>
    </xf>
    <xf numFmtId="0" fontId="45" fillId="0" borderId="0" xfId="0" applyFont="1" applyFill="1" applyAlignment="1" applyProtection="1">
      <alignment horizontal="left" vertical="center" wrapText="1"/>
    </xf>
    <xf numFmtId="0" fontId="45" fillId="0" borderId="0" xfId="0" applyFont="1" applyFill="1" applyAlignment="1" applyProtection="1">
      <alignment vertical="center" wrapText="1"/>
    </xf>
    <xf numFmtId="0" fontId="17" fillId="0" borderId="0" xfId="0" applyFont="1" applyFill="1" applyAlignment="1" applyProtection="1">
      <alignment horizontal="left" vertical="center" wrapText="1"/>
    </xf>
    <xf numFmtId="0" fontId="17" fillId="0" borderId="0" xfId="0" applyFont="1" applyFill="1" applyAlignment="1" applyProtection="1">
      <alignment vertical="center" wrapText="1"/>
    </xf>
    <xf numFmtId="0" fontId="17" fillId="0" borderId="0" xfId="0" applyFont="1" applyFill="1" applyAlignment="1" applyProtection="1">
      <alignment horizontal="right" vertical="center" wrapText="1" indent="1"/>
    </xf>
    <xf numFmtId="164" fontId="0" fillId="0" borderId="50" xfId="0" applyNumberFormat="1" applyFill="1" applyBorder="1" applyAlignment="1" applyProtection="1">
      <alignment horizontal="left" vertical="center" wrapText="1" indent="1"/>
    </xf>
    <xf numFmtId="164" fontId="22" fillId="0" borderId="7" xfId="0" applyNumberFormat="1" applyFont="1" applyFill="1" applyBorder="1" applyAlignment="1" applyProtection="1">
      <alignment horizontal="left" vertical="center" wrapText="1" indent="1"/>
    </xf>
    <xf numFmtId="164" fontId="22" fillId="0" borderId="56" xfId="0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16" xfId="7" applyNumberFormat="1" applyFont="1" applyFill="1" applyBorder="1" applyAlignment="1" applyProtection="1">
      <alignment horizontal="right" vertical="center" wrapText="1" indent="1"/>
    </xf>
    <xf numFmtId="164" fontId="20" fillId="0" borderId="14" xfId="7" applyNumberFormat="1" applyFont="1" applyFill="1" applyBorder="1" applyAlignment="1" applyProtection="1">
      <alignment horizontal="right" vertical="center" wrapText="1" indent="1"/>
    </xf>
    <xf numFmtId="164" fontId="22" fillId="0" borderId="2" xfId="7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3" xfId="7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6" xfId="7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2" xfId="7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6" xfId="7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21" xfId="7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14" xfId="7" applyNumberFormat="1" applyFont="1" applyFill="1" applyBorder="1" applyAlignment="1" applyProtection="1">
      <alignment horizontal="right" vertical="center" wrapText="1" indent="1"/>
    </xf>
    <xf numFmtId="0" fontId="8" fillId="0" borderId="42" xfId="7" applyFont="1" applyFill="1" applyBorder="1" applyAlignment="1" applyProtection="1">
      <alignment horizontal="center" vertical="center" wrapText="1"/>
    </xf>
    <xf numFmtId="164" fontId="26" fillId="0" borderId="57" xfId="0" applyNumberFormat="1" applyFont="1" applyFill="1" applyBorder="1" applyAlignment="1" applyProtection="1">
      <alignment horizontal="right" vertical="center" wrapText="1"/>
      <protection locked="0"/>
    </xf>
    <xf numFmtId="0" fontId="8" fillId="0" borderId="58" xfId="0" applyFont="1" applyFill="1" applyBorder="1" applyAlignment="1" applyProtection="1">
      <alignment horizontal="center" vertical="center" wrapText="1"/>
    </xf>
    <xf numFmtId="0" fontId="8" fillId="0" borderId="43" xfId="0" applyFont="1" applyFill="1" applyBorder="1" applyAlignment="1" applyProtection="1">
      <alignment horizontal="center" vertical="center" wrapText="1"/>
    </xf>
    <xf numFmtId="0" fontId="20" fillId="0" borderId="15" xfId="7" applyFont="1" applyFill="1" applyBorder="1" applyAlignment="1" applyProtection="1">
      <alignment horizontal="center" vertical="center" wrapText="1"/>
    </xf>
    <xf numFmtId="0" fontId="20" fillId="0" borderId="16" xfId="7" applyFont="1" applyFill="1" applyBorder="1" applyAlignment="1" applyProtection="1">
      <alignment horizontal="center" vertical="center" wrapText="1"/>
    </xf>
    <xf numFmtId="164" fontId="22" fillId="0" borderId="26" xfId="7" applyNumberFormat="1" applyFont="1" applyFill="1" applyBorder="1" applyAlignment="1" applyProtection="1">
      <alignment horizontal="right" vertical="center" wrapText="1" indent="1"/>
    </xf>
    <xf numFmtId="0" fontId="22" fillId="0" borderId="3" xfId="7" applyFont="1" applyFill="1" applyBorder="1" applyAlignment="1" applyProtection="1">
      <alignment horizontal="left" vertical="center" wrapText="1" indent="6"/>
    </xf>
    <xf numFmtId="0" fontId="12" fillId="0" borderId="0" xfId="7" applyFill="1" applyProtection="1"/>
    <xf numFmtId="0" fontId="22" fillId="0" borderId="0" xfId="7" applyFont="1" applyFill="1" applyProtection="1"/>
    <xf numFmtId="0" fontId="15" fillId="0" borderId="0" xfId="7" applyFont="1" applyFill="1" applyProtection="1"/>
    <xf numFmtId="0" fontId="26" fillId="0" borderId="3" xfId="0" applyFont="1" applyBorder="1" applyAlignment="1" applyProtection="1">
      <alignment horizontal="left" wrapText="1" indent="1"/>
    </xf>
    <xf numFmtId="0" fontId="26" fillId="0" borderId="2" xfId="0" applyFont="1" applyBorder="1" applyAlignment="1" applyProtection="1">
      <alignment horizontal="left" wrapText="1" indent="1"/>
    </xf>
    <xf numFmtId="0" fontId="26" fillId="0" borderId="6" xfId="0" applyFont="1" applyBorder="1" applyAlignment="1" applyProtection="1">
      <alignment horizontal="left" wrapText="1" indent="1"/>
    </xf>
    <xf numFmtId="0" fontId="26" fillId="0" borderId="6" xfId="0" applyFont="1" applyBorder="1" applyAlignment="1" applyProtection="1">
      <alignment wrapText="1"/>
    </xf>
    <xf numFmtId="0" fontId="26" fillId="0" borderId="9" xfId="0" applyFont="1" applyBorder="1" applyAlignment="1" applyProtection="1">
      <alignment wrapText="1"/>
    </xf>
    <xf numFmtId="0" fontId="26" fillId="0" borderId="8" xfId="0" applyFont="1" applyBorder="1" applyAlignment="1" applyProtection="1">
      <alignment wrapText="1"/>
    </xf>
    <xf numFmtId="0" fontId="26" fillId="0" borderId="10" xfId="0" applyFont="1" applyBorder="1" applyAlignment="1" applyProtection="1">
      <alignment wrapText="1"/>
    </xf>
    <xf numFmtId="0" fontId="27" fillId="0" borderId="14" xfId="0" applyFont="1" applyBorder="1" applyAlignment="1" applyProtection="1">
      <alignment wrapText="1"/>
    </xf>
    <xf numFmtId="0" fontId="27" fillId="0" borderId="19" xfId="0" applyFont="1" applyBorder="1" applyAlignment="1" applyProtection="1">
      <alignment wrapText="1"/>
    </xf>
    <xf numFmtId="0" fontId="12" fillId="0" borderId="0" xfId="7" applyFill="1" applyAlignment="1" applyProtection="1"/>
    <xf numFmtId="164" fontId="25" fillId="0" borderId="17" xfId="0" quotePrefix="1" applyNumberFormat="1" applyFont="1" applyBorder="1" applyAlignment="1" applyProtection="1">
      <alignment horizontal="right" vertical="center" wrapText="1" indent="1"/>
    </xf>
    <xf numFmtId="0" fontId="24" fillId="0" borderId="0" xfId="7" applyFont="1" applyFill="1" applyProtection="1"/>
    <xf numFmtId="0" fontId="23" fillId="0" borderId="0" xfId="7" applyFont="1" applyFill="1" applyProtection="1"/>
    <xf numFmtId="0" fontId="12" fillId="0" borderId="0" xfId="7" applyFill="1" applyBorder="1" applyProtection="1"/>
    <xf numFmtId="164" fontId="29" fillId="0" borderId="0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8" xfId="0" quotePrefix="1" applyNumberFormat="1" applyFont="1" applyFill="1" applyBorder="1" applyAlignment="1" applyProtection="1">
      <alignment horizontal="left" vertical="center" wrapText="1" indent="3"/>
      <protection locked="0"/>
    </xf>
    <xf numFmtId="164" fontId="22" fillId="0" borderId="7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8" xfId="0" quotePrefix="1" applyNumberFormat="1" applyFont="1" applyFill="1" applyBorder="1" applyAlignment="1" applyProtection="1">
      <alignment horizontal="left" vertical="center" wrapText="1" indent="6"/>
      <protection locked="0"/>
    </xf>
    <xf numFmtId="164" fontId="29" fillId="0" borderId="8" xfId="0" quotePrefix="1" applyNumberFormat="1" applyFont="1" applyFill="1" applyBorder="1" applyAlignment="1" applyProtection="1">
      <alignment horizontal="left" vertical="center" wrapText="1" indent="6"/>
      <protection locked="0"/>
    </xf>
    <xf numFmtId="49" fontId="22" fillId="0" borderId="9" xfId="7" applyNumberFormat="1" applyFont="1" applyFill="1" applyBorder="1" applyAlignment="1" applyProtection="1">
      <alignment horizontal="center" vertical="center" wrapText="1"/>
    </xf>
    <xf numFmtId="49" fontId="22" fillId="0" borderId="8" xfId="7" applyNumberFormat="1" applyFont="1" applyFill="1" applyBorder="1" applyAlignment="1" applyProtection="1">
      <alignment horizontal="center" vertical="center" wrapText="1"/>
    </xf>
    <xf numFmtId="49" fontId="22" fillId="0" borderId="10" xfId="7" applyNumberFormat="1" applyFont="1" applyFill="1" applyBorder="1" applyAlignment="1" applyProtection="1">
      <alignment horizontal="center" vertical="center" wrapText="1"/>
    </xf>
    <xf numFmtId="0" fontId="27" fillId="0" borderId="13" xfId="0" applyFont="1" applyBorder="1" applyAlignment="1" applyProtection="1">
      <alignment horizontal="center" wrapText="1"/>
    </xf>
    <xf numFmtId="0" fontId="26" fillId="0" borderId="9" xfId="0" applyFont="1" applyBorder="1" applyAlignment="1" applyProtection="1">
      <alignment horizontal="center" wrapText="1"/>
    </xf>
    <xf numFmtId="0" fontId="26" fillId="0" borderId="8" xfId="0" applyFont="1" applyBorder="1" applyAlignment="1" applyProtection="1">
      <alignment horizontal="center" wrapText="1"/>
    </xf>
    <xf numFmtId="0" fontId="26" fillId="0" borderId="10" xfId="0" applyFont="1" applyBorder="1" applyAlignment="1" applyProtection="1">
      <alignment horizontal="center" wrapText="1"/>
    </xf>
    <xf numFmtId="0" fontId="27" fillId="0" borderId="18" xfId="0" applyFont="1" applyBorder="1" applyAlignment="1" applyProtection="1">
      <alignment horizontal="center" wrapText="1"/>
    </xf>
    <xf numFmtId="49" fontId="22" fillId="0" borderId="11" xfId="7" applyNumberFormat="1" applyFont="1" applyFill="1" applyBorder="1" applyAlignment="1" applyProtection="1">
      <alignment horizontal="center" vertical="center" wrapText="1"/>
    </xf>
    <xf numFmtId="49" fontId="22" fillId="0" borderId="7" xfId="7" applyNumberFormat="1" applyFont="1" applyFill="1" applyBorder="1" applyAlignment="1" applyProtection="1">
      <alignment horizontal="center" vertical="center" wrapText="1"/>
    </xf>
    <xf numFmtId="49" fontId="22" fillId="0" borderId="12" xfId="7" applyNumberFormat="1" applyFont="1" applyFill="1" applyBorder="1" applyAlignment="1" applyProtection="1">
      <alignment horizontal="center" vertical="center" wrapText="1"/>
    </xf>
    <xf numFmtId="0" fontId="27" fillId="0" borderId="18" xfId="0" applyFont="1" applyBorder="1" applyAlignment="1" applyProtection="1">
      <alignment horizontal="center" vertical="center" wrapText="1"/>
    </xf>
    <xf numFmtId="164" fontId="28" fillId="0" borderId="36" xfId="7" applyNumberFormat="1" applyFont="1" applyFill="1" applyBorder="1" applyAlignment="1" applyProtection="1">
      <alignment horizontal="right" vertical="center" wrapText="1" indent="1"/>
    </xf>
    <xf numFmtId="0" fontId="20" fillId="0" borderId="36" xfId="7" applyFont="1" applyFill="1" applyBorder="1" applyAlignment="1" applyProtection="1">
      <alignment horizontal="center" vertical="center" wrapText="1"/>
    </xf>
    <xf numFmtId="0" fontId="8" fillId="0" borderId="59" xfId="0" applyFont="1" applyFill="1" applyBorder="1" applyAlignment="1" applyProtection="1">
      <alignment horizontal="center" vertical="center" wrapText="1"/>
    </xf>
    <xf numFmtId="49" fontId="29" fillId="0" borderId="11" xfId="0" applyNumberFormat="1" applyFont="1" applyFill="1" applyBorder="1" applyAlignment="1" applyProtection="1">
      <alignment horizontal="center" vertical="center" wrapText="1"/>
    </xf>
    <xf numFmtId="49" fontId="29" fillId="0" borderId="8" xfId="0" applyNumberFormat="1" applyFont="1" applyFill="1" applyBorder="1" applyAlignment="1" applyProtection="1">
      <alignment horizontal="center" vertical="center" wrapText="1"/>
    </xf>
    <xf numFmtId="49" fontId="29" fillId="0" borderId="9" xfId="0" applyNumberFormat="1" applyFont="1" applyFill="1" applyBorder="1" applyAlignment="1" applyProtection="1">
      <alignment horizontal="center" vertical="center" wrapText="1"/>
    </xf>
    <xf numFmtId="0" fontId="29" fillId="0" borderId="3" xfId="7" applyFont="1" applyFill="1" applyBorder="1" applyAlignment="1" applyProtection="1">
      <alignment horizontal="left" vertical="center" wrapText="1" indent="1"/>
    </xf>
    <xf numFmtId="0" fontId="29" fillId="0" borderId="2" xfId="7" applyFont="1" applyFill="1" applyBorder="1" applyAlignment="1" applyProtection="1">
      <alignment horizontal="left" vertical="center" wrapText="1" indent="1"/>
    </xf>
    <xf numFmtId="0" fontId="7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vertical="center" wrapText="1"/>
    </xf>
    <xf numFmtId="0" fontId="9" fillId="0" borderId="0" xfId="0" applyFont="1" applyFill="1" applyAlignment="1" applyProtection="1">
      <alignment vertical="center" wrapText="1"/>
    </xf>
    <xf numFmtId="164" fontId="29" fillId="0" borderId="26" xfId="7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17" xfId="7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3" xfId="7" applyNumberFormat="1" applyFont="1" applyFill="1" applyBorder="1" applyAlignment="1" applyProtection="1">
      <alignment horizontal="right" vertical="center" wrapText="1" indent="1"/>
      <protection locked="0"/>
    </xf>
    <xf numFmtId="0" fontId="27" fillId="0" borderId="13" xfId="0" applyFont="1" applyBorder="1" applyAlignment="1" applyProtection="1">
      <alignment vertical="center" wrapText="1"/>
    </xf>
    <xf numFmtId="0" fontId="27" fillId="0" borderId="18" xfId="0" applyFont="1" applyBorder="1" applyAlignment="1" applyProtection="1">
      <alignment vertical="center" wrapText="1"/>
    </xf>
    <xf numFmtId="164" fontId="20" fillId="0" borderId="14" xfId="7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36" xfId="7" applyNumberFormat="1" applyFont="1" applyFill="1" applyBorder="1" applyAlignment="1" applyProtection="1">
      <alignment horizontal="right" vertical="center" wrapText="1" indent="1"/>
      <protection locked="0"/>
    </xf>
    <xf numFmtId="0" fontId="31" fillId="0" borderId="13" xfId="7" applyFont="1" applyFill="1" applyBorder="1" applyAlignment="1">
      <alignment horizontal="center" vertical="center"/>
    </xf>
    <xf numFmtId="0" fontId="35" fillId="0" borderId="0" xfId="7" applyFont="1" applyFill="1"/>
    <xf numFmtId="0" fontId="28" fillId="0" borderId="13" xfId="7" applyFont="1" applyFill="1" applyBorder="1" applyAlignment="1" applyProtection="1">
      <alignment horizontal="center" vertical="center"/>
    </xf>
    <xf numFmtId="49" fontId="22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22" fillId="0" borderId="6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6" fillId="0" borderId="0" xfId="0" applyNumberFormat="1" applyFont="1" applyFill="1" applyAlignment="1" applyProtection="1">
      <alignment horizontal="right"/>
    </xf>
    <xf numFmtId="164" fontId="5" fillId="0" borderId="0" xfId="0" applyNumberFormat="1" applyFont="1" applyFill="1" applyAlignment="1" applyProtection="1">
      <alignment vertical="center"/>
    </xf>
    <xf numFmtId="164" fontId="5" fillId="0" borderId="0" xfId="0" applyNumberFormat="1" applyFont="1" applyFill="1" applyAlignment="1" applyProtection="1">
      <alignment horizontal="center" vertical="center"/>
    </xf>
    <xf numFmtId="164" fontId="5" fillId="0" borderId="0" xfId="0" applyNumberFormat="1" applyFont="1" applyFill="1" applyAlignment="1" applyProtection="1">
      <alignment horizontal="center" vertical="center" wrapText="1"/>
    </xf>
    <xf numFmtId="0" fontId="22" fillId="0" borderId="1" xfId="8" applyFont="1" applyFill="1" applyBorder="1" applyAlignment="1" applyProtection="1">
      <alignment horizontal="left" vertical="center" wrapText="1" indent="1"/>
    </xf>
    <xf numFmtId="166" fontId="31" fillId="0" borderId="6" xfId="7" applyNumberFormat="1" applyFont="1" applyFill="1" applyBorder="1" applyAlignment="1">
      <alignment horizontal="center" vertical="center" wrapText="1"/>
    </xf>
    <xf numFmtId="0" fontId="26" fillId="0" borderId="6" xfId="0" applyFont="1" applyBorder="1" applyAlignment="1" applyProtection="1">
      <alignment vertical="center" wrapText="1"/>
    </xf>
    <xf numFmtId="0" fontId="20" fillId="0" borderId="18" xfId="7" applyFont="1" applyFill="1" applyBorder="1" applyAlignment="1" applyProtection="1">
      <alignment horizontal="left" vertical="center" wrapText="1" indent="1"/>
    </xf>
    <xf numFmtId="0" fontId="20" fillId="0" borderId="19" xfId="7" applyFont="1" applyFill="1" applyBorder="1" applyAlignment="1" applyProtection="1">
      <alignment vertical="center" wrapText="1"/>
    </xf>
    <xf numFmtId="164" fontId="20" fillId="0" borderId="38" xfId="7" applyNumberFormat="1" applyFont="1" applyFill="1" applyBorder="1" applyAlignment="1" applyProtection="1">
      <alignment horizontal="right" vertical="center" wrapText="1" indent="1"/>
    </xf>
    <xf numFmtId="0" fontId="22" fillId="0" borderId="27" xfId="7" applyFont="1" applyFill="1" applyBorder="1" applyAlignment="1" applyProtection="1">
      <alignment horizontal="left" vertical="center" wrapText="1" indent="7"/>
    </xf>
    <xf numFmtId="164" fontId="27" fillId="0" borderId="17" xfId="0" applyNumberFormat="1" applyFont="1" applyBorder="1" applyAlignment="1" applyProtection="1">
      <alignment horizontal="right" vertical="center" wrapText="1" indent="1"/>
      <protection locked="0"/>
    </xf>
    <xf numFmtId="0" fontId="20" fillId="0" borderId="13" xfId="7" applyFont="1" applyFill="1" applyBorder="1" applyAlignment="1" applyProtection="1">
      <alignment horizontal="left" vertical="center" wrapText="1"/>
    </xf>
    <xf numFmtId="164" fontId="33" fillId="0" borderId="1" xfId="0" applyNumberFormat="1" applyFont="1" applyFill="1" applyBorder="1" applyAlignment="1" applyProtection="1">
      <alignment horizontal="right" vertical="center" wrapText="1" indent="1"/>
    </xf>
    <xf numFmtId="49" fontId="28" fillId="0" borderId="13" xfId="7" applyNumberFormat="1" applyFont="1" applyFill="1" applyBorder="1" applyAlignment="1" applyProtection="1">
      <alignment horizontal="center" vertical="center" wrapText="1"/>
    </xf>
    <xf numFmtId="164" fontId="20" fillId="0" borderId="60" xfId="7" applyNumberFormat="1" applyFont="1" applyFill="1" applyBorder="1" applyAlignment="1" applyProtection="1">
      <alignment horizontal="right" vertical="center" wrapText="1" indent="1"/>
    </xf>
    <xf numFmtId="164" fontId="22" fillId="0" borderId="53" xfId="7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61" xfId="7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54" xfId="7" applyNumberFormat="1" applyFont="1" applyFill="1" applyBorder="1" applyAlignment="1" applyProtection="1">
      <alignment horizontal="right" vertical="center" wrapText="1" indent="1"/>
    </xf>
    <xf numFmtId="164" fontId="27" fillId="0" borderId="36" xfId="0" applyNumberFormat="1" applyFont="1" applyBorder="1" applyAlignment="1" applyProtection="1">
      <alignment horizontal="right" vertical="center" wrapText="1" indent="1"/>
    </xf>
    <xf numFmtId="164" fontId="27" fillId="0" borderId="36" xfId="0" applyNumberFormat="1" applyFont="1" applyBorder="1" applyAlignment="1" applyProtection="1">
      <alignment horizontal="right" vertical="center" wrapText="1" indent="1"/>
      <protection locked="0"/>
    </xf>
    <xf numFmtId="164" fontId="25" fillId="0" borderId="36" xfId="0" quotePrefix="1" applyNumberFormat="1" applyFont="1" applyBorder="1" applyAlignment="1" applyProtection="1">
      <alignment horizontal="right" vertical="center" wrapText="1" indent="1"/>
    </xf>
    <xf numFmtId="164" fontId="22" fillId="0" borderId="4" xfId="7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7" xfId="7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19" xfId="7" applyNumberFormat="1" applyFont="1" applyFill="1" applyBorder="1" applyAlignment="1" applyProtection="1">
      <alignment horizontal="right" vertical="center" wrapText="1" indent="1"/>
    </xf>
    <xf numFmtId="164" fontId="27" fillId="0" borderId="14" xfId="0" applyNumberFormat="1" applyFont="1" applyBorder="1" applyAlignment="1" applyProtection="1">
      <alignment horizontal="right" vertical="center" wrapText="1" indent="1"/>
    </xf>
    <xf numFmtId="164" fontId="27" fillId="0" borderId="14" xfId="0" applyNumberFormat="1" applyFont="1" applyBorder="1" applyAlignment="1" applyProtection="1">
      <alignment horizontal="right" vertical="center" wrapText="1" indent="1"/>
      <protection locked="0"/>
    </xf>
    <xf numFmtId="164" fontId="25" fillId="0" borderId="14" xfId="0" quotePrefix="1" applyNumberFormat="1" applyFont="1" applyBorder="1" applyAlignment="1" applyProtection="1">
      <alignment horizontal="right" vertical="center" wrapText="1" indent="1"/>
    </xf>
    <xf numFmtId="0" fontId="20" fillId="0" borderId="60" xfId="7" applyFont="1" applyFill="1" applyBorder="1" applyAlignment="1" applyProtection="1">
      <alignment horizontal="center" vertical="center" wrapText="1"/>
    </xf>
    <xf numFmtId="0" fontId="28" fillId="0" borderId="19" xfId="7" applyFont="1" applyFill="1" applyBorder="1" applyAlignment="1" applyProtection="1">
      <alignment vertical="center" wrapText="1"/>
    </xf>
    <xf numFmtId="164" fontId="28" fillId="0" borderId="19" xfId="7" applyNumberFormat="1" applyFont="1" applyFill="1" applyBorder="1" applyAlignment="1" applyProtection="1">
      <alignment horizontal="right" vertical="center" wrapText="1" indent="1"/>
    </xf>
    <xf numFmtId="164" fontId="28" fillId="0" borderId="54" xfId="7" applyNumberFormat="1" applyFont="1" applyFill="1" applyBorder="1" applyAlignment="1" applyProtection="1">
      <alignment horizontal="right" vertical="center" wrapText="1" indent="1"/>
    </xf>
    <xf numFmtId="0" fontId="22" fillId="0" borderId="55" xfId="7" applyFont="1" applyFill="1" applyBorder="1" applyAlignment="1" applyProtection="1">
      <alignment horizontal="right" vertical="center" wrapText="1" indent="1"/>
    </xf>
    <xf numFmtId="164" fontId="29" fillId="0" borderId="55" xfId="7" applyNumberFormat="1" applyFont="1" applyFill="1" applyBorder="1" applyAlignment="1" applyProtection="1">
      <alignment horizontal="right" vertical="center" wrapText="1" indent="1"/>
    </xf>
    <xf numFmtId="0" fontId="15" fillId="0" borderId="0" xfId="7" applyFont="1" applyFill="1" applyBorder="1" applyProtection="1"/>
    <xf numFmtId="164" fontId="28" fillId="0" borderId="14" xfId="7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36" xfId="7" applyNumberFormat="1" applyFont="1" applyFill="1" applyBorder="1" applyAlignment="1" applyProtection="1">
      <alignment horizontal="right" vertical="center" wrapText="1" indent="1"/>
      <protection locked="0"/>
    </xf>
    <xf numFmtId="164" fontId="25" fillId="0" borderId="14" xfId="0" quotePrefix="1" applyNumberFormat="1" applyFont="1" applyBorder="1" applyAlignment="1" applyProtection="1">
      <alignment horizontal="right" vertical="center" wrapText="1" indent="1"/>
      <protection locked="0"/>
    </xf>
    <xf numFmtId="164" fontId="25" fillId="0" borderId="36" xfId="0" quotePrefix="1" applyNumberFormat="1" applyFont="1" applyBorder="1" applyAlignment="1" applyProtection="1">
      <alignment horizontal="right" vertical="center" wrapText="1" indent="1"/>
      <protection locked="0"/>
    </xf>
    <xf numFmtId="0" fontId="26" fillId="0" borderId="6" xfId="0" applyFont="1" applyBorder="1" applyAlignment="1" applyProtection="1">
      <alignment horizontal="left" indent="1"/>
    </xf>
    <xf numFmtId="0" fontId="28" fillId="0" borderId="14" xfId="7" applyFont="1" applyFill="1" applyBorder="1" applyAlignment="1" applyProtection="1">
      <alignment horizontal="center" vertical="center"/>
    </xf>
    <xf numFmtId="0" fontId="28" fillId="0" borderId="17" xfId="7" applyFont="1" applyFill="1" applyBorder="1" applyAlignment="1" applyProtection="1">
      <alignment horizontal="center" vertical="center"/>
    </xf>
    <xf numFmtId="0" fontId="26" fillId="0" borderId="6" xfId="0" applyFont="1" applyBorder="1" applyAlignment="1" applyProtection="1"/>
    <xf numFmtId="164" fontId="28" fillId="0" borderId="38" xfId="0" applyNumberFormat="1" applyFont="1" applyFill="1" applyBorder="1" applyAlignment="1" applyProtection="1">
      <alignment horizontal="center" vertical="center" wrapText="1"/>
    </xf>
    <xf numFmtId="164" fontId="20" fillId="0" borderId="38" xfId="0" applyNumberFormat="1" applyFont="1" applyFill="1" applyBorder="1" applyAlignment="1" applyProtection="1">
      <alignment horizontal="center" vertical="center" wrapText="1"/>
    </xf>
    <xf numFmtId="165" fontId="47" fillId="0" borderId="3" xfId="1" applyNumberFormat="1" applyFont="1" applyFill="1" applyBorder="1" applyProtection="1">
      <protection locked="0"/>
    </xf>
    <xf numFmtId="165" fontId="47" fillId="0" borderId="26" xfId="1" applyNumberFormat="1" applyFont="1" applyFill="1" applyBorder="1"/>
    <xf numFmtId="165" fontId="47" fillId="0" borderId="2" xfId="1" applyNumberFormat="1" applyFont="1" applyFill="1" applyBorder="1" applyProtection="1">
      <protection locked="0"/>
    </xf>
    <xf numFmtId="165" fontId="47" fillId="0" borderId="20" xfId="1" applyNumberFormat="1" applyFont="1" applyFill="1" applyBorder="1"/>
    <xf numFmtId="165" fontId="47" fillId="0" borderId="6" xfId="1" applyNumberFormat="1" applyFont="1" applyFill="1" applyBorder="1" applyProtection="1">
      <protection locked="0"/>
    </xf>
    <xf numFmtId="165" fontId="48" fillId="0" borderId="14" xfId="7" applyNumberFormat="1" applyFont="1" applyFill="1" applyBorder="1"/>
    <xf numFmtId="165" fontId="48" fillId="0" borderId="17" xfId="7" applyNumberFormat="1" applyFont="1" applyFill="1" applyBorder="1"/>
    <xf numFmtId="49" fontId="47" fillId="0" borderId="14" xfId="0" applyNumberFormat="1" applyFont="1" applyFill="1" applyBorder="1" applyAlignment="1" applyProtection="1">
      <alignment horizontal="center" vertical="center" wrapText="1"/>
      <protection locked="0"/>
    </xf>
    <xf numFmtId="164" fontId="47" fillId="0" borderId="22" xfId="0" applyNumberFormat="1" applyFont="1" applyFill="1" applyBorder="1" applyAlignment="1" applyProtection="1">
      <alignment vertical="center" wrapText="1"/>
    </xf>
    <xf numFmtId="164" fontId="47" fillId="0" borderId="13" xfId="0" applyNumberFormat="1" applyFont="1" applyFill="1" applyBorder="1" applyAlignment="1" applyProtection="1">
      <alignment vertical="center" wrapText="1"/>
    </xf>
    <xf numFmtId="164" fontId="47" fillId="0" borderId="14" xfId="0" applyNumberFormat="1" applyFont="1" applyFill="1" applyBorder="1" applyAlignment="1" applyProtection="1">
      <alignment vertical="center" wrapText="1"/>
    </xf>
    <xf numFmtId="164" fontId="47" fillId="0" borderId="17" xfId="0" applyNumberFormat="1" applyFont="1" applyFill="1" applyBorder="1" applyAlignment="1" applyProtection="1">
      <alignment vertical="center" wrapText="1"/>
    </xf>
    <xf numFmtId="49" fontId="47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47" fillId="0" borderId="23" xfId="0" applyNumberFormat="1" applyFont="1" applyFill="1" applyBorder="1" applyAlignment="1" applyProtection="1">
      <alignment vertical="center" wrapText="1"/>
      <protection locked="0"/>
    </xf>
    <xf numFmtId="164" fontId="47" fillId="0" borderId="8" xfId="0" applyNumberFormat="1" applyFont="1" applyFill="1" applyBorder="1" applyAlignment="1" applyProtection="1">
      <alignment vertical="center" wrapText="1"/>
      <protection locked="0"/>
    </xf>
    <xf numFmtId="164" fontId="47" fillId="0" borderId="2" xfId="0" applyNumberFormat="1" applyFont="1" applyFill="1" applyBorder="1" applyAlignment="1" applyProtection="1">
      <alignment vertical="center" wrapText="1"/>
      <protection locked="0"/>
    </xf>
    <xf numFmtId="164" fontId="47" fillId="0" borderId="20" xfId="0" applyNumberFormat="1" applyFont="1" applyFill="1" applyBorder="1" applyAlignment="1" applyProtection="1">
      <alignment vertical="center" wrapText="1"/>
      <protection locked="0"/>
    </xf>
    <xf numFmtId="49" fontId="47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47" fillId="0" borderId="24" xfId="0" applyNumberFormat="1" applyFont="1" applyFill="1" applyBorder="1" applyAlignment="1" applyProtection="1">
      <alignment vertical="center" wrapText="1"/>
      <protection locked="0"/>
    </xf>
    <xf numFmtId="164" fontId="47" fillId="0" borderId="10" xfId="0" applyNumberFormat="1" applyFont="1" applyFill="1" applyBorder="1" applyAlignment="1" applyProtection="1">
      <alignment vertical="center" wrapText="1"/>
      <protection locked="0"/>
    </xf>
    <xf numFmtId="164" fontId="47" fillId="0" borderId="6" xfId="0" applyNumberFormat="1" applyFont="1" applyFill="1" applyBorder="1" applyAlignment="1" applyProtection="1">
      <alignment vertical="center" wrapText="1"/>
      <protection locked="0"/>
    </xf>
    <xf numFmtId="164" fontId="47" fillId="0" borderId="21" xfId="0" applyNumberFormat="1" applyFont="1" applyFill="1" applyBorder="1" applyAlignment="1" applyProtection="1">
      <alignment vertical="center" wrapText="1"/>
      <protection locked="0"/>
    </xf>
    <xf numFmtId="49" fontId="47" fillId="0" borderId="56" xfId="0" applyNumberFormat="1" applyFont="1" applyFill="1" applyBorder="1" applyAlignment="1" applyProtection="1">
      <alignment horizontal="center" vertical="center" wrapText="1"/>
      <protection locked="0"/>
    </xf>
    <xf numFmtId="164" fontId="47" fillId="0" borderId="50" xfId="0" applyNumberFormat="1" applyFont="1" applyFill="1" applyBorder="1" applyAlignment="1" applyProtection="1">
      <alignment vertical="center" wrapText="1"/>
      <protection locked="0"/>
    </xf>
    <xf numFmtId="164" fontId="47" fillId="0" borderId="7" xfId="0" applyNumberFormat="1" applyFont="1" applyFill="1" applyBorder="1" applyAlignment="1" applyProtection="1">
      <alignment vertical="center" wrapText="1"/>
      <protection locked="0"/>
    </xf>
    <xf numFmtId="164" fontId="47" fillId="0" borderId="1" xfId="0" applyNumberFormat="1" applyFont="1" applyFill="1" applyBorder="1" applyAlignment="1" applyProtection="1">
      <alignment vertical="center" wrapText="1"/>
      <protection locked="0"/>
    </xf>
    <xf numFmtId="164" fontId="47" fillId="0" borderId="30" xfId="0" applyNumberFormat="1" applyFont="1" applyFill="1" applyBorder="1" applyAlignment="1" applyProtection="1">
      <alignment vertical="center" wrapText="1"/>
      <protection locked="0"/>
    </xf>
    <xf numFmtId="164" fontId="47" fillId="2" borderId="49" xfId="0" applyNumberFormat="1" applyFont="1" applyFill="1" applyBorder="1" applyAlignment="1" applyProtection="1">
      <alignment horizontal="left" vertical="center" wrapText="1" indent="2"/>
    </xf>
    <xf numFmtId="164" fontId="49" fillId="0" borderId="1" xfId="8" applyNumberFormat="1" applyFont="1" applyFill="1" applyBorder="1" applyAlignment="1" applyProtection="1">
      <alignment vertical="center"/>
      <protection locked="0"/>
    </xf>
    <xf numFmtId="164" fontId="49" fillId="0" borderId="2" xfId="8" applyNumberFormat="1" applyFont="1" applyFill="1" applyBorder="1" applyAlignment="1" applyProtection="1">
      <alignment vertical="center"/>
      <protection locked="0"/>
    </xf>
    <xf numFmtId="164" fontId="49" fillId="0" borderId="3" xfId="8" applyNumberFormat="1" applyFont="1" applyFill="1" applyBorder="1" applyAlignment="1" applyProtection="1">
      <alignment vertical="center"/>
      <protection locked="0"/>
    </xf>
    <xf numFmtId="164" fontId="50" fillId="0" borderId="14" xfId="8" applyNumberFormat="1" applyFont="1" applyFill="1" applyBorder="1" applyAlignment="1" applyProtection="1">
      <alignment vertical="center"/>
    </xf>
    <xf numFmtId="164" fontId="50" fillId="0" borderId="14" xfId="8" applyNumberFormat="1" applyFont="1" applyFill="1" applyBorder="1" applyProtection="1"/>
    <xf numFmtId="3" fontId="51" fillId="0" borderId="20" xfId="0" applyNumberFormat="1" applyFont="1" applyBorder="1" applyAlignment="1" applyProtection="1">
      <alignment horizontal="right" vertical="center" indent="1"/>
      <protection locked="0"/>
    </xf>
    <xf numFmtId="3" fontId="51" fillId="0" borderId="20" xfId="0" applyNumberFormat="1" applyFont="1" applyFill="1" applyBorder="1" applyAlignment="1" applyProtection="1">
      <alignment horizontal="right" vertical="center" indent="1"/>
      <protection locked="0"/>
    </xf>
    <xf numFmtId="3" fontId="51" fillId="0" borderId="21" xfId="0" applyNumberFormat="1" applyFont="1" applyFill="1" applyBorder="1" applyAlignment="1" applyProtection="1">
      <alignment horizontal="right" vertical="center" indent="1"/>
      <protection locked="0"/>
    </xf>
    <xf numFmtId="3" fontId="52" fillId="0" borderId="17" xfId="0" applyNumberFormat="1" applyFont="1" applyFill="1" applyBorder="1" applyAlignment="1" applyProtection="1">
      <alignment horizontal="right" vertical="center" indent="1"/>
    </xf>
    <xf numFmtId="0" fontId="36" fillId="0" borderId="29" xfId="0" applyFont="1" applyFill="1" applyBorder="1" applyAlignment="1" applyProtection="1">
      <alignment horizontal="center" vertical="center" wrapText="1"/>
    </xf>
    <xf numFmtId="0" fontId="26" fillId="0" borderId="6" xfId="0" applyFont="1" applyBorder="1" applyAlignment="1" applyProtection="1">
      <alignment horizontal="left" vertical="center" wrapText="1"/>
    </xf>
    <xf numFmtId="164" fontId="22" fillId="0" borderId="21" xfId="7" applyNumberFormat="1" applyFont="1" applyFill="1" applyBorder="1" applyAlignment="1" applyProtection="1">
      <alignment horizontal="right" vertical="center" wrapText="1"/>
      <protection locked="0"/>
    </xf>
    <xf numFmtId="0" fontId="15" fillId="0" borderId="0" xfId="7" applyFont="1" applyFill="1" applyAlignment="1" applyProtection="1">
      <alignment vertical="center"/>
    </xf>
    <xf numFmtId="164" fontId="29" fillId="0" borderId="21" xfId="7" applyNumberFormat="1" applyFont="1" applyFill="1" applyBorder="1" applyAlignment="1" applyProtection="1">
      <alignment horizontal="right" vertical="center" wrapText="1"/>
      <protection locked="0"/>
    </xf>
    <xf numFmtId="0" fontId="26" fillId="0" borderId="3" xfId="0" applyFont="1" applyBorder="1" applyAlignment="1">
      <alignment horizontal="left" wrapText="1" indent="1"/>
    </xf>
    <xf numFmtId="0" fontId="26" fillId="0" borderId="1" xfId="0" applyFont="1" applyBorder="1" applyAlignment="1">
      <alignment horizontal="left" vertical="center" wrapText="1" indent="1"/>
    </xf>
    <xf numFmtId="0" fontId="23" fillId="0" borderId="0" xfId="0" applyFont="1" applyFill="1" applyProtection="1">
      <protection locked="0"/>
    </xf>
    <xf numFmtId="0" fontId="4" fillId="0" borderId="13" xfId="7" applyFont="1" applyFill="1" applyBorder="1" applyAlignment="1" applyProtection="1">
      <alignment horizontal="center" vertical="center" wrapText="1"/>
    </xf>
    <xf numFmtId="0" fontId="4" fillId="0" borderId="14" xfId="7" applyFont="1" applyFill="1" applyBorder="1" applyAlignment="1" applyProtection="1">
      <alignment horizontal="center" vertical="center" wrapText="1"/>
    </xf>
    <xf numFmtId="0" fontId="4" fillId="0" borderId="17" xfId="7" applyFont="1" applyFill="1" applyBorder="1" applyAlignment="1" applyProtection="1">
      <alignment horizontal="center" vertical="center" wrapText="1"/>
    </xf>
    <xf numFmtId="0" fontId="8" fillId="0" borderId="15" xfId="7" applyFont="1" applyFill="1" applyBorder="1" applyAlignment="1" applyProtection="1">
      <alignment horizontal="center" vertical="center" wrapText="1"/>
    </xf>
    <xf numFmtId="0" fontId="8" fillId="0" borderId="16" xfId="7" applyFont="1" applyFill="1" applyBorder="1" applyAlignment="1" applyProtection="1">
      <alignment horizontal="center" vertical="center" wrapText="1"/>
    </xf>
    <xf numFmtId="0" fontId="8" fillId="0" borderId="29" xfId="7" applyFont="1" applyFill="1" applyBorder="1" applyAlignment="1" applyProtection="1">
      <alignment horizontal="center" vertical="center" wrapText="1"/>
    </xf>
    <xf numFmtId="49" fontId="22" fillId="0" borderId="10" xfId="7" applyNumberFormat="1" applyFont="1" applyFill="1" applyBorder="1" applyAlignment="1" applyProtection="1">
      <alignment horizontal="left" vertical="center" wrapText="1"/>
    </xf>
    <xf numFmtId="0" fontId="26" fillId="0" borderId="1" xfId="0" applyFont="1" applyBorder="1" applyAlignment="1" applyProtection="1">
      <alignment horizontal="left" wrapText="1" indent="1"/>
    </xf>
    <xf numFmtId="49" fontId="22" fillId="0" borderId="13" xfId="7" applyNumberFormat="1" applyFont="1" applyFill="1" applyBorder="1" applyAlignment="1" applyProtection="1">
      <alignment horizontal="left" vertical="center" wrapText="1" indent="1"/>
    </xf>
    <xf numFmtId="0" fontId="26" fillId="0" borderId="14" xfId="0" applyFont="1" applyBorder="1" applyAlignment="1" applyProtection="1">
      <alignment horizontal="left" vertical="center" wrapText="1" indent="1"/>
    </xf>
    <xf numFmtId="164" fontId="29" fillId="0" borderId="17" xfId="7" applyNumberFormat="1" applyFont="1" applyFill="1" applyBorder="1" applyAlignment="1" applyProtection="1">
      <alignment horizontal="right" vertical="center" wrapText="1" indent="1"/>
      <protection locked="0"/>
    </xf>
    <xf numFmtId="0" fontId="26" fillId="0" borderId="27" xfId="0" applyFont="1" applyBorder="1" applyAlignment="1" applyProtection="1">
      <alignment horizontal="left" vertical="center" wrapText="1" indent="1"/>
    </xf>
    <xf numFmtId="164" fontId="29" fillId="0" borderId="28" xfId="7" applyNumberFormat="1" applyFont="1" applyFill="1" applyBorder="1" applyAlignment="1" applyProtection="1">
      <alignment horizontal="right" vertical="center" wrapText="1" indent="1"/>
      <protection locked="0"/>
    </xf>
    <xf numFmtId="0" fontId="22" fillId="0" borderId="14" xfId="7" applyFont="1" applyFill="1" applyBorder="1" applyAlignment="1" applyProtection="1">
      <alignment horizontal="left" vertical="center" wrapText="1" indent="1"/>
    </xf>
    <xf numFmtId="164" fontId="22" fillId="0" borderId="36" xfId="7" applyNumberFormat="1" applyFont="1" applyFill="1" applyBorder="1" applyAlignment="1" applyProtection="1">
      <alignment horizontal="right" vertical="center" wrapText="1" indent="1"/>
      <protection locked="0"/>
    </xf>
    <xf numFmtId="164" fontId="27" fillId="0" borderId="17" xfId="0" quotePrefix="1" applyNumberFormat="1" applyFont="1" applyBorder="1" applyAlignment="1" applyProtection="1">
      <alignment horizontal="right" vertical="center" wrapText="1" indent="1"/>
    </xf>
    <xf numFmtId="0" fontId="27" fillId="0" borderId="19" xfId="0" applyFont="1" applyBorder="1" applyAlignment="1" applyProtection="1">
      <alignment horizontal="left" vertical="center" wrapText="1" indent="1"/>
    </xf>
    <xf numFmtId="0" fontId="29" fillId="0" borderId="0" xfId="7" applyFont="1" applyFill="1" applyProtection="1"/>
    <xf numFmtId="0" fontId="53" fillId="0" borderId="0" xfId="0" applyFont="1"/>
    <xf numFmtId="0" fontId="21" fillId="0" borderId="35" xfId="0" applyFont="1" applyFill="1" applyBorder="1" applyAlignment="1" applyProtection="1">
      <alignment horizontal="right" vertical="center"/>
      <protection locked="0"/>
    </xf>
    <xf numFmtId="0" fontId="21" fillId="0" borderId="35" xfId="0" applyFont="1" applyFill="1" applyBorder="1" applyAlignment="1" applyProtection="1">
      <alignment horizontal="right"/>
    </xf>
    <xf numFmtId="0" fontId="21" fillId="0" borderId="35" xfId="0" applyFont="1" applyFill="1" applyBorder="1" applyAlignment="1" applyProtection="1">
      <alignment horizontal="right" vertical="center"/>
    </xf>
    <xf numFmtId="164" fontId="21" fillId="0" borderId="0" xfId="0" applyNumberFormat="1" applyFont="1" applyFill="1" applyAlignment="1" applyProtection="1">
      <alignment horizontal="right" vertical="center"/>
      <protection locked="0"/>
    </xf>
    <xf numFmtId="164" fontId="21" fillId="0" borderId="0" xfId="0" applyNumberFormat="1" applyFont="1" applyFill="1" applyAlignment="1" applyProtection="1">
      <alignment horizontal="right" vertical="center"/>
    </xf>
    <xf numFmtId="0" fontId="59" fillId="0" borderId="0" xfId="0" applyFont="1"/>
    <xf numFmtId="0" fontId="59" fillId="0" borderId="0" xfId="0" applyFont="1" applyAlignment="1">
      <alignment horizontal="justify" vertical="top" wrapText="1"/>
    </xf>
    <xf numFmtId="0" fontId="60" fillId="4" borderId="0" xfId="0" applyFont="1" applyFill="1" applyAlignment="1">
      <alignment horizontal="center" vertical="center"/>
    </xf>
    <xf numFmtId="0" fontId="60" fillId="4" borderId="0" xfId="0" applyFont="1" applyFill="1" applyAlignment="1">
      <alignment horizontal="center" vertical="top" wrapText="1"/>
    </xf>
    <xf numFmtId="0" fontId="54" fillId="0" borderId="0" xfId="0" applyFont="1"/>
    <xf numFmtId="0" fontId="0" fillId="0" borderId="0" xfId="0" applyAlignment="1"/>
    <xf numFmtId="0" fontId="35" fillId="0" borderId="0" xfId="0" applyFont="1"/>
    <xf numFmtId="0" fontId="5" fillId="0" borderId="4" xfId="0" applyFont="1" applyFill="1" applyBorder="1" applyAlignment="1" applyProtection="1">
      <alignment horizontal="center" vertical="center"/>
    </xf>
    <xf numFmtId="0" fontId="5" fillId="0" borderId="27" xfId="0" applyFont="1" applyFill="1" applyBorder="1" applyAlignment="1" applyProtection="1">
      <alignment horizontal="center" vertical="center"/>
    </xf>
    <xf numFmtId="0" fontId="56" fillId="0" borderId="0" xfId="0" applyFont="1" applyAlignment="1" applyProtection="1">
      <alignment horizontal="right" vertical="top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" fontId="54" fillId="0" borderId="0" xfId="0" applyNumberFormat="1" applyFont="1"/>
    <xf numFmtId="14" fontId="54" fillId="0" borderId="0" xfId="0" applyNumberFormat="1" applyFont="1"/>
    <xf numFmtId="164" fontId="3" fillId="0" borderId="0" xfId="0" applyNumberFormat="1" applyFont="1" applyFill="1" applyAlignment="1" applyProtection="1">
      <alignment horizontal="left" vertical="center" wrapText="1"/>
      <protection locked="0"/>
    </xf>
    <xf numFmtId="164" fontId="19" fillId="0" borderId="0" xfId="0" applyNumberFormat="1" applyFont="1" applyFill="1" applyAlignment="1" applyProtection="1">
      <alignment vertical="center" wrapText="1"/>
      <protection locked="0"/>
    </xf>
    <xf numFmtId="0" fontId="8" fillId="0" borderId="58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8" fillId="0" borderId="37" xfId="0" quotePrefix="1" applyFont="1" applyFill="1" applyBorder="1" applyAlignment="1" applyProtection="1">
      <alignment horizontal="right" vertical="center" indent="1"/>
      <protection locked="0"/>
    </xf>
    <xf numFmtId="0" fontId="8" fillId="0" borderId="59" xfId="0" applyFont="1" applyFill="1" applyBorder="1" applyAlignment="1" applyProtection="1">
      <alignment vertical="center"/>
      <protection locked="0"/>
    </xf>
    <xf numFmtId="0" fontId="5" fillId="0" borderId="27" xfId="0" applyFont="1" applyFill="1" applyBorder="1" applyAlignment="1" applyProtection="1">
      <alignment horizontal="center" vertical="center"/>
      <protection locked="0"/>
    </xf>
    <xf numFmtId="49" fontId="8" fillId="0" borderId="54" xfId="0" applyNumberFormat="1" applyFont="1" applyFill="1" applyBorder="1" applyAlignment="1" applyProtection="1">
      <alignment horizontal="right" vertical="center" indent="1"/>
      <protection locked="0"/>
    </xf>
    <xf numFmtId="0" fontId="8" fillId="0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right"/>
      <protection locked="0"/>
    </xf>
    <xf numFmtId="0" fontId="8" fillId="0" borderId="43" xfId="0" applyFont="1" applyFill="1" applyBorder="1" applyAlignment="1" applyProtection="1">
      <alignment horizontal="center" vertical="center" wrapText="1"/>
      <protection locked="0"/>
    </xf>
    <xf numFmtId="0" fontId="8" fillId="0" borderId="16" xfId="0" applyFont="1" applyFill="1" applyBorder="1" applyAlignment="1" applyProtection="1">
      <alignment horizontal="center" vertical="center" wrapText="1"/>
      <protection locked="0"/>
    </xf>
    <xf numFmtId="0" fontId="8" fillId="0" borderId="29" xfId="0" applyFont="1" applyFill="1" applyBorder="1" applyAlignment="1" applyProtection="1">
      <alignment horizontal="right" vertical="center" wrapText="1" indent="1"/>
      <protection locked="0"/>
    </xf>
    <xf numFmtId="0" fontId="20" fillId="0" borderId="13" xfId="0" applyFont="1" applyFill="1" applyBorder="1" applyAlignment="1" applyProtection="1">
      <alignment horizontal="center" vertical="center" wrapText="1"/>
      <protection locked="0"/>
    </xf>
    <xf numFmtId="0" fontId="20" fillId="0" borderId="14" xfId="0" applyFont="1" applyFill="1" applyBorder="1" applyAlignment="1" applyProtection="1">
      <alignment horizontal="center" vertical="center" wrapText="1"/>
      <protection locked="0"/>
    </xf>
    <xf numFmtId="0" fontId="20" fillId="0" borderId="17" xfId="0" applyFont="1" applyFill="1" applyBorder="1" applyAlignment="1" applyProtection="1">
      <alignment horizontal="center" vertical="center" wrapText="1"/>
      <protection locked="0"/>
    </xf>
    <xf numFmtId="0" fontId="8" fillId="0" borderId="39" xfId="0" applyFont="1" applyFill="1" applyBorder="1" applyAlignment="1" applyProtection="1">
      <alignment horizontal="center" vertical="center" wrapText="1"/>
      <protection locked="0"/>
    </xf>
    <xf numFmtId="0" fontId="8" fillId="0" borderId="40" xfId="0" applyFont="1" applyFill="1" applyBorder="1" applyAlignment="1" applyProtection="1">
      <alignment horizontal="center" vertical="center" wrapText="1"/>
      <protection locked="0"/>
    </xf>
    <xf numFmtId="164" fontId="8" fillId="0" borderId="41" xfId="0" applyNumberFormat="1" applyFont="1" applyFill="1" applyBorder="1" applyAlignment="1" applyProtection="1">
      <alignment horizontal="right" vertical="center" wrapText="1" indent="1"/>
      <protection locked="0"/>
    </xf>
    <xf numFmtId="0" fontId="17" fillId="0" borderId="0" xfId="0" applyFont="1" applyFill="1" applyAlignment="1" applyProtection="1">
      <alignment horizontal="left" vertical="center" wrapText="1"/>
      <protection locked="0"/>
    </xf>
    <xf numFmtId="0" fontId="17" fillId="0" borderId="0" xfId="0" applyFont="1" applyFill="1" applyAlignment="1" applyProtection="1">
      <alignment vertical="center" wrapText="1"/>
      <protection locked="0"/>
    </xf>
    <xf numFmtId="0" fontId="17" fillId="0" borderId="0" xfId="0" applyFont="1" applyFill="1" applyAlignment="1" applyProtection="1">
      <alignment horizontal="right" vertical="center" wrapText="1" indent="1"/>
      <protection locked="0"/>
    </xf>
    <xf numFmtId="164" fontId="61" fillId="0" borderId="0" xfId="0" applyNumberFormat="1" applyFont="1" applyFill="1" applyAlignment="1" applyProtection="1">
      <alignment horizontal="right" vertical="center" wrapText="1" indent="1"/>
    </xf>
    <xf numFmtId="49" fontId="8" fillId="0" borderId="37" xfId="0" applyNumberFormat="1" applyFont="1" applyFill="1" applyBorder="1" applyAlignment="1" applyProtection="1">
      <alignment horizontal="right" vertical="center"/>
      <protection locked="0"/>
    </xf>
    <xf numFmtId="0" fontId="8" fillId="0" borderId="59" xfId="0" applyFont="1" applyFill="1" applyBorder="1" applyAlignment="1" applyProtection="1">
      <alignment horizontal="center" vertical="center" wrapText="1"/>
      <protection locked="0"/>
    </xf>
    <xf numFmtId="49" fontId="8" fillId="0" borderId="54" xfId="0" applyNumberFormat="1" applyFont="1" applyFill="1" applyBorder="1" applyAlignment="1" applyProtection="1">
      <alignment horizontal="right" vertical="center"/>
      <protection locked="0"/>
    </xf>
    <xf numFmtId="0" fontId="8" fillId="0" borderId="29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left" vertical="center" wrapText="1"/>
      <protection locked="0"/>
    </xf>
    <xf numFmtId="0" fontId="0" fillId="0" borderId="0" xfId="0" applyFill="1" applyAlignment="1" applyProtection="1">
      <alignment vertical="center" wrapText="1"/>
      <protection locked="0"/>
    </xf>
    <xf numFmtId="164" fontId="0" fillId="0" borderId="0" xfId="0" applyNumberFormat="1" applyFill="1" applyAlignment="1" applyProtection="1">
      <alignment vertical="center" wrapText="1"/>
      <protection locked="0"/>
    </xf>
    <xf numFmtId="164" fontId="61" fillId="0" borderId="0" xfId="0" applyNumberFormat="1" applyFont="1" applyFill="1" applyAlignment="1" applyProtection="1">
      <alignment vertical="center" wrapText="1"/>
    </xf>
    <xf numFmtId="0" fontId="23" fillId="0" borderId="0" xfId="0" applyFont="1"/>
    <xf numFmtId="0" fontId="12" fillId="0" borderId="0" xfId="7" applyFont="1" applyFill="1" applyProtection="1">
      <protection locked="0"/>
    </xf>
    <xf numFmtId="0" fontId="23" fillId="0" borderId="0" xfId="7" applyFont="1" applyFill="1" applyAlignment="1" applyProtection="1">
      <alignment horizontal="center" wrapText="1"/>
      <protection locked="0"/>
    </xf>
    <xf numFmtId="0" fontId="23" fillId="0" borderId="0" xfId="0" applyFont="1" applyAlignment="1" applyProtection="1">
      <alignment horizontal="center"/>
      <protection locked="0"/>
    </xf>
    <xf numFmtId="0" fontId="31" fillId="0" borderId="0" xfId="0" applyFont="1" applyAlignment="1" applyProtection="1">
      <alignment horizontal="center"/>
      <protection locked="0"/>
    </xf>
    <xf numFmtId="0" fontId="12" fillId="0" borderId="0" xfId="7" applyFont="1" applyFill="1" applyAlignment="1" applyProtection="1">
      <alignment horizontal="right" vertical="center" indent="1"/>
      <protection locked="0"/>
    </xf>
    <xf numFmtId="0" fontId="8" fillId="0" borderId="13" xfId="7" applyFont="1" applyFill="1" applyBorder="1" applyAlignment="1" applyProtection="1">
      <alignment horizontal="center" vertical="center" wrapText="1"/>
      <protection locked="0"/>
    </xf>
    <xf numFmtId="0" fontId="8" fillId="0" borderId="14" xfId="7" applyFont="1" applyFill="1" applyBorder="1" applyAlignment="1" applyProtection="1">
      <alignment horizontal="center" vertical="center" wrapText="1"/>
      <protection locked="0"/>
    </xf>
    <xf numFmtId="0" fontId="8" fillId="0" borderId="17" xfId="7" applyFont="1" applyFill="1" applyBorder="1" applyAlignment="1" applyProtection="1">
      <alignment horizontal="center" vertical="center" wrapText="1"/>
      <protection locked="0"/>
    </xf>
    <xf numFmtId="0" fontId="29" fillId="0" borderId="0" xfId="7" applyFont="1" applyFill="1" applyProtection="1">
      <protection locked="0"/>
    </xf>
    <xf numFmtId="164" fontId="62" fillId="0" borderId="0" xfId="7" applyNumberFormat="1" applyFont="1" applyFill="1" applyAlignment="1" applyProtection="1">
      <alignment horizontal="right" vertical="center" indent="1"/>
    </xf>
    <xf numFmtId="164" fontId="0" fillId="0" borderId="0" xfId="0" applyNumberFormat="1" applyFill="1" applyAlignment="1" applyProtection="1">
      <alignment horizontal="center" vertical="center" wrapText="1"/>
      <protection locked="0"/>
    </xf>
    <xf numFmtId="164" fontId="6" fillId="0" borderId="0" xfId="0" applyNumberFormat="1" applyFont="1" applyFill="1" applyAlignment="1" applyProtection="1">
      <alignment horizontal="right" wrapText="1"/>
      <protection locked="0"/>
    </xf>
    <xf numFmtId="164" fontId="8" fillId="0" borderId="13" xfId="0" applyNumberFormat="1" applyFont="1" applyFill="1" applyBorder="1" applyAlignment="1" applyProtection="1">
      <alignment horizontal="center" vertical="center" wrapText="1"/>
      <protection locked="0"/>
    </xf>
    <xf numFmtId="164" fontId="8" fillId="0" borderId="14" xfId="0" applyNumberFormat="1" applyFont="1" applyFill="1" applyBorder="1" applyAlignment="1" applyProtection="1">
      <alignment horizontal="center" vertical="center" wrapText="1"/>
      <protection locked="0"/>
    </xf>
    <xf numFmtId="164" fontId="8" fillId="0" borderId="17" xfId="0" applyNumberFormat="1" applyFont="1" applyFill="1" applyBorder="1" applyAlignment="1" applyProtection="1">
      <alignment horizontal="center" vertical="center" wrapText="1"/>
      <protection locked="0"/>
    </xf>
    <xf numFmtId="164" fontId="8" fillId="0" borderId="17" xfId="0" applyNumberFormat="1" applyFont="1" applyFill="1" applyBorder="1" applyAlignment="1" applyProtection="1">
      <alignment horizontal="center" wrapText="1"/>
      <protection locked="0"/>
    </xf>
    <xf numFmtId="0" fontId="30" fillId="0" borderId="15" xfId="0" applyFont="1" applyFill="1" applyBorder="1" applyAlignment="1" applyProtection="1">
      <alignment vertical="center"/>
      <protection locked="0"/>
    </xf>
    <xf numFmtId="0" fontId="30" fillId="0" borderId="16" xfId="0" applyFont="1" applyFill="1" applyBorder="1" applyAlignment="1" applyProtection="1">
      <alignment horizontal="center" vertical="center"/>
      <protection locked="0"/>
    </xf>
    <xf numFmtId="0" fontId="30" fillId="0" borderId="29" xfId="0" applyFont="1" applyFill="1" applyBorder="1" applyAlignment="1" applyProtection="1">
      <alignment horizontal="center" vertical="center"/>
      <protection locked="0"/>
    </xf>
    <xf numFmtId="0" fontId="46" fillId="0" borderId="0" xfId="0" applyFont="1" applyAlignment="1"/>
    <xf numFmtId="0" fontId="5" fillId="0" borderId="4" xfId="0" applyFont="1" applyFill="1" applyBorder="1" applyAlignment="1" applyProtection="1">
      <alignment horizontal="center" vertical="center" wrapText="1"/>
    </xf>
    <xf numFmtId="0" fontId="46" fillId="0" borderId="0" xfId="8" applyFont="1" applyFill="1" applyAlignment="1" applyProtection="1">
      <protection locked="0"/>
    </xf>
    <xf numFmtId="0" fontId="46" fillId="0" borderId="0" xfId="7" applyFont="1" applyFill="1" applyAlignment="1" applyProtection="1">
      <alignment vertical="center"/>
    </xf>
    <xf numFmtId="0" fontId="66" fillId="0" borderId="0" xfId="3" applyAlignment="1" applyProtection="1"/>
    <xf numFmtId="0" fontId="54" fillId="0" borderId="0" xfId="0" applyFont="1" applyAlignment="1">
      <alignment wrapText="1"/>
    </xf>
    <xf numFmtId="0" fontId="12" fillId="0" borderId="0" xfId="8" applyFill="1" applyAlignment="1" applyProtection="1">
      <alignment vertical="center" wrapText="1"/>
    </xf>
    <xf numFmtId="0" fontId="53" fillId="0" borderId="0" xfId="0" applyFont="1" applyFill="1" applyAlignment="1" applyProtection="1">
      <alignment horizontal="right"/>
      <protection locked="0"/>
    </xf>
    <xf numFmtId="0" fontId="18" fillId="0" borderId="0" xfId="0" applyFont="1" applyAlignment="1" applyProtection="1">
      <alignment horizontal="right"/>
      <protection locked="0"/>
    </xf>
    <xf numFmtId="0" fontId="53" fillId="0" borderId="0" xfId="0" applyFont="1" applyAlignment="1">
      <alignment horizontal="right"/>
    </xf>
    <xf numFmtId="0" fontId="53" fillId="0" borderId="0" xfId="0" applyFont="1" applyFill="1" applyAlignment="1">
      <alignment horizontal="right" vertical="center"/>
    </xf>
    <xf numFmtId="164" fontId="63" fillId="0" borderId="0" xfId="7" applyNumberFormat="1" applyFont="1" applyFill="1"/>
    <xf numFmtId="0" fontId="0" fillId="0" borderId="0" xfId="0" applyProtection="1">
      <protection locked="0"/>
    </xf>
    <xf numFmtId="0" fontId="35" fillId="0" borderId="0" xfId="0" applyFont="1" applyAlignment="1" applyProtection="1">
      <alignment horizontal="center"/>
      <protection locked="0"/>
    </xf>
    <xf numFmtId="0" fontId="25" fillId="0" borderId="29" xfId="0" applyFont="1" applyFill="1" applyBorder="1" applyAlignment="1" applyProtection="1">
      <alignment horizontal="center" vertical="center" wrapText="1"/>
    </xf>
    <xf numFmtId="164" fontId="63" fillId="0" borderId="0" xfId="7" applyNumberFormat="1" applyFont="1" applyFill="1" applyProtection="1"/>
    <xf numFmtId="0" fontId="53" fillId="0" borderId="0" xfId="7" applyFont="1" applyFill="1" applyAlignment="1" applyProtection="1">
      <alignment horizontal="right"/>
      <protection locked="0"/>
    </xf>
    <xf numFmtId="164" fontId="36" fillId="0" borderId="35" xfId="7" applyNumberFormat="1" applyFont="1" applyFill="1" applyBorder="1" applyAlignment="1" applyProtection="1">
      <alignment horizontal="left" vertical="center"/>
      <protection locked="0"/>
    </xf>
    <xf numFmtId="0" fontId="0" fillId="5" borderId="0" xfId="0" applyFill="1" applyAlignment="1" applyProtection="1">
      <alignment horizontal="right"/>
      <protection locked="0"/>
    </xf>
    <xf numFmtId="0" fontId="0" fillId="5" borderId="0" xfId="0" applyFill="1" applyProtection="1">
      <protection locked="0"/>
    </xf>
    <xf numFmtId="0" fontId="2" fillId="0" borderId="0" xfId="7" applyFont="1" applyFill="1" applyProtection="1">
      <protection locked="0"/>
    </xf>
    <xf numFmtId="164" fontId="5" fillId="0" borderId="0" xfId="7" applyNumberFormat="1" applyFont="1" applyFill="1" applyBorder="1" applyAlignment="1" applyProtection="1">
      <alignment horizontal="centerContinuous" vertical="center"/>
      <protection locked="0"/>
    </xf>
    <xf numFmtId="0" fontId="21" fillId="0" borderId="0" xfId="0" applyFont="1" applyFill="1" applyBorder="1" applyAlignment="1" applyProtection="1">
      <alignment horizontal="right"/>
      <protection locked="0"/>
    </xf>
    <xf numFmtId="0" fontId="28" fillId="0" borderId="11" xfId="7" applyFont="1" applyFill="1" applyBorder="1" applyAlignment="1" applyProtection="1">
      <alignment horizontal="center" vertical="center" wrapText="1"/>
      <protection locked="0"/>
    </xf>
    <xf numFmtId="0" fontId="28" fillId="0" borderId="4" xfId="7" applyFont="1" applyFill="1" applyBorder="1" applyAlignment="1" applyProtection="1">
      <alignment horizontal="center" vertical="center" wrapText="1"/>
      <protection locked="0"/>
    </xf>
    <xf numFmtId="0" fontId="28" fillId="0" borderId="37" xfId="7" applyFont="1" applyFill="1" applyBorder="1" applyAlignment="1" applyProtection="1">
      <alignment horizontal="center" vertical="center" wrapText="1"/>
      <protection locked="0"/>
    </xf>
    <xf numFmtId="164" fontId="61" fillId="0" borderId="0" xfId="0" applyNumberFormat="1" applyFont="1" applyFill="1" applyAlignment="1" applyProtection="1">
      <alignment horizontal="right" vertical="center" wrapText="1" indent="1"/>
      <protection locked="0"/>
    </xf>
    <xf numFmtId="0" fontId="46" fillId="0" borderId="0" xfId="0" applyFont="1" applyFill="1" applyAlignment="1" applyProtection="1">
      <alignment horizontal="right"/>
      <protection locked="0"/>
    </xf>
    <xf numFmtId="0" fontId="6" fillId="0" borderId="35" xfId="0" applyFont="1" applyFill="1" applyBorder="1" applyAlignment="1" applyProtection="1">
      <alignment horizontal="right" vertical="center"/>
      <protection locked="0"/>
    </xf>
    <xf numFmtId="0" fontId="8" fillId="0" borderId="42" xfId="7" applyFont="1" applyFill="1" applyBorder="1" applyAlignment="1" applyProtection="1">
      <alignment horizontal="center" vertical="center" wrapText="1"/>
      <protection locked="0"/>
    </xf>
    <xf numFmtId="0" fontId="8" fillId="0" borderId="36" xfId="7" applyFont="1" applyFill="1" applyBorder="1" applyAlignment="1" applyProtection="1">
      <alignment horizontal="center" vertical="center" wrapText="1"/>
      <protection locked="0"/>
    </xf>
    <xf numFmtId="0" fontId="57" fillId="0" borderId="0" xfId="0" applyFont="1" applyFill="1" applyBorder="1" applyAlignment="1" applyProtection="1">
      <alignment horizontal="right"/>
    </xf>
    <xf numFmtId="0" fontId="31" fillId="0" borderId="22" xfId="0" applyFont="1" applyFill="1" applyBorder="1" applyAlignment="1">
      <alignment horizontal="center" vertical="center" wrapText="1"/>
    </xf>
    <xf numFmtId="0" fontId="28" fillId="0" borderId="22" xfId="0" applyFont="1" applyFill="1" applyBorder="1" applyAlignment="1">
      <alignment horizontal="center" vertical="center"/>
    </xf>
    <xf numFmtId="0" fontId="0" fillId="0" borderId="62" xfId="0" applyFill="1" applyBorder="1"/>
    <xf numFmtId="0" fontId="0" fillId="0" borderId="63" xfId="0" applyFill="1" applyBorder="1"/>
    <xf numFmtId="0" fontId="0" fillId="0" borderId="64" xfId="0" applyFill="1" applyBorder="1"/>
    <xf numFmtId="0" fontId="0" fillId="0" borderId="22" xfId="0" applyFill="1" applyBorder="1" applyAlignment="1" applyProtection="1">
      <alignment vertical="center"/>
    </xf>
    <xf numFmtId="0" fontId="0" fillId="0" borderId="0" xfId="0" applyFill="1" applyAlignment="1">
      <alignment horizontal="left"/>
    </xf>
    <xf numFmtId="0" fontId="0" fillId="5" borderId="0" xfId="0" applyFill="1" applyAlignment="1" applyProtection="1">
      <alignment horizontal="center"/>
      <protection locked="0"/>
    </xf>
    <xf numFmtId="0" fontId="41" fillId="0" borderId="0" xfId="0" applyFont="1" applyFill="1" applyProtection="1">
      <protection locked="0"/>
    </xf>
    <xf numFmtId="0" fontId="58" fillId="0" borderId="2" xfId="6" applyFont="1" applyBorder="1" applyAlignment="1" applyProtection="1">
      <alignment wrapText="1"/>
      <protection locked="0"/>
    </xf>
    <xf numFmtId="0" fontId="12" fillId="0" borderId="2" xfId="6" applyFont="1" applyBorder="1" applyProtection="1">
      <protection locked="0"/>
    </xf>
    <xf numFmtId="164" fontId="29" fillId="0" borderId="4" xfId="0" applyNumberFormat="1" applyFont="1" applyFill="1" applyBorder="1" applyAlignment="1">
      <alignment vertical="center" wrapText="1"/>
    </xf>
    <xf numFmtId="164" fontId="38" fillId="0" borderId="58" xfId="0" applyNumberFormat="1" applyFont="1" applyFill="1" applyBorder="1" applyAlignment="1">
      <alignment horizontal="left" vertical="center" wrapText="1"/>
    </xf>
    <xf numFmtId="0" fontId="40" fillId="0" borderId="2" xfId="6" applyFont="1" applyBorder="1" applyAlignment="1">
      <alignment wrapText="1"/>
    </xf>
    <xf numFmtId="0" fontId="38" fillId="0" borderId="6" xfId="6" applyFont="1" applyBorder="1"/>
    <xf numFmtId="0" fontId="40" fillId="0" borderId="6" xfId="6" applyFont="1" applyBorder="1" applyAlignment="1">
      <alignment wrapText="1"/>
    </xf>
    <xf numFmtId="0" fontId="40" fillId="0" borderId="2" xfId="0" applyFont="1" applyBorder="1" applyProtection="1">
      <protection locked="0"/>
    </xf>
    <xf numFmtId="0" fontId="40" fillId="6" borderId="2" xfId="0" applyFont="1" applyFill="1" applyBorder="1" applyProtection="1">
      <protection locked="0"/>
    </xf>
    <xf numFmtId="0" fontId="40" fillId="6" borderId="2" xfId="0" applyFont="1" applyFill="1" applyBorder="1" applyAlignment="1" applyProtection="1">
      <alignment wrapText="1"/>
      <protection locked="0"/>
    </xf>
    <xf numFmtId="3" fontId="40" fillId="6" borderId="2" xfId="0" applyNumberFormat="1" applyFont="1" applyFill="1" applyBorder="1" applyProtection="1">
      <protection locked="0"/>
    </xf>
    <xf numFmtId="0" fontId="55" fillId="0" borderId="0" xfId="0" applyFont="1" applyAlignment="1">
      <alignment horizontal="center"/>
    </xf>
    <xf numFmtId="0" fontId="64" fillId="0" borderId="0" xfId="0" applyFont="1" applyAlignment="1">
      <alignment horizontal="center" vertical="top" wrapText="1"/>
    </xf>
    <xf numFmtId="0" fontId="54" fillId="0" borderId="0" xfId="0" applyFont="1" applyAlignment="1">
      <alignment horizontal="center" vertical="top" wrapText="1"/>
    </xf>
    <xf numFmtId="0" fontId="54" fillId="0" borderId="0" xfId="0" applyFont="1" applyAlignment="1">
      <alignment horizontal="center" vertical="top"/>
    </xf>
    <xf numFmtId="0" fontId="37" fillId="0" borderId="0" xfId="0" applyFont="1" applyAlignment="1">
      <alignment horizontal="center"/>
    </xf>
    <xf numFmtId="0" fontId="35" fillId="5" borderId="0" xfId="0" applyFont="1" applyFill="1" applyAlignment="1" applyProtection="1">
      <alignment horizontal="center"/>
      <protection locked="0"/>
    </xf>
    <xf numFmtId="0" fontId="0" fillId="0" borderId="0" xfId="0" applyAlignment="1" applyProtection="1">
      <protection locked="0"/>
    </xf>
    <xf numFmtId="0" fontId="23" fillId="5" borderId="0" xfId="0" applyFont="1" applyFill="1" applyAlignment="1" applyProtection="1">
      <alignment horizontal="center"/>
      <protection locked="0"/>
    </xf>
    <xf numFmtId="0" fontId="0" fillId="5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28" fillId="0" borderId="0" xfId="7" applyFont="1" applyFill="1" applyAlignment="1" applyProtection="1">
      <alignment horizontal="center"/>
    </xf>
    <xf numFmtId="164" fontId="36" fillId="0" borderId="35" xfId="7" applyNumberFormat="1" applyFont="1" applyFill="1" applyBorder="1" applyAlignment="1" applyProtection="1">
      <alignment horizontal="left" vertical="center"/>
    </xf>
    <xf numFmtId="164" fontId="7" fillId="0" borderId="0" xfId="7" applyNumberFormat="1" applyFont="1" applyFill="1" applyBorder="1" applyAlignment="1" applyProtection="1">
      <alignment horizontal="center" vertical="center"/>
    </xf>
    <xf numFmtId="0" fontId="53" fillId="0" borderId="0" xfId="7" applyFont="1" applyFill="1" applyAlignment="1" applyProtection="1">
      <alignment horizontal="right"/>
      <protection locked="0"/>
    </xf>
    <xf numFmtId="0" fontId="53" fillId="0" borderId="0" xfId="0" applyFont="1" applyAlignment="1" applyProtection="1">
      <alignment horizontal="right"/>
      <protection locked="0"/>
    </xf>
    <xf numFmtId="164" fontId="7" fillId="0" borderId="0" xfId="7" applyNumberFormat="1" applyFont="1" applyFill="1" applyBorder="1" applyAlignment="1" applyProtection="1">
      <alignment horizontal="center" vertical="center"/>
      <protection locked="0"/>
    </xf>
    <xf numFmtId="164" fontId="36" fillId="0" borderId="35" xfId="7" applyNumberFormat="1" applyFont="1" applyFill="1" applyBorder="1" applyAlignment="1" applyProtection="1">
      <alignment horizontal="left" vertical="center"/>
      <protection locked="0"/>
    </xf>
    <xf numFmtId="164" fontId="36" fillId="0" borderId="35" xfId="7" applyNumberFormat="1" applyFont="1" applyFill="1" applyBorder="1" applyAlignment="1" applyProtection="1">
      <alignment horizontal="left"/>
    </xf>
    <xf numFmtId="164" fontId="30" fillId="0" borderId="62" xfId="0" applyNumberFormat="1" applyFont="1" applyFill="1" applyBorder="1" applyAlignment="1" applyProtection="1">
      <alignment horizontal="center" vertical="center" wrapText="1"/>
    </xf>
    <xf numFmtId="164" fontId="30" fillId="0" borderId="65" xfId="0" applyNumberFormat="1" applyFont="1" applyFill="1" applyBorder="1" applyAlignment="1" applyProtection="1">
      <alignment horizontal="center" vertical="center" wrapText="1"/>
    </xf>
    <xf numFmtId="164" fontId="53" fillId="0" borderId="0" xfId="0" applyNumberFormat="1" applyFont="1" applyFill="1" applyAlignment="1" applyProtection="1">
      <alignment horizontal="center" textRotation="180" wrapText="1"/>
    </xf>
    <xf numFmtId="164" fontId="65" fillId="0" borderId="55" xfId="0" applyNumberFormat="1" applyFont="1" applyFill="1" applyBorder="1" applyAlignment="1" applyProtection="1">
      <alignment horizontal="center" vertical="center" wrapText="1"/>
    </xf>
    <xf numFmtId="164" fontId="30" fillId="0" borderId="66" xfId="0" applyNumberFormat="1" applyFont="1" applyFill="1" applyBorder="1" applyAlignment="1" applyProtection="1">
      <alignment horizontal="center" vertical="center" wrapText="1"/>
    </xf>
    <xf numFmtId="164" fontId="30" fillId="0" borderId="67" xfId="0" applyNumberFormat="1" applyFont="1" applyFill="1" applyBorder="1" applyAlignment="1" applyProtection="1">
      <alignment horizontal="center" vertical="center" wrapText="1"/>
    </xf>
    <xf numFmtId="164" fontId="5" fillId="0" borderId="0" xfId="7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 applyProtection="1">
      <alignment horizontal="right"/>
      <protection locked="0"/>
    </xf>
    <xf numFmtId="0" fontId="31" fillId="0" borderId="37" xfId="7" applyFont="1" applyFill="1" applyBorder="1" applyAlignment="1">
      <alignment horizontal="center" vertical="center" wrapText="1"/>
    </xf>
    <xf numFmtId="0" fontId="31" fillId="0" borderId="21" xfId="7" applyFont="1" applyFill="1" applyBorder="1" applyAlignment="1">
      <alignment horizontal="center" vertical="center" wrapText="1"/>
    </xf>
    <xf numFmtId="0" fontId="31" fillId="0" borderId="11" xfId="7" applyFont="1" applyFill="1" applyBorder="1" applyAlignment="1">
      <alignment horizontal="center" vertical="center" wrapText="1"/>
    </xf>
    <xf numFmtId="0" fontId="31" fillId="0" borderId="10" xfId="7" applyFont="1" applyFill="1" applyBorder="1" applyAlignment="1">
      <alignment horizontal="center" vertical="center" wrapText="1"/>
    </xf>
    <xf numFmtId="0" fontId="31" fillId="0" borderId="4" xfId="7" applyFont="1" applyFill="1" applyBorder="1" applyAlignment="1">
      <alignment horizontal="center" vertical="center" wrapText="1"/>
    </xf>
    <xf numFmtId="0" fontId="31" fillId="0" borderId="6" xfId="7" applyFont="1" applyFill="1" applyBorder="1" applyAlignment="1">
      <alignment horizontal="center" vertical="center" wrapText="1"/>
    </xf>
    <xf numFmtId="0" fontId="21" fillId="0" borderId="0" xfId="0" applyFont="1" applyFill="1" applyBorder="1" applyAlignment="1" applyProtection="1">
      <alignment horizontal="right"/>
      <protection locked="0"/>
    </xf>
    <xf numFmtId="164" fontId="7" fillId="0" borderId="0" xfId="7" applyNumberFormat="1" applyFont="1" applyFill="1" applyBorder="1" applyAlignment="1" applyProtection="1">
      <alignment horizontal="center" vertical="center" wrapText="1"/>
      <protection locked="0"/>
    </xf>
    <xf numFmtId="0" fontId="30" fillId="0" borderId="13" xfId="7" applyFont="1" applyFill="1" applyBorder="1" applyAlignment="1" applyProtection="1">
      <alignment horizontal="left"/>
    </xf>
    <xf numFmtId="0" fontId="30" fillId="0" borderId="14" xfId="7" applyFont="1" applyFill="1" applyBorder="1" applyAlignment="1" applyProtection="1">
      <alignment horizontal="left"/>
    </xf>
    <xf numFmtId="0" fontId="22" fillId="0" borderId="55" xfId="7" applyFont="1" applyFill="1" applyBorder="1" applyAlignment="1">
      <alignment horizontal="justify" vertical="center" wrapText="1"/>
    </xf>
    <xf numFmtId="164" fontId="23" fillId="0" borderId="0" xfId="0" applyNumberFormat="1" applyFont="1" applyFill="1" applyAlignment="1" applyProtection="1">
      <alignment horizontal="center" vertical="center" wrapText="1"/>
      <protection locked="0"/>
    </xf>
    <xf numFmtId="164" fontId="53" fillId="0" borderId="0" xfId="0" applyNumberFormat="1" applyFont="1" applyFill="1" applyAlignment="1" applyProtection="1">
      <alignment horizontal="right" vertical="center" wrapText="1"/>
      <protection locked="0"/>
    </xf>
    <xf numFmtId="0" fontId="53" fillId="0" borderId="0" xfId="0" applyFont="1" applyAlignment="1" applyProtection="1">
      <alignment horizontal="right" vertical="center" wrapText="1"/>
      <protection locked="0"/>
    </xf>
    <xf numFmtId="0" fontId="30" fillId="0" borderId="43" xfId="0" applyFont="1" applyFill="1" applyBorder="1" applyAlignment="1" applyProtection="1">
      <alignment horizontal="left" indent="1"/>
    </xf>
    <xf numFmtId="0" fontId="30" fillId="0" borderId="44" xfId="0" applyFont="1" applyFill="1" applyBorder="1" applyAlignment="1" applyProtection="1">
      <alignment horizontal="left" indent="1"/>
    </xf>
    <xf numFmtId="0" fontId="30" fillId="0" borderId="42" xfId="0" applyFont="1" applyFill="1" applyBorder="1" applyAlignment="1" applyProtection="1">
      <alignment horizontal="left" indent="1"/>
    </xf>
    <xf numFmtId="0" fontId="29" fillId="0" borderId="4" xfId="0" applyFont="1" applyFill="1" applyBorder="1" applyAlignment="1" applyProtection="1">
      <alignment horizontal="right" indent="1"/>
      <protection locked="0"/>
    </xf>
    <xf numFmtId="0" fontId="29" fillId="0" borderId="37" xfId="0" applyFont="1" applyFill="1" applyBorder="1" applyAlignment="1" applyProtection="1">
      <alignment horizontal="right" indent="1"/>
      <protection locked="0"/>
    </xf>
    <xf numFmtId="0" fontId="29" fillId="0" borderId="6" xfId="0" applyFont="1" applyFill="1" applyBorder="1" applyAlignment="1" applyProtection="1">
      <alignment horizontal="right" indent="1"/>
      <protection locked="0"/>
    </xf>
    <xf numFmtId="0" fontId="29" fillId="0" borderId="21" xfId="0" applyFont="1" applyFill="1" applyBorder="1" applyAlignment="1" applyProtection="1">
      <alignment horizontal="right" indent="1"/>
      <protection locked="0"/>
    </xf>
    <xf numFmtId="0" fontId="35" fillId="0" borderId="0" xfId="0" applyNumberFormat="1" applyFont="1" applyFill="1" applyBorder="1" applyAlignment="1" applyProtection="1">
      <alignment horizontal="left" vertical="center"/>
      <protection locked="0"/>
    </xf>
    <xf numFmtId="0" fontId="28" fillId="0" borderId="14" xfId="0" applyFont="1" applyFill="1" applyBorder="1" applyAlignment="1" applyProtection="1">
      <alignment horizontal="right" indent="1"/>
    </xf>
    <xf numFmtId="0" fontId="28" fillId="0" borderId="17" xfId="0" applyFont="1" applyFill="1" applyBorder="1" applyAlignment="1" applyProtection="1">
      <alignment horizontal="right" indent="1"/>
    </xf>
    <xf numFmtId="0" fontId="29" fillId="0" borderId="58" xfId="0" applyFont="1" applyFill="1" applyBorder="1" applyAlignment="1" applyProtection="1">
      <alignment horizontal="left" indent="1"/>
      <protection locked="0"/>
    </xf>
    <xf numFmtId="0" fontId="29" fillId="0" borderId="70" xfId="0" applyFont="1" applyFill="1" applyBorder="1" applyAlignment="1" applyProtection="1">
      <alignment horizontal="left" indent="1"/>
      <protection locked="0"/>
    </xf>
    <xf numFmtId="0" fontId="29" fillId="0" borderId="71" xfId="0" applyFont="1" applyFill="1" applyBorder="1" applyAlignment="1" applyProtection="1">
      <alignment horizontal="left" indent="1"/>
      <protection locked="0"/>
    </xf>
    <xf numFmtId="0" fontId="29" fillId="0" borderId="39" xfId="0" applyFont="1" applyFill="1" applyBorder="1" applyAlignment="1" applyProtection="1">
      <alignment horizontal="left" indent="1"/>
      <protection locked="0"/>
    </xf>
    <xf numFmtId="0" fontId="29" fillId="0" borderId="40" xfId="0" applyFont="1" applyFill="1" applyBorder="1" applyAlignment="1" applyProtection="1">
      <alignment horizontal="left" indent="1"/>
      <protection locked="0"/>
    </xf>
    <xf numFmtId="0" fontId="29" fillId="0" borderId="72" xfId="0" applyFont="1" applyFill="1" applyBorder="1" applyAlignment="1" applyProtection="1">
      <alignment horizontal="left" indent="1"/>
      <protection locked="0"/>
    </xf>
    <xf numFmtId="0" fontId="23" fillId="0" borderId="0" xfId="0" applyFont="1" applyFill="1" applyAlignment="1" applyProtection="1">
      <alignment horizontal="center"/>
      <protection locked="0"/>
    </xf>
    <xf numFmtId="0" fontId="23" fillId="0" borderId="0" xfId="0" applyFont="1" applyAlignment="1" applyProtection="1">
      <alignment horizontal="center"/>
      <protection locked="0"/>
    </xf>
    <xf numFmtId="0" fontId="53" fillId="0" borderId="0" xfId="0" applyFont="1" applyFill="1" applyAlignment="1" applyProtection="1">
      <alignment horizontal="right"/>
      <protection locked="0"/>
    </xf>
    <xf numFmtId="0" fontId="18" fillId="0" borderId="0" xfId="0" applyFont="1" applyAlignment="1" applyProtection="1">
      <alignment horizontal="right"/>
      <protection locked="0"/>
    </xf>
    <xf numFmtId="0" fontId="30" fillId="0" borderId="16" xfId="0" applyFont="1" applyFill="1" applyBorder="1" applyAlignment="1" applyProtection="1">
      <alignment horizontal="center"/>
    </xf>
    <xf numFmtId="0" fontId="30" fillId="0" borderId="29" xfId="0" applyFont="1" applyFill="1" applyBorder="1" applyAlignment="1" applyProtection="1">
      <alignment horizontal="center"/>
    </xf>
    <xf numFmtId="0" fontId="30" fillId="0" borderId="68" xfId="0" applyFont="1" applyFill="1" applyBorder="1" applyAlignment="1" applyProtection="1">
      <alignment horizontal="center"/>
    </xf>
    <xf numFmtId="0" fontId="30" fillId="0" borderId="55" xfId="0" applyFont="1" applyFill="1" applyBorder="1" applyAlignment="1" applyProtection="1">
      <alignment horizontal="center"/>
    </xf>
    <xf numFmtId="0" fontId="30" fillId="0" borderId="69" xfId="0" applyFont="1" applyFill="1" applyBorder="1" applyAlignment="1" applyProtection="1">
      <alignment horizontal="center"/>
    </xf>
    <xf numFmtId="0" fontId="0" fillId="0" borderId="0" xfId="0" applyFill="1" applyAlignment="1" applyProtection="1">
      <alignment horizontal="left"/>
      <protection locked="0"/>
    </xf>
    <xf numFmtId="0" fontId="32" fillId="0" borderId="0" xfId="0" applyFont="1" applyFill="1" applyBorder="1" applyAlignment="1" applyProtection="1">
      <alignment horizontal="right"/>
      <protection locked="0"/>
    </xf>
    <xf numFmtId="0" fontId="32" fillId="0" borderId="0" xfId="0" applyFont="1" applyFill="1" applyBorder="1" applyAlignment="1" applyProtection="1">
      <alignment horizontal="right"/>
    </xf>
    <xf numFmtId="0" fontId="3" fillId="0" borderId="0" xfId="0" applyFont="1" applyFill="1" applyAlignment="1" applyProtection="1">
      <alignment horizontal="left"/>
      <protection locked="0"/>
    </xf>
    <xf numFmtId="0" fontId="23" fillId="0" borderId="0" xfId="0" applyFont="1" applyFill="1" applyAlignment="1">
      <alignment horizontal="center" wrapText="1"/>
    </xf>
    <xf numFmtId="0" fontId="53" fillId="0" borderId="0" xfId="0" applyFont="1" applyFill="1" applyAlignment="1">
      <alignment horizontal="right"/>
    </xf>
    <xf numFmtId="0" fontId="35" fillId="0" borderId="0" xfId="7" applyFont="1" applyFill="1" applyAlignment="1" applyProtection="1">
      <alignment horizontal="center"/>
      <protection locked="0"/>
    </xf>
    <xf numFmtId="0" fontId="35" fillId="0" borderId="0" xfId="7" applyFont="1" applyFill="1" applyAlignment="1" applyProtection="1">
      <alignment horizontal="center" vertical="center"/>
      <protection locked="0"/>
    </xf>
    <xf numFmtId="164" fontId="53" fillId="0" borderId="0" xfId="0" applyNumberFormat="1" applyFont="1" applyFill="1" applyBorder="1" applyAlignment="1" applyProtection="1">
      <alignment horizontal="right" textRotation="180" wrapText="1"/>
    </xf>
    <xf numFmtId="164" fontId="8" fillId="0" borderId="43" xfId="0" applyNumberFormat="1" applyFont="1" applyFill="1" applyBorder="1" applyAlignment="1" applyProtection="1">
      <alignment horizontal="left" vertical="center" wrapText="1" indent="2"/>
    </xf>
    <xf numFmtId="164" fontId="8" fillId="0" borderId="36" xfId="0" applyNumberFormat="1" applyFont="1" applyFill="1" applyBorder="1" applyAlignment="1" applyProtection="1">
      <alignment horizontal="left" vertical="center" wrapText="1" indent="2"/>
    </xf>
    <xf numFmtId="164" fontId="8" fillId="0" borderId="62" xfId="0" applyNumberFormat="1" applyFont="1" applyFill="1" applyBorder="1" applyAlignment="1" applyProtection="1">
      <alignment horizontal="center" vertical="center"/>
    </xf>
    <xf numFmtId="164" fontId="8" fillId="0" borderId="65" xfId="0" applyNumberFormat="1" applyFont="1" applyFill="1" applyBorder="1" applyAlignment="1" applyProtection="1">
      <alignment horizontal="center" vertical="center"/>
    </xf>
    <xf numFmtId="164" fontId="8" fillId="0" borderId="58" xfId="0" applyNumberFormat="1" applyFont="1" applyFill="1" applyBorder="1" applyAlignment="1" applyProtection="1">
      <alignment horizontal="center" vertical="center"/>
    </xf>
    <xf numFmtId="164" fontId="8" fillId="0" borderId="70" xfId="0" applyNumberFormat="1" applyFont="1" applyFill="1" applyBorder="1" applyAlignment="1" applyProtection="1">
      <alignment horizontal="center" vertical="center"/>
    </xf>
    <xf numFmtId="164" fontId="8" fillId="0" borderId="53" xfId="0" applyNumberFormat="1" applyFont="1" applyFill="1" applyBorder="1" applyAlignment="1" applyProtection="1">
      <alignment horizontal="center" vertical="center"/>
    </xf>
    <xf numFmtId="164" fontId="8" fillId="0" borderId="62" xfId="0" applyNumberFormat="1" applyFont="1" applyFill="1" applyBorder="1" applyAlignment="1" applyProtection="1">
      <alignment horizontal="center" vertical="center" wrapText="1"/>
    </xf>
    <xf numFmtId="164" fontId="8" fillId="0" borderId="65" xfId="0" applyNumberFormat="1" applyFont="1" applyFill="1" applyBorder="1" applyAlignment="1" applyProtection="1">
      <alignment horizontal="center" vertical="center" wrapText="1"/>
    </xf>
    <xf numFmtId="0" fontId="29" fillId="0" borderId="55" xfId="0" applyFont="1" applyFill="1" applyBorder="1" applyAlignment="1">
      <alignment horizontal="justify" vertical="center" wrapText="1"/>
    </xf>
    <xf numFmtId="0" fontId="16" fillId="0" borderId="0" xfId="0" applyFont="1" applyAlignment="1" applyProtection="1">
      <alignment horizontal="center" wrapText="1"/>
      <protection locked="0"/>
    </xf>
    <xf numFmtId="0" fontId="21" fillId="0" borderId="49" xfId="8" applyFont="1" applyFill="1" applyBorder="1" applyAlignment="1" applyProtection="1">
      <alignment horizontal="left" vertical="center" indent="1"/>
    </xf>
    <xf numFmtId="0" fontId="21" fillId="0" borderId="44" xfId="8" applyFont="1" applyFill="1" applyBorder="1" applyAlignment="1" applyProtection="1">
      <alignment horizontal="left" vertical="center" indent="1"/>
    </xf>
    <xf numFmtId="0" fontId="21" fillId="0" borderId="36" xfId="8" applyFont="1" applyFill="1" applyBorder="1" applyAlignment="1" applyProtection="1">
      <alignment horizontal="left" vertical="center" indent="1"/>
    </xf>
    <xf numFmtId="0" fontId="23" fillId="0" borderId="0" xfId="8" applyFont="1" applyFill="1" applyAlignment="1" applyProtection="1">
      <alignment horizontal="center" wrapText="1"/>
    </xf>
    <xf numFmtId="0" fontId="23" fillId="0" borderId="0" xfId="8" applyFont="1" applyFill="1" applyAlignment="1" applyProtection="1">
      <alignment horizontal="center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53" fillId="0" borderId="0" xfId="0" applyFont="1" applyFill="1" applyBorder="1" applyAlignment="1">
      <alignment horizontal="center" textRotation="180"/>
    </xf>
    <xf numFmtId="0" fontId="18" fillId="0" borderId="55" xfId="0" applyFont="1" applyBorder="1"/>
    <xf numFmtId="0" fontId="36" fillId="0" borderId="0" xfId="0" applyFont="1" applyAlignment="1" applyProtection="1">
      <alignment horizontal="right"/>
    </xf>
    <xf numFmtId="0" fontId="30" fillId="0" borderId="43" xfId="0" applyFont="1" applyBorder="1" applyAlignment="1" applyProtection="1">
      <alignment horizontal="left" vertical="center" indent="2"/>
    </xf>
    <xf numFmtId="0" fontId="30" fillId="0" borderId="42" xfId="0" applyFont="1" applyBorder="1" applyAlignment="1" applyProtection="1">
      <alignment horizontal="left" vertical="center" indent="2"/>
    </xf>
    <xf numFmtId="0" fontId="23" fillId="0" borderId="0" xfId="0" applyFont="1" applyAlignment="1" applyProtection="1">
      <alignment horizontal="center" wrapText="1"/>
      <protection locked="0"/>
    </xf>
    <xf numFmtId="0" fontId="35" fillId="0" borderId="0" xfId="7" applyFont="1" applyFill="1" applyAlignment="1" applyProtection="1">
      <alignment horizontal="center"/>
    </xf>
    <xf numFmtId="0" fontId="35" fillId="0" borderId="0" xfId="0" applyFont="1" applyAlignment="1">
      <alignment horizontal="center"/>
    </xf>
    <xf numFmtId="0" fontId="35" fillId="0" borderId="0" xfId="0" applyFont="1" applyAlignment="1" applyProtection="1">
      <alignment horizontal="center"/>
      <protection locked="0"/>
    </xf>
  </cellXfs>
  <cellStyles count="10">
    <cellStyle name="Ezres" xfId="1" builtinId="3"/>
    <cellStyle name="Ezres 2" xfId="2"/>
    <cellStyle name="Hiperhivatkozás" xfId="4"/>
    <cellStyle name="Hivatkozás" xfId="3" builtinId="8"/>
    <cellStyle name="Már látott hiperhivatkozás" xfId="5"/>
    <cellStyle name="Normál" xfId="0" builtinId="0"/>
    <cellStyle name="Normál 2" xfId="6"/>
    <cellStyle name="Normál_KVRENMUNKA" xfId="7"/>
    <cellStyle name="Normál_SEGEDLETEK" xfId="8"/>
    <cellStyle name="Százalék 2" xfId="9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103"/>
  <sheetViews>
    <sheetView zoomScale="120" zoomScaleNormal="120" workbookViewId="0">
      <selection activeCell="F21" sqref="F21"/>
    </sheetView>
  </sheetViews>
  <sheetFormatPr defaultRowHeight="12.75"/>
  <cols>
    <col min="1" max="1" width="35.33203125" customWidth="1"/>
    <col min="2" max="2" width="83" customWidth="1"/>
    <col min="3" max="3" width="34.5" customWidth="1"/>
  </cols>
  <sheetData>
    <row r="2" spans="1:3" ht="18.75" customHeight="1">
      <c r="A2" s="705" t="s">
        <v>585</v>
      </c>
      <c r="B2" s="705"/>
      <c r="C2" s="705"/>
    </row>
    <row r="3" spans="1:3" ht="15">
      <c r="A3" s="587"/>
      <c r="B3" s="588"/>
      <c r="C3" s="587"/>
    </row>
    <row r="4" spans="1:3" ht="14.25">
      <c r="A4" s="589" t="s">
        <v>610</v>
      </c>
      <c r="B4" s="590" t="s">
        <v>609</v>
      </c>
      <c r="C4" s="589" t="s">
        <v>586</v>
      </c>
    </row>
    <row r="5" spans="1:3">
      <c r="A5" s="591"/>
      <c r="B5" s="591"/>
      <c r="C5" s="591"/>
    </row>
    <row r="6" spans="1:3" ht="18.75">
      <c r="A6" s="704" t="s">
        <v>588</v>
      </c>
      <c r="B6" s="704"/>
      <c r="C6" s="704"/>
    </row>
    <row r="7" spans="1:3">
      <c r="A7" s="591" t="s">
        <v>611</v>
      </c>
      <c r="B7" s="591" t="s">
        <v>612</v>
      </c>
      <c r="C7" s="656" t="str">
        <f ca="1">HYPERLINK(SUBSTITUTE(CELL("address",ALAPADATOK!A1),"'",""),SUBSTITUTE(MID(CELL("address",ALAPADATOK!A1),SEARCH("]",CELL("address",ALAPADATOK!A1),1)+1,LEN(CELL("address",ALAPADATOK!A1))-SEARCH("]",CELL("address",ALAPADATOK!A1),1)),"'",""))</f>
        <v>ALAPADATOK!$A$1</v>
      </c>
    </row>
    <row r="8" spans="1:3">
      <c r="A8" s="591" t="s">
        <v>613</v>
      </c>
      <c r="B8" s="591" t="s">
        <v>614</v>
      </c>
      <c r="C8" s="656" t="str">
        <f ca="1">HYPERLINK(SUBSTITUTE(CELL("address",KV_ÖSSZEFÜGGÉSEK!A1),"'",""),SUBSTITUTE(MID(CELL("address",KV_ÖSSZEFÜGGÉSEK!A1),SEARCH("]",CELL("address",KV_ÖSSZEFÜGGÉSEK!A1),1)+1,LEN(CELL("address",KV_ÖSSZEFÜGGÉSEK!A1))-SEARCH("]",CELL("address",KV_ÖSSZEFÜGGÉSEK!A1),1)),"'",""))</f>
        <v>KV_ÖSSZEFÜGGÉSEK!$A$1</v>
      </c>
    </row>
    <row r="9" spans="1:3">
      <c r="A9" s="591" t="s">
        <v>615</v>
      </c>
      <c r="B9" s="591" t="s">
        <v>616</v>
      </c>
      <c r="C9" s="656" t="str">
        <f ca="1">HYPERLINK(SUBSTITUTE(CELL("address",KV_1.1.sz.mell.!A1),"'",""),SUBSTITUTE(MID(CELL("address",KV_1.1.sz.mell.!A1),SEARCH("]",CELL("address",KV_1.1.sz.mell.!A1),1)+1,LEN(CELL("address",KV_1.1.sz.mell.!A1))-SEARCH("]",CELL("address",KV_1.1.sz.mell.!A1),1)),"'",""))</f>
        <v>KV_1.1.sz.mell.!$A$1</v>
      </c>
    </row>
    <row r="10" spans="1:3">
      <c r="A10" s="591" t="s">
        <v>617</v>
      </c>
      <c r="B10" s="591" t="s">
        <v>619</v>
      </c>
      <c r="C10" s="656" t="str">
        <f ca="1">HYPERLINK(SUBSTITUTE(CELL("address",KV_1.2.sz.mell.!A1),"'",""),SUBSTITUTE(MID(CELL("address",KV_1.2.sz.mell.!A1),SEARCH("]",CELL("address",KV_1.2.sz.mell.!A1),1)+1,LEN(CELL("address",KV_1.2.sz.mell.!A1))-SEARCH("]",CELL("address",KV_1.2.sz.mell.!A1),1)),"'",""))</f>
        <v>KV_1.2.sz.mell.!$A$1</v>
      </c>
    </row>
    <row r="11" spans="1:3">
      <c r="A11" s="591" t="s">
        <v>618</v>
      </c>
      <c r="B11" s="591" t="s">
        <v>620</v>
      </c>
      <c r="C11" s="656" t="str">
        <f ca="1">HYPERLINK(SUBSTITUTE(CELL("address",KV_1.3.sz.mell.!A1),"'",""),SUBSTITUTE(MID(CELL("address",KV_1.3.sz.mell.!A1),SEARCH("]",CELL("address",KV_1.3.sz.mell.!A1),1)+1,LEN(CELL("address",KV_1.3.sz.mell.!A1))-SEARCH("]",CELL("address",KV_1.3.sz.mell.!A1),1)),"'",""))</f>
        <v>KV_1.3.sz.mell.!$A$1</v>
      </c>
    </row>
    <row r="12" spans="1:3">
      <c r="A12" s="591" t="s">
        <v>621</v>
      </c>
      <c r="B12" s="591" t="s">
        <v>622</v>
      </c>
      <c r="C12" s="656" t="str">
        <f ca="1">HYPERLINK(SUBSTITUTE(CELL("address",KV_1.4.sz.mell.!A1),"'",""),SUBSTITUTE(MID(CELL("address",KV_1.4.sz.mell.!A1),SEARCH("]",CELL("address",KV_1.4.sz.mell.!A1),1)+1,LEN(CELL("address",KV_1.4.sz.mell.!A1))-SEARCH("]",CELL("address",KV_1.4.sz.mell.!A1),1)),"'",""))</f>
        <v>KV_1.4.sz.mell.!$A$1</v>
      </c>
    </row>
    <row r="13" spans="1:3">
      <c r="A13" s="591" t="s">
        <v>623</v>
      </c>
      <c r="B13" s="591" t="s">
        <v>624</v>
      </c>
      <c r="C13" s="656" t="str">
        <f ca="1">HYPERLINK(SUBSTITUTE(CELL("address",KV_2.1.sz.mell.!A1),"'",""),SUBSTITUTE(MID(CELL("address",KV_2.1.sz.mell.!A1),SEARCH("]",CELL("address",KV_2.1.sz.mell.!A1),1)+1,LEN(CELL("address",KV_2.1.sz.mell.!A1))-SEARCH("]",CELL("address",KV_2.1.sz.mell.!A1),1)),"'",""))</f>
        <v>KV_2.1.sz.mell.!$A$1</v>
      </c>
    </row>
    <row r="14" spans="1:3">
      <c r="A14" s="591" t="s">
        <v>625</v>
      </c>
      <c r="B14" s="591" t="s">
        <v>626</v>
      </c>
      <c r="C14" s="656" t="str">
        <f ca="1">HYPERLINK(SUBSTITUTE(CELL("address",KV_2.2.sz.mell.!A1),"'",""),SUBSTITUTE(MID(CELL("address",KV_2.2.sz.mell.!A1),SEARCH("]",CELL("address",KV_2.2.sz.mell.!A1),1)+1,LEN(CELL("address",KV_2.2.sz.mell.!A1))-SEARCH("]",CELL("address",KV_2.2.sz.mell.!A1),1)),"'",""))</f>
        <v>KV_2.2.sz.mell.!$A$1</v>
      </c>
    </row>
    <row r="15" spans="1:3">
      <c r="A15" s="591" t="s">
        <v>627</v>
      </c>
      <c r="B15" s="591" t="s">
        <v>628</v>
      </c>
      <c r="C15" s="656" t="str">
        <f ca="1">HYPERLINK(SUBSTITUTE(CELL("address",KV_ELLENŐRZÉS!A1),"'",""),SUBSTITUTE(MID(CELL("address",KV_ELLENŐRZÉS!A1),SEARCH("]",CELL("address",KV_ELLENŐRZÉS!A1),1)+1,LEN(CELL("address",KV_ELLENŐRZÉS!A1))-SEARCH("]",CELL("address",KV_ELLENŐRZÉS!A1),1)),"'",""))</f>
        <v>KV_ELLENŐRZÉS!$A$1</v>
      </c>
    </row>
    <row r="16" spans="1:3">
      <c r="A16" s="591" t="s">
        <v>629</v>
      </c>
      <c r="B16" s="591" t="s">
        <v>630</v>
      </c>
      <c r="C16" s="656" t="str">
        <f ca="1">HYPERLINK(SUBSTITUTE(CELL("address",KV_3.sz.mell.!A1),"'",""),SUBSTITUTE(MID(CELL("address",KV_3.sz.mell.!A1),SEARCH("]",CELL("address",KV_3.sz.mell.!A1),1)+1,LEN(CELL("address",KV_3.sz.mell.!A1))-SEARCH("]",CELL("address",KV_3.sz.mell.!A1),1)),"'",""))</f>
        <v>KV_3.sz.mell.!$A$1</v>
      </c>
    </row>
    <row r="17" spans="1:3">
      <c r="A17" s="591" t="s">
        <v>631</v>
      </c>
      <c r="B17" s="591" t="s">
        <v>632</v>
      </c>
      <c r="C17" s="656" t="str">
        <f ca="1">HYPERLINK(SUBSTITUTE(CELL("address",KV_4.sz.mell.!A1),"'",""),SUBSTITUTE(MID(CELL("address",KV_4.sz.mell.!A1),SEARCH("]",CELL("address",KV_4.sz.mell.!A1),1)+1,LEN(CELL("address",KV_4.sz.mell.!A1))-SEARCH("]",CELL("address",KV_4.sz.mell.!A1),1)),"'",""))</f>
        <v>KV_4.sz.mell.!$A$1</v>
      </c>
    </row>
    <row r="18" spans="1:3">
      <c r="A18" s="591" t="s">
        <v>634</v>
      </c>
      <c r="B18" s="591" t="s">
        <v>633</v>
      </c>
      <c r="C18" s="656" t="str">
        <f ca="1">HYPERLINK(SUBSTITUTE(CELL("address",KV_5.sz.mell.!A1),"'",""),SUBSTITUTE(MID(CELL("address",KV_5.sz.mell.!A1),SEARCH("]",CELL("address",KV_5.sz.mell.!A1),1)+1,LEN(CELL("address",KV_5.sz.mell.!A1))-SEARCH("]",CELL("address",KV_5.sz.mell.!A1),1)),"'",""))</f>
        <v>KV_5.sz.mell.!$A$1</v>
      </c>
    </row>
    <row r="19" spans="1:3">
      <c r="A19" s="591" t="s">
        <v>635</v>
      </c>
      <c r="B19" s="591" t="s">
        <v>636</v>
      </c>
      <c r="C19" s="656" t="str">
        <f ca="1">HYPERLINK(SUBSTITUTE(CELL("address",KV_6.sz.mell.!A1),"'",""),SUBSTITUTE(MID(CELL("address",KV_6.sz.mell.!A1),SEARCH("]",CELL("address",KV_6.sz.mell.!A1),1)+1,LEN(CELL("address",KV_6.sz.mell.!A1))-SEARCH("]",CELL("address",KV_6.sz.mell.!A1),1)),"'",""))</f>
        <v>KV_6.sz.mell.!$A$1</v>
      </c>
    </row>
    <row r="20" spans="1:3">
      <c r="A20" s="591" t="s">
        <v>637</v>
      </c>
      <c r="B20" s="591" t="s">
        <v>638</v>
      </c>
      <c r="C20" s="656" t="str">
        <f ca="1">HYPERLINK(SUBSTITUTE(CELL("address",KV_7.sz.mell.!A1),"'",""),SUBSTITUTE(MID(CELL("address",KV_7.sz.mell.!A1),SEARCH("]",CELL("address",KV_7.sz.mell.!A1),1)+1,LEN(CELL("address",KV_7.sz.mell.!A1))-SEARCH("]",CELL("address",KV_7.sz.mell.!A1),1)),"'",""))</f>
        <v>KV_7.sz.mell.!$A$1</v>
      </c>
    </row>
    <row r="21" spans="1:3">
      <c r="A21" s="591" t="s">
        <v>639</v>
      </c>
      <c r="B21" s="591" t="s">
        <v>640</v>
      </c>
      <c r="C21" s="656" t="str">
        <f ca="1">HYPERLINK(SUBSTITUTE(CELL("address",KV_8.sz.mell.!A1),"'",""),SUBSTITUTE(MID(CELL("address",KV_8.sz.mell.!A1),SEARCH("]",CELL("address",KV_8.sz.mell.!A1),1)+1,LEN(CELL("address",KV_8.sz.mell.!A1))-SEARCH("]",CELL("address",KV_8.sz.mell.!A1),1)),"'",""))</f>
        <v>KV_8.sz.mell.!$A$1</v>
      </c>
    </row>
    <row r="22" spans="1:3">
      <c r="A22" s="599" t="s">
        <v>641</v>
      </c>
      <c r="B22" s="591" t="s">
        <v>642</v>
      </c>
      <c r="C22" s="656" t="str">
        <f ca="1">HYPERLINK(SUBSTITUTE(CELL("address",KV_9.1.sz.mell!A1),"'",""),SUBSTITUTE(MID(CELL("address",KV_9.1.sz.mell!A1),SEARCH("]",CELL("address",KV_9.1.sz.mell!A1),1)+1,LEN(CELL("address",KV_9.1.sz.mell!A1))-SEARCH("]",CELL("address",KV_9.1.sz.mell!A1),1)),"'",""))</f>
        <v>KV_9.1.sz.mell!$A$1</v>
      </c>
    </row>
    <row r="23" spans="1:3">
      <c r="A23" s="600" t="s">
        <v>643</v>
      </c>
      <c r="B23" s="591" t="s">
        <v>644</v>
      </c>
      <c r="C23" s="656" t="str">
        <f ca="1">HYPERLINK(SUBSTITUTE(CELL("address",KV_9.1.1.sz.mell!A1),"'",""),SUBSTITUTE(MID(CELL("address",KV_9.1.1.sz.mell!A1),SEARCH("]",CELL("address",KV_9.1.1.sz.mell!A1),1)+1,LEN(CELL("address",KV_9.1.1.sz.mell!A1))-SEARCH("]",CELL("address",KV_9.1.1.sz.mell!A1),1)),"'",""))</f>
        <v>KV_9.1.1.sz.mell!$A$1</v>
      </c>
    </row>
    <row r="24" spans="1:3">
      <c r="A24" s="591" t="s">
        <v>645</v>
      </c>
      <c r="B24" s="591" t="s">
        <v>646</v>
      </c>
      <c r="C24" s="656" t="str">
        <f ca="1">HYPERLINK(SUBSTITUTE(CELL("address",KV_9.1.2.sz.mell.!A1),"'",""),SUBSTITUTE(MID(CELL("address",KV_9.1.2.sz.mell.!A1),SEARCH("]",CELL("address",KV_9.1.2.sz.mell.!A1),1)+1,LEN(CELL("address",KV_9.1.2.sz.mell.!A1))-SEARCH("]",CELL("address",KV_9.1.2.sz.mell.!A1),1)),"'",""))</f>
        <v>KV_9.1.2.sz.mell.!$A$1</v>
      </c>
    </row>
    <row r="25" spans="1:3">
      <c r="A25" s="591" t="s">
        <v>647</v>
      </c>
      <c r="B25" s="591" t="s">
        <v>648</v>
      </c>
      <c r="C25" s="656" t="str">
        <f ca="1">HYPERLINK(SUBSTITUTE(CELL("address",KV_9.1.3.sz.mell!A1),"'",""),SUBSTITUTE(MID(CELL("address",KV_9.1.3.sz.mell!A1),SEARCH("]",CELL("address",KV_9.1.3.sz.mell!A1),1)+1,LEN(CELL("address",KV_9.1.3.sz.mell!A1))-SEARCH("]",CELL("address",KV_9.1.3.sz.mell!A1),1)),"'",""))</f>
        <v>KV_9.1.3.sz.mell!$A$1</v>
      </c>
    </row>
    <row r="26" spans="1:3">
      <c r="A26" s="591" t="s">
        <v>649</v>
      </c>
      <c r="B26" s="591" t="s">
        <v>650</v>
      </c>
      <c r="C26" s="656" t="str">
        <f ca="1">HYPERLINK(SUBSTITUTE(CELL("address",KV_9.2.sz.mell!A1),"'",""),SUBSTITUTE(MID(CELL("address",KV_9.2.sz.mell!A1),SEARCH("]",CELL("address",KV_9.2.sz.mell!A1),1)+1,LEN(CELL("address",KV_9.2.sz.mell!A1))-SEARCH("]",CELL("address",KV_9.2.sz.mell!A1),1)),"'",""))</f>
        <v>KV_9.2.sz.mell!$A$1</v>
      </c>
    </row>
    <row r="27" spans="1:3">
      <c r="A27" s="591" t="s">
        <v>651</v>
      </c>
      <c r="B27" s="591" t="str">
        <f ca="1">CONCATENATE(ALAPADATOK!B13)</f>
        <v>Dabas Sári Óvoda</v>
      </c>
      <c r="C27" s="656" t="str">
        <f ca="1">HYPERLINK(SUBSTITUTE(CELL("address",KV_9.3.sz.mell!A1),"'",""),SUBSTITUTE(MID(CELL("address",KV_9.3.sz.mell!A1),SEARCH("]",CELL("address",KV_9.3.sz.mell!A1),1)+1,LEN(CELL("address",KV_9.3.sz.mell!A1))-SEARCH("]",CELL("address",KV_9.3.sz.mell!A1),1)),"'",""))</f>
        <v>KV_9.3.sz.mell!$A$1</v>
      </c>
    </row>
    <row r="28" spans="1:3">
      <c r="A28" s="591" t="s">
        <v>652</v>
      </c>
      <c r="B28" s="591" t="str">
        <f ca="1">CONCATENATE(ALAPADATOK!B15)</f>
        <v>Dabasi Egyesített Óvodák</v>
      </c>
      <c r="C28" s="656" t="str">
        <f ca="1">HYPERLINK(SUBSTITUTE(CELL("address",KV_9.4.sz.mell!A1),"'",""),SUBSTITUTE(MID(CELL("address",KV_9.4.sz.mell!A1),SEARCH("]",CELL("address",KV_9.4.sz.mell!A1),1)+1,LEN(CELL("address",KV_9.4.sz.mell!A1))-SEARCH("]",CELL("address",KV_9.4.sz.mell!A1),1)),"'",""))</f>
        <v>KV_9.4.sz.mell!$A$1</v>
      </c>
    </row>
    <row r="29" spans="1:3">
      <c r="A29" s="591" t="s">
        <v>658</v>
      </c>
      <c r="B29" s="591" t="str">
        <f ca="1">CONCATENATE(ALAPADATOK!B17)</f>
        <v>Kossuth Művelődési Központ és Halász Boldizsár Városi Könyvtár</v>
      </c>
      <c r="C29" s="656" t="str">
        <f ca="1">HYPERLINK(SUBSTITUTE(CELL("address",KV_9.5.sz.mell!A1),"'",""),SUBSTITUTE(MID(CELL("address",KV_9.5.sz.mell!A1),SEARCH("]",CELL("address",KV_9.5.sz.mell!A1),1)+1,LEN(CELL("address",KV_9.5.sz.mell!A1))-SEARCH("]",CELL("address",KV_9.5.sz.mell!A1),1)),"'",""))</f>
        <v>KV_9.5.sz.mell!$A$1</v>
      </c>
    </row>
    <row r="30" spans="1:3">
      <c r="A30" s="591" t="s">
        <v>659</v>
      </c>
      <c r="B30" s="591" t="str">
        <f ca="1">CONCATENATE(ALAPADATOK!B19)</f>
        <v>Dr. Halász Géza Szakorvosi Rendelőintézet</v>
      </c>
      <c r="C30" s="656" t="str">
        <f ca="1">HYPERLINK(SUBSTITUTE(CELL("address",KV_9.6.sz.mell!A1),"'",""),SUBSTITUTE(MID(CELL("address",KV_9.6.sz.mell!A1),SEARCH("]",CELL("address",KV_9.6.sz.mell!A1),1)+1,LEN(CELL("address",KV_9.6.sz.mell!A1))-SEARCH("]",CELL("address",KV_9.6.sz.mell!A1),1)),"'",""))</f>
        <v>KV_9.6.sz.mell!$A$1</v>
      </c>
    </row>
    <row r="31" spans="1:3">
      <c r="A31" s="591" t="s">
        <v>660</v>
      </c>
      <c r="B31" s="591" t="str">
        <f ca="1">CONCATENATE(ALAPADATOK!B21)</f>
        <v>Dabasi Intézményfenntartó Központ</v>
      </c>
      <c r="C31" s="656" t="str">
        <f ca="1">HYPERLINK(SUBSTITUTE(CELL("address",KV_9.7.sz.mell!A1),"'",""),SUBSTITUTE(MID(CELL("address",KV_9.7.sz.mell!A1),SEARCH("]",CELL("address",KV_9.7.sz.mell!A1),1)+1,LEN(CELL("address",KV_9.7.sz.mell!A1))-SEARCH("]",CELL("address",KV_9.7.sz.mell!A1),1)),"'",""))</f>
        <v>KV_9.7.sz.mell!$A$1</v>
      </c>
    </row>
    <row r="32" spans="1:3">
      <c r="A32" s="591" t="s">
        <v>661</v>
      </c>
      <c r="B32" s="591" t="str">
        <f ca="1">CONCATENATE(ALAPADATOK!B23)</f>
        <v>6 kvi név</v>
      </c>
      <c r="C32" s="656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3" spans="1:3">
      <c r="A33" s="591" t="s">
        <v>662</v>
      </c>
      <c r="B33" s="591" t="str">
        <f ca="1">CONCATENATE(ALAPADATOK!B25)</f>
        <v>7 kvi név</v>
      </c>
      <c r="C33" s="656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4" spans="1:3">
      <c r="A34" s="591" t="s">
        <v>663</v>
      </c>
      <c r="B34" s="591" t="str">
        <f ca="1">CONCATENATE(ALAPADATOK!B27)</f>
        <v>8 kvi név</v>
      </c>
      <c r="C34" s="656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5" spans="1:3">
      <c r="A35" s="591" t="s">
        <v>664</v>
      </c>
      <c r="B35" s="591" t="str">
        <f ca="1">CONCATENATE(ALAPADATOK!B29)</f>
        <v>9 kvi név</v>
      </c>
      <c r="C35" s="656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6" spans="1:3">
      <c r="A36" s="591" t="s">
        <v>665</v>
      </c>
      <c r="B36" s="591" t="str">
        <f ca="1">CONCATENATE(ALAPADATOK!B31)</f>
        <v>10 kvi név</v>
      </c>
      <c r="C36" s="656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7" spans="1:3">
      <c r="A37" s="591" t="s">
        <v>666</v>
      </c>
      <c r="B37" s="591" t="s">
        <v>674</v>
      </c>
      <c r="C37" s="656" t="str">
        <f ca="1">HYPERLINK(SUBSTITUTE(CELL("address",KV_10.sz.mell!A1),"'",""),SUBSTITUTE(MID(CELL("address",KV_10.sz.mell!A1),SEARCH("]",CELL("address",KV_10.sz.mell!A1),1)+1,LEN(CELL("address",KV_10.sz.mell!A1))-SEARCH("]",CELL("address",KV_10.sz.mell!A1),1)),"'",""))</f>
        <v>KV_10.sz.mell!$A$1</v>
      </c>
    </row>
    <row r="38" spans="1:3">
      <c r="A38" s="591" t="s">
        <v>667</v>
      </c>
      <c r="B38" s="591" t="s">
        <v>603</v>
      </c>
      <c r="C38" s="656" t="str">
        <f ca="1">HYPERLINK(SUBSTITUTE(CELL("address",KV_1.sz.tájékoztató_t.!A1),"'",""),SUBSTITUTE(MID(CELL("address",KV_1.sz.tájékoztató_t.!A1),SEARCH("]",CELL("address",KV_1.sz.tájékoztató_t.!A1),1)+1,LEN(CELL("address",KV_1.sz.tájékoztató_t.!A1))-SEARCH("]",CELL("address",KV_1.sz.tájékoztató_t.!A1),1)),"'",""))</f>
        <v>KV_1.sz.tájékoztató_t.!$A$1</v>
      </c>
    </row>
    <row r="39" spans="1:3" ht="25.5">
      <c r="A39" s="591" t="s">
        <v>668</v>
      </c>
      <c r="B39" s="657" t="s">
        <v>4</v>
      </c>
      <c r="C39" s="656" t="str">
        <f ca="1">HYPERLINK(SUBSTITUTE(CELL("address",KV_2.sz.tájékoztató_t.!A1),"'",""),SUBSTITUTE(MID(CELL("address",KV_2.sz.tájékoztató_t.!A1),SEARCH("]",CELL("address",KV_2.sz.tájékoztató_t.!A1),1)+1,LEN(CELL("address",KV_2.sz.tájékoztató_t.!A1))-SEARCH("]",CELL("address",KV_2.sz.tájékoztató_t.!A1),1)),"'",""))</f>
        <v>KV_2.sz.tájékoztató_t.!$A$1</v>
      </c>
    </row>
    <row r="40" spans="1:3">
      <c r="A40" s="591" t="s">
        <v>669</v>
      </c>
      <c r="B40" s="591" t="s">
        <v>675</v>
      </c>
      <c r="C40" s="656" t="str">
        <f ca="1">HYPERLINK(SUBSTITUTE(CELL("address",KV_3.sz.tájékoztató_t.!A1),"'",""),SUBSTITUTE(MID(CELL("address",KV_3.sz.tájékoztató_t.!A1),SEARCH("]",CELL("address",KV_3.sz.tájékoztató_t.!A1),1)+1,LEN(CELL("address",KV_3.sz.tájékoztató_t.!A1))-SEARCH("]",CELL("address",KV_3.sz.tájékoztató_t.!A1),1)),"'",""))</f>
        <v>KV_3.sz.tájékoztató_t.!$A$1</v>
      </c>
    </row>
    <row r="41" spans="1:3">
      <c r="A41" s="591" t="s">
        <v>670</v>
      </c>
      <c r="B41" s="591" t="s">
        <v>676</v>
      </c>
      <c r="C41" s="656" t="str">
        <f ca="1">HYPERLINK(SUBSTITUTE(CELL("address",KV_4.sz.tájékoztató_t.!A1),"'",""),SUBSTITUTE(MID(CELL("address",KV_4.sz.tájékoztató_t.!A1),SEARCH("]",CELL("address",KV_4.sz.tájékoztató_t.!A1),1)+1,LEN(CELL("address",KV_4.sz.tájékoztató_t.!A1))-SEARCH("]",CELL("address",KV_4.sz.tájékoztató_t.!A1),1)),"'",""))</f>
        <v>KV_4.sz.tájékoztató_t.!$A$1</v>
      </c>
    </row>
    <row r="42" spans="1:3">
      <c r="A42" s="591" t="s">
        <v>671</v>
      </c>
      <c r="B42" s="591" t="s">
        <v>677</v>
      </c>
      <c r="C42" s="656" t="str">
        <f ca="1">HYPERLINK(SUBSTITUTE(CELL("address",KV_5.sz.tájékoztató_t!A1),"'",""),SUBSTITUTE(MID(CELL("address",KV_5.sz.tájékoztató_t!A1),SEARCH("]",CELL("address",KV_5.sz.tájékoztató_t!A1),1)+1,LEN(CELL("address",KV_5.sz.tájékoztató_t!A1))-SEARCH("]",CELL("address",KV_5.sz.tájékoztató_t!A1),1)),"'",""))</f>
        <v>KV_5.sz.tájékoztató_t!$A$1</v>
      </c>
    </row>
    <row r="43" spans="1:3">
      <c r="A43" s="591" t="s">
        <v>672</v>
      </c>
      <c r="B43" s="591" t="s">
        <v>678</v>
      </c>
      <c r="C43" s="656" t="str">
        <f ca="1">HYPERLINK(SUBSTITUTE(CELL("address",KV_6.sz.tájékoztató_t.!A1),"'",""),SUBSTITUTE(MID(CELL("address",KV_6.sz.tájékoztató_t.!A1),SEARCH("]",CELL("address",KV_6.sz.tájékoztató_t.!A1),1)+1,LEN(CELL("address",KV_6.sz.tájékoztató_t.!A1))-SEARCH("]",CELL("address",KV_6.sz.tájékoztató_t.!A1),1)),"'",""))</f>
        <v>KV_6.sz.tájékoztató_t.!$A$1</v>
      </c>
    </row>
    <row r="44" spans="1:3">
      <c r="A44" s="591" t="s">
        <v>673</v>
      </c>
      <c r="B44" s="591" t="s">
        <v>679</v>
      </c>
      <c r="C44" s="656" t="str">
        <f ca="1">HYPERLINK(SUBSTITUTE(CELL("address",KV_7.sz.tájékoztató_t.!A1),"'",""),SUBSTITUTE(MID(CELL("address",KV_7.sz.tájékoztató_t.!A1),SEARCH("]",CELL("address",KV_7.sz.tájékoztató_t.!A1),1)+1,LEN(CELL("address",KV_7.sz.tájékoztató_t.!A1))-SEARCH("]",CELL("address",KV_7.sz.tájékoztató_t.!A1),1)),"'",""))</f>
        <v>KV_7.sz.tájékoztató_t.!$A$1</v>
      </c>
    </row>
    <row r="45" spans="1:3">
      <c r="A45" s="591"/>
      <c r="B45" s="591"/>
      <c r="C45" s="656"/>
    </row>
    <row r="46" spans="1:3" ht="18.75">
      <c r="A46" s="704"/>
      <c r="B46" s="704"/>
      <c r="C46" s="704"/>
    </row>
    <row r="47" spans="1:3">
      <c r="A47" s="591"/>
      <c r="B47" s="591"/>
      <c r="C47" s="591"/>
    </row>
    <row r="48" spans="1:3">
      <c r="A48" s="591"/>
      <c r="B48" s="591"/>
      <c r="C48" s="591"/>
    </row>
    <row r="49" spans="1:3">
      <c r="A49" s="591"/>
      <c r="B49" s="591"/>
      <c r="C49" s="591"/>
    </row>
    <row r="50" spans="1:3">
      <c r="A50" s="591"/>
      <c r="B50" s="591"/>
      <c r="C50" s="591"/>
    </row>
    <row r="51" spans="1:3">
      <c r="A51" s="591"/>
      <c r="B51" s="591"/>
      <c r="C51" s="591"/>
    </row>
    <row r="52" spans="1:3">
      <c r="A52" s="591"/>
      <c r="B52" s="591"/>
      <c r="C52" s="591"/>
    </row>
    <row r="53" spans="1:3">
      <c r="A53" s="591"/>
      <c r="B53" s="591"/>
      <c r="C53" s="591"/>
    </row>
    <row r="54" spans="1:3">
      <c r="A54" s="591"/>
      <c r="B54" s="591"/>
      <c r="C54" s="591"/>
    </row>
    <row r="55" spans="1:3">
      <c r="A55" s="591"/>
      <c r="B55" s="591"/>
      <c r="C55" s="591"/>
    </row>
    <row r="56" spans="1:3">
      <c r="A56" s="591"/>
      <c r="B56" s="591"/>
      <c r="C56" s="591"/>
    </row>
    <row r="57" spans="1:3">
      <c r="A57" s="591"/>
      <c r="B57" s="591"/>
      <c r="C57" s="591"/>
    </row>
    <row r="58" spans="1:3">
      <c r="A58" s="591"/>
      <c r="B58" s="591"/>
      <c r="C58" s="591"/>
    </row>
    <row r="59" spans="1:3">
      <c r="A59" s="591"/>
      <c r="B59" s="591"/>
      <c r="C59" s="591"/>
    </row>
    <row r="60" spans="1:3">
      <c r="A60" s="591"/>
      <c r="B60" s="591"/>
      <c r="C60" s="591"/>
    </row>
    <row r="61" spans="1:3" ht="33.75" customHeight="1">
      <c r="A61" s="706"/>
      <c r="B61" s="707"/>
      <c r="C61" s="707"/>
    </row>
    <row r="62" spans="1:3">
      <c r="A62" s="591"/>
      <c r="B62" s="591"/>
      <c r="C62" s="591"/>
    </row>
    <row r="63" spans="1:3">
      <c r="A63" s="591"/>
      <c r="B63" s="591"/>
      <c r="C63" s="591"/>
    </row>
    <row r="64" spans="1:3">
      <c r="A64" s="591"/>
      <c r="B64" s="591"/>
      <c r="C64" s="591"/>
    </row>
    <row r="65" spans="1:3">
      <c r="A65" s="591"/>
      <c r="B65" s="591"/>
      <c r="C65" s="591"/>
    </row>
    <row r="66" spans="1:3">
      <c r="A66" s="591"/>
      <c r="B66" s="591"/>
      <c r="C66" s="591"/>
    </row>
    <row r="67" spans="1:3">
      <c r="A67" s="591"/>
      <c r="B67" s="591"/>
      <c r="C67" s="591"/>
    </row>
    <row r="68" spans="1:3">
      <c r="A68" s="591"/>
      <c r="B68" s="591"/>
      <c r="C68" s="591"/>
    </row>
    <row r="69" spans="1:3">
      <c r="A69" s="591"/>
      <c r="B69" s="591"/>
      <c r="C69" s="591"/>
    </row>
    <row r="70" spans="1:3">
      <c r="A70" s="591"/>
      <c r="B70" s="591"/>
      <c r="C70" s="591"/>
    </row>
    <row r="71" spans="1:3">
      <c r="A71" s="591"/>
      <c r="B71" s="591"/>
      <c r="C71" s="591"/>
    </row>
    <row r="72" spans="1:3">
      <c r="A72" s="591"/>
      <c r="B72" s="591"/>
      <c r="C72" s="591"/>
    </row>
    <row r="73" spans="1:3">
      <c r="A73" s="591"/>
      <c r="B73" s="591"/>
      <c r="C73" s="591"/>
    </row>
    <row r="74" spans="1:3">
      <c r="A74" s="591"/>
      <c r="B74" s="591"/>
      <c r="C74" s="591"/>
    </row>
    <row r="75" spans="1:3">
      <c r="A75" s="591"/>
      <c r="B75" s="591"/>
      <c r="C75" s="591"/>
    </row>
    <row r="76" spans="1:3">
      <c r="A76" s="591"/>
      <c r="B76" s="591"/>
      <c r="C76" s="591"/>
    </row>
    <row r="77" spans="1:3">
      <c r="A77" s="591"/>
      <c r="B77" s="591"/>
      <c r="C77" s="591"/>
    </row>
    <row r="78" spans="1:3">
      <c r="A78" s="591"/>
      <c r="B78" s="591"/>
      <c r="C78" s="591"/>
    </row>
    <row r="79" spans="1:3">
      <c r="A79" s="591"/>
      <c r="B79" s="591"/>
      <c r="C79" s="591"/>
    </row>
    <row r="81" spans="1:3" ht="18.75">
      <c r="A81" s="704"/>
      <c r="B81" s="704"/>
      <c r="C81" s="704"/>
    </row>
    <row r="103" spans="1:3" ht="18.75">
      <c r="A103" s="704"/>
      <c r="B103" s="704"/>
      <c r="C103" s="704"/>
    </row>
  </sheetData>
  <sheetProtection sheet="1"/>
  <mergeCells count="6">
    <mergeCell ref="A81:C81"/>
    <mergeCell ref="A103:C103"/>
    <mergeCell ref="A2:C2"/>
    <mergeCell ref="A6:C6"/>
    <mergeCell ref="A46:C46"/>
    <mergeCell ref="A61:C61"/>
  </mergeCells>
  <phoneticPr fontId="29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3"/>
  <sheetViews>
    <sheetView topLeftCell="A67" zoomScale="120" zoomScaleNormal="120" workbookViewId="0">
      <selection activeCell="K8" sqref="K8:K9"/>
    </sheetView>
  </sheetViews>
  <sheetFormatPr defaultRowHeight="12.75"/>
  <cols>
    <col min="1" max="1" width="33.5" customWidth="1"/>
    <col min="2" max="2" width="18.83203125" customWidth="1"/>
    <col min="3" max="3" width="1.83203125" bestFit="1" customWidth="1"/>
    <col min="4" max="4" width="5.5" bestFit="1" customWidth="1"/>
    <col min="5" max="5" width="1.83203125" bestFit="1" customWidth="1"/>
    <col min="6" max="6" width="11" customWidth="1"/>
  </cols>
  <sheetData>
    <row r="1" spans="1:11" ht="18.75">
      <c r="A1" s="708" t="s">
        <v>587</v>
      </c>
      <c r="B1" s="708"/>
      <c r="C1" s="708"/>
      <c r="D1" s="708"/>
      <c r="E1" s="708"/>
      <c r="F1" s="708"/>
      <c r="G1" s="708"/>
      <c r="H1" s="708"/>
      <c r="I1" s="708"/>
      <c r="J1" s="708"/>
    </row>
    <row r="3" spans="1:11" ht="15.75">
      <c r="A3" s="711" t="s">
        <v>756</v>
      </c>
      <c r="B3" s="712"/>
      <c r="C3" s="712"/>
      <c r="D3" s="712"/>
      <c r="E3" s="712"/>
      <c r="F3" s="712"/>
      <c r="G3" s="664"/>
      <c r="H3" s="664"/>
      <c r="I3" s="664"/>
    </row>
    <row r="6" spans="1:11" ht="15">
      <c r="A6" s="581" t="s">
        <v>682</v>
      </c>
    </row>
    <row r="7" spans="1:11">
      <c r="A7" s="670" t="s">
        <v>656</v>
      </c>
      <c r="B7" s="691">
        <v>2</v>
      </c>
      <c r="C7" s="671" t="s">
        <v>653</v>
      </c>
      <c r="D7" s="671">
        <v>2019</v>
      </c>
      <c r="E7" s="671" t="s">
        <v>654</v>
      </c>
      <c r="F7" s="691" t="s">
        <v>766</v>
      </c>
      <c r="G7" s="671" t="s">
        <v>655</v>
      </c>
      <c r="H7" s="671" t="s">
        <v>657</v>
      </c>
      <c r="I7" s="671"/>
      <c r="J7" s="671"/>
      <c r="K7" s="671"/>
    </row>
    <row r="8" spans="1:11">
      <c r="A8" s="598"/>
      <c r="B8" s="597"/>
      <c r="F8" s="597"/>
    </row>
    <row r="9" spans="1:11">
      <c r="A9" s="598"/>
      <c r="B9" s="597"/>
      <c r="F9" s="597"/>
    </row>
    <row r="11" spans="1:11" ht="15.75">
      <c r="A11" s="711" t="s">
        <v>755</v>
      </c>
      <c r="B11" s="712"/>
      <c r="C11" s="712"/>
      <c r="D11" s="712"/>
      <c r="E11" s="712"/>
      <c r="F11" s="712"/>
      <c r="G11" s="712"/>
      <c r="H11" s="713"/>
      <c r="I11" s="713"/>
      <c r="J11" s="713"/>
    </row>
    <row r="13" spans="1:11" ht="14.25">
      <c r="A13" s="593" t="s">
        <v>589</v>
      </c>
      <c r="B13" s="709" t="s">
        <v>687</v>
      </c>
      <c r="C13" s="710"/>
      <c r="D13" s="710"/>
      <c r="E13" s="710"/>
      <c r="F13" s="710"/>
      <c r="G13" s="710"/>
      <c r="H13" s="710"/>
      <c r="I13" s="710"/>
      <c r="J13" s="710"/>
    </row>
    <row r="14" spans="1:11" ht="14.25">
      <c r="B14" s="665"/>
      <c r="C14" s="664"/>
      <c r="D14" s="664"/>
      <c r="E14" s="664"/>
      <c r="F14" s="664"/>
      <c r="G14" s="664"/>
      <c r="H14" s="664"/>
      <c r="I14" s="664"/>
      <c r="J14" s="664"/>
    </row>
    <row r="15" spans="1:11" ht="14.25">
      <c r="A15" s="593" t="s">
        <v>590</v>
      </c>
      <c r="B15" s="709" t="s">
        <v>688</v>
      </c>
      <c r="C15" s="710"/>
      <c r="D15" s="710"/>
      <c r="E15" s="710"/>
      <c r="F15" s="710"/>
      <c r="G15" s="710"/>
      <c r="H15" s="710"/>
      <c r="I15" s="710"/>
      <c r="J15" s="710"/>
    </row>
    <row r="16" spans="1:11" ht="14.25">
      <c r="B16" s="665"/>
      <c r="C16" s="664"/>
      <c r="D16" s="664"/>
      <c r="E16" s="664"/>
      <c r="F16" s="664"/>
      <c r="G16" s="664"/>
      <c r="H16" s="664"/>
      <c r="I16" s="664"/>
      <c r="J16" s="664"/>
    </row>
    <row r="17" spans="1:10" ht="14.25">
      <c r="A17" s="593" t="s">
        <v>591</v>
      </c>
      <c r="B17" s="709" t="s">
        <v>689</v>
      </c>
      <c r="C17" s="710"/>
      <c r="D17" s="710"/>
      <c r="E17" s="710"/>
      <c r="F17" s="710"/>
      <c r="G17" s="710"/>
      <c r="H17" s="710"/>
      <c r="I17" s="710"/>
      <c r="J17" s="710"/>
    </row>
    <row r="18" spans="1:10" ht="14.25">
      <c r="B18" s="665"/>
      <c r="C18" s="664"/>
      <c r="D18" s="664"/>
      <c r="E18" s="664"/>
      <c r="F18" s="664"/>
      <c r="G18" s="664"/>
      <c r="H18" s="664"/>
      <c r="I18" s="664"/>
      <c r="J18" s="664"/>
    </row>
    <row r="19" spans="1:10" ht="14.25">
      <c r="A19" s="593" t="s">
        <v>592</v>
      </c>
      <c r="B19" s="709" t="s">
        <v>690</v>
      </c>
      <c r="C19" s="710"/>
      <c r="D19" s="710"/>
      <c r="E19" s="710"/>
      <c r="F19" s="710"/>
      <c r="G19" s="710"/>
      <c r="H19" s="710"/>
      <c r="I19" s="710"/>
      <c r="J19" s="710"/>
    </row>
    <row r="20" spans="1:10" ht="14.25">
      <c r="B20" s="665"/>
      <c r="C20" s="664"/>
      <c r="D20" s="664"/>
      <c r="E20" s="664"/>
      <c r="F20" s="664"/>
      <c r="G20" s="664"/>
      <c r="H20" s="664"/>
      <c r="I20" s="664"/>
      <c r="J20" s="664"/>
    </row>
    <row r="21" spans="1:10" ht="14.25">
      <c r="A21" s="593" t="s">
        <v>593</v>
      </c>
      <c r="B21" s="709" t="s">
        <v>691</v>
      </c>
      <c r="C21" s="710"/>
      <c r="D21" s="710"/>
      <c r="E21" s="710"/>
      <c r="F21" s="710"/>
      <c r="G21" s="710"/>
      <c r="H21" s="710"/>
      <c r="I21" s="710"/>
      <c r="J21" s="710"/>
    </row>
    <row r="22" spans="1:10" ht="14.25">
      <c r="B22" s="665"/>
      <c r="C22" s="664"/>
      <c r="D22" s="664"/>
      <c r="E22" s="664"/>
      <c r="F22" s="664"/>
      <c r="G22" s="664"/>
      <c r="H22" s="664"/>
      <c r="I22" s="664"/>
      <c r="J22" s="664"/>
    </row>
    <row r="23" spans="1:10" ht="14.25">
      <c r="A23" s="593" t="s">
        <v>594</v>
      </c>
      <c r="B23" s="709" t="s">
        <v>598</v>
      </c>
      <c r="C23" s="710"/>
      <c r="D23" s="710"/>
      <c r="E23" s="710"/>
      <c r="F23" s="710"/>
      <c r="G23" s="710"/>
      <c r="H23" s="710"/>
      <c r="I23" s="710"/>
      <c r="J23" s="710"/>
    </row>
    <row r="24" spans="1:10" ht="14.25">
      <c r="B24" s="665"/>
      <c r="C24" s="664"/>
      <c r="D24" s="664"/>
      <c r="E24" s="664"/>
      <c r="F24" s="664"/>
      <c r="G24" s="664"/>
      <c r="H24" s="664"/>
      <c r="I24" s="664"/>
      <c r="J24" s="664"/>
    </row>
    <row r="25" spans="1:10" ht="14.25">
      <c r="A25" s="593" t="s">
        <v>595</v>
      </c>
      <c r="B25" s="709" t="s">
        <v>599</v>
      </c>
      <c r="C25" s="710"/>
      <c r="D25" s="710"/>
      <c r="E25" s="710"/>
      <c r="F25" s="710"/>
      <c r="G25" s="710"/>
      <c r="H25" s="710"/>
      <c r="I25" s="710"/>
      <c r="J25" s="710"/>
    </row>
    <row r="26" spans="1:10" ht="14.25">
      <c r="B26" s="665"/>
      <c r="C26" s="664"/>
      <c r="D26" s="664"/>
      <c r="E26" s="664"/>
      <c r="F26" s="664"/>
      <c r="G26" s="664"/>
      <c r="H26" s="664"/>
      <c r="I26" s="664"/>
      <c r="J26" s="664"/>
    </row>
    <row r="27" spans="1:10" ht="14.25">
      <c r="A27" s="593" t="s">
        <v>596</v>
      </c>
      <c r="B27" s="709" t="s">
        <v>600</v>
      </c>
      <c r="C27" s="710"/>
      <c r="D27" s="710"/>
      <c r="E27" s="710"/>
      <c r="F27" s="710"/>
      <c r="G27" s="710"/>
      <c r="H27" s="710"/>
      <c r="I27" s="710"/>
      <c r="J27" s="710"/>
    </row>
    <row r="28" spans="1:10" ht="14.25">
      <c r="B28" s="665"/>
      <c r="C28" s="664"/>
      <c r="D28" s="664"/>
      <c r="E28" s="664"/>
      <c r="F28" s="664"/>
      <c r="G28" s="664"/>
      <c r="H28" s="664"/>
      <c r="I28" s="664"/>
      <c r="J28" s="664"/>
    </row>
    <row r="29" spans="1:10" ht="14.25">
      <c r="A29" s="593" t="s">
        <v>596</v>
      </c>
      <c r="B29" s="709" t="s">
        <v>601</v>
      </c>
      <c r="C29" s="710"/>
      <c r="D29" s="710"/>
      <c r="E29" s="710"/>
      <c r="F29" s="710"/>
      <c r="G29" s="710"/>
      <c r="H29" s="710"/>
      <c r="I29" s="710"/>
      <c r="J29" s="710"/>
    </row>
    <row r="30" spans="1:10" ht="14.25">
      <c r="B30" s="665"/>
      <c r="C30" s="664"/>
      <c r="D30" s="664"/>
      <c r="E30" s="664"/>
      <c r="F30" s="664"/>
      <c r="G30" s="664"/>
      <c r="H30" s="664"/>
      <c r="I30" s="664"/>
      <c r="J30" s="664"/>
    </row>
    <row r="31" spans="1:10" ht="14.25">
      <c r="A31" s="593" t="s">
        <v>597</v>
      </c>
      <c r="B31" s="709" t="s">
        <v>602</v>
      </c>
      <c r="C31" s="710"/>
      <c r="D31" s="710"/>
      <c r="E31" s="710"/>
      <c r="F31" s="710"/>
      <c r="G31" s="710"/>
      <c r="H31" s="710"/>
      <c r="I31" s="710"/>
      <c r="J31" s="710"/>
    </row>
    <row r="33" spans="1:1" ht="14.25">
      <c r="A33" s="593"/>
    </row>
  </sheetData>
  <sheetProtection sheet="1"/>
  <mergeCells count="13">
    <mergeCell ref="B19:J19"/>
    <mergeCell ref="A11:J11"/>
    <mergeCell ref="B27:J27"/>
    <mergeCell ref="A1:J1"/>
    <mergeCell ref="B21:J21"/>
    <mergeCell ref="B23:J23"/>
    <mergeCell ref="B25:J25"/>
    <mergeCell ref="B29:J29"/>
    <mergeCell ref="B31:J31"/>
    <mergeCell ref="A3:F3"/>
    <mergeCell ref="B13:J13"/>
    <mergeCell ref="B15:J15"/>
    <mergeCell ref="B17:J17"/>
  </mergeCells>
  <phoneticPr fontId="29" type="noConversion"/>
  <dataValidations count="1">
    <dataValidation type="list" allowBlank="1" showInputMessage="1" showErrorMessage="1" sqref="A6">
      <formula1>",Előterjesztéskor,Jóváhagyás után"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2:B16"/>
  <sheetViews>
    <sheetView zoomScale="120" zoomScaleNormal="120" workbookViewId="0">
      <selection activeCell="C39" sqref="C39"/>
    </sheetView>
  </sheetViews>
  <sheetFormatPr defaultRowHeight="12.75"/>
  <cols>
    <col min="1" max="1" width="48.5" customWidth="1"/>
    <col min="2" max="2" width="73.5" customWidth="1"/>
    <col min="3" max="3" width="16.83203125" customWidth="1"/>
  </cols>
  <sheetData>
    <row r="2" spans="1:2" ht="15.75">
      <c r="A2" s="632" t="s">
        <v>151</v>
      </c>
    </row>
    <row r="4" spans="1:2">
      <c r="A4" s="136"/>
      <c r="B4" s="136"/>
    </row>
    <row r="5" spans="1:2" s="147" customFormat="1" ht="15.75">
      <c r="A5" s="84" t="s">
        <v>579</v>
      </c>
      <c r="B5" s="146"/>
    </row>
    <row r="6" spans="1:2">
      <c r="A6" s="136"/>
      <c r="B6" s="136"/>
    </row>
    <row r="7" spans="1:2">
      <c r="A7" s="136" t="s">
        <v>544</v>
      </c>
      <c r="B7" s="136" t="s">
        <v>487</v>
      </c>
    </row>
    <row r="8" spans="1:2">
      <c r="A8" s="136" t="s">
        <v>545</v>
      </c>
      <c r="B8" s="136" t="s">
        <v>488</v>
      </c>
    </row>
    <row r="9" spans="1:2">
      <c r="A9" s="136" t="s">
        <v>546</v>
      </c>
      <c r="B9" s="136" t="s">
        <v>489</v>
      </c>
    </row>
    <row r="10" spans="1:2">
      <c r="A10" s="136"/>
      <c r="B10" s="136"/>
    </row>
    <row r="11" spans="1:2">
      <c r="A11" s="136"/>
      <c r="B11" s="136"/>
    </row>
    <row r="12" spans="1:2" s="147" customFormat="1" ht="15.75">
      <c r="A12" s="84" t="str">
        <f>+CONCATENATE(LEFT(A5,4),". évi előirányzat KIADÁSOK")</f>
        <v>2019. évi előirányzat KIADÁSOK</v>
      </c>
      <c r="B12" s="146"/>
    </row>
    <row r="13" spans="1:2">
      <c r="A13" s="136"/>
      <c r="B13" s="136"/>
    </row>
    <row r="14" spans="1:2">
      <c r="A14" s="136" t="s">
        <v>547</v>
      </c>
      <c r="B14" s="136" t="s">
        <v>490</v>
      </c>
    </row>
    <row r="15" spans="1:2">
      <c r="A15" s="136" t="s">
        <v>548</v>
      </c>
      <c r="B15" s="136" t="s">
        <v>491</v>
      </c>
    </row>
    <row r="16" spans="1:2">
      <c r="A16" s="136" t="s">
        <v>549</v>
      </c>
      <c r="B16" s="136" t="s">
        <v>492</v>
      </c>
    </row>
  </sheetData>
  <sheetProtection sheet="1"/>
  <phoneticPr fontId="29" type="noConversion"/>
  <pageMargins left="1.0629921259842521" right="1.0236220472440944" top="0.78740157480314965" bottom="0.78740157480314965" header="0.70866141732283472" footer="0.7086614173228347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Munka2">
    <tabColor rgb="FF92D050"/>
  </sheetPr>
  <dimension ref="A1:I164"/>
  <sheetViews>
    <sheetView tabSelected="1" zoomScale="120" zoomScaleNormal="120" zoomScaleSheetLayoutView="100" workbookViewId="0">
      <selection activeCell="B4" sqref="B4"/>
    </sheetView>
  </sheetViews>
  <sheetFormatPr defaultRowHeight="15.75"/>
  <cols>
    <col min="1" max="1" width="9.5" style="381" customWidth="1"/>
    <col min="2" max="2" width="99.33203125" style="381" customWidth="1"/>
    <col min="3" max="3" width="21.6640625" style="382" customWidth="1"/>
    <col min="4" max="4" width="9" style="413" customWidth="1"/>
    <col min="5" max="16384" width="9.33203125" style="413"/>
  </cols>
  <sheetData>
    <row r="1" spans="1:3" ht="18.75" customHeight="1">
      <c r="A1" s="633"/>
      <c r="B1" s="717" t="str">
        <f ca="1">CONCATENATE("1.1. melléklet ",ALAPADATOK!A7," ",ALAPADATOK!B7," ",ALAPADATOK!C7," ",ALAPADATOK!D7," ",ALAPADATOK!E7," ",ALAPADATOK!F7," ",ALAPADATOK!G7," ",ALAPADATOK!H7)</f>
        <v>1.1. melléklet a 2 / 2019 ( II.15. ) önkormányzati rendelethez</v>
      </c>
      <c r="C1" s="718"/>
    </row>
    <row r="2" spans="1:3" ht="21.95" customHeight="1">
      <c r="A2" s="634"/>
      <c r="B2" s="635" t="str">
        <f ca="1">CONCATENATE(ALAPADATOK!A3)</f>
        <v>DABAS VÁROS ÖNKORMÁNYZATA</v>
      </c>
      <c r="C2" s="636"/>
    </row>
    <row r="3" spans="1:3" ht="21.95" customHeight="1">
      <c r="A3" s="636"/>
      <c r="B3" s="635" t="s">
        <v>580</v>
      </c>
      <c r="C3" s="636"/>
    </row>
    <row r="4" spans="1:3" ht="21.95" customHeight="1">
      <c r="A4" s="636"/>
      <c r="B4" s="635" t="s">
        <v>581</v>
      </c>
      <c r="C4" s="636"/>
    </row>
    <row r="5" spans="1:3" ht="21.95" customHeight="1">
      <c r="A5" s="633"/>
      <c r="B5" s="633"/>
      <c r="C5" s="637"/>
    </row>
    <row r="6" spans="1:3" ht="15.2" customHeight="1">
      <c r="A6" s="719" t="s">
        <v>15</v>
      </c>
      <c r="B6" s="719"/>
      <c r="C6" s="719"/>
    </row>
    <row r="7" spans="1:3" ht="15.2" customHeight="1" thickBot="1">
      <c r="A7" s="720" t="s">
        <v>152</v>
      </c>
      <c r="B7" s="720"/>
      <c r="C7" s="582" t="s">
        <v>564</v>
      </c>
    </row>
    <row r="8" spans="1:3" ht="24" customHeight="1" thickBot="1">
      <c r="A8" s="638" t="s">
        <v>69</v>
      </c>
      <c r="B8" s="639" t="s">
        <v>17</v>
      </c>
      <c r="C8" s="640" t="str">
        <f ca="1">+CONCATENATE(LEFT(KV_ÖSSZEFÜGGÉSEK!A5,4),". évi előirányzat")</f>
        <v>2019. évi előirányzat</v>
      </c>
    </row>
    <row r="9" spans="1:3" s="414" customFormat="1" ht="12" customHeight="1" thickBot="1">
      <c r="A9" s="566"/>
      <c r="B9" s="567" t="s">
        <v>493</v>
      </c>
      <c r="C9" s="568" t="s">
        <v>494</v>
      </c>
    </row>
    <row r="10" spans="1:3" s="415" customFormat="1" ht="12" customHeight="1" thickBot="1">
      <c r="A10" s="20" t="s">
        <v>18</v>
      </c>
      <c r="B10" s="21" t="s">
        <v>252</v>
      </c>
      <c r="C10" s="297">
        <f>+C11+C12+C13+C14+C15+C16</f>
        <v>905656407</v>
      </c>
    </row>
    <row r="11" spans="1:3" s="415" customFormat="1" ht="12" customHeight="1">
      <c r="A11" s="15" t="s">
        <v>98</v>
      </c>
      <c r="B11" s="416" t="s">
        <v>253</v>
      </c>
      <c r="C11" s="300">
        <v>172534022</v>
      </c>
    </row>
    <row r="12" spans="1:3" s="415" customFormat="1" ht="12" customHeight="1">
      <c r="A12" s="14" t="s">
        <v>99</v>
      </c>
      <c r="B12" s="417" t="s">
        <v>254</v>
      </c>
      <c r="C12" s="299">
        <v>437309484</v>
      </c>
    </row>
    <row r="13" spans="1:3" s="415" customFormat="1" ht="12" customHeight="1">
      <c r="A13" s="14" t="s">
        <v>100</v>
      </c>
      <c r="B13" s="417" t="s">
        <v>550</v>
      </c>
      <c r="C13" s="299">
        <v>275225961</v>
      </c>
    </row>
    <row r="14" spans="1:3" s="415" customFormat="1" ht="12" customHeight="1">
      <c r="A14" s="14" t="s">
        <v>101</v>
      </c>
      <c r="B14" s="417" t="s">
        <v>256</v>
      </c>
      <c r="C14" s="299">
        <v>20586940</v>
      </c>
    </row>
    <row r="15" spans="1:3" s="415" customFormat="1" ht="12" customHeight="1">
      <c r="A15" s="14" t="s">
        <v>148</v>
      </c>
      <c r="B15" s="293" t="s">
        <v>432</v>
      </c>
      <c r="C15" s="299"/>
    </row>
    <row r="16" spans="1:3" s="415" customFormat="1" ht="12" customHeight="1" thickBot="1">
      <c r="A16" s="16" t="s">
        <v>102</v>
      </c>
      <c r="B16" s="294" t="s">
        <v>433</v>
      </c>
      <c r="C16" s="299"/>
    </row>
    <row r="17" spans="1:3" s="415" customFormat="1" ht="12" customHeight="1" thickBot="1">
      <c r="A17" s="20" t="s">
        <v>19</v>
      </c>
      <c r="B17" s="292" t="s">
        <v>257</v>
      </c>
      <c r="C17" s="297">
        <f>+C18+C19+C20+C21+C22</f>
        <v>997850000</v>
      </c>
    </row>
    <row r="18" spans="1:3" s="415" customFormat="1" ht="12" customHeight="1">
      <c r="A18" s="15" t="s">
        <v>104</v>
      </c>
      <c r="B18" s="416" t="s">
        <v>258</v>
      </c>
      <c r="C18" s="300"/>
    </row>
    <row r="19" spans="1:3" s="415" customFormat="1" ht="12" customHeight="1">
      <c r="A19" s="14" t="s">
        <v>105</v>
      </c>
      <c r="B19" s="417" t="s">
        <v>259</v>
      </c>
      <c r="C19" s="299"/>
    </row>
    <row r="20" spans="1:3" s="415" customFormat="1" ht="12" customHeight="1">
      <c r="A20" s="14" t="s">
        <v>106</v>
      </c>
      <c r="B20" s="417" t="s">
        <v>422</v>
      </c>
      <c r="C20" s="299"/>
    </row>
    <row r="21" spans="1:3" s="415" customFormat="1" ht="12" customHeight="1">
      <c r="A21" s="14" t="s">
        <v>107</v>
      </c>
      <c r="B21" s="417" t="s">
        <v>423</v>
      </c>
      <c r="C21" s="299"/>
    </row>
    <row r="22" spans="1:3" s="415" customFormat="1" ht="12" customHeight="1">
      <c r="A22" s="14" t="s">
        <v>108</v>
      </c>
      <c r="B22" s="417" t="s">
        <v>574</v>
      </c>
      <c r="C22" s="299">
        <v>997850000</v>
      </c>
    </row>
    <row r="23" spans="1:3" s="415" customFormat="1" ht="12" customHeight="1" thickBot="1">
      <c r="A23" s="16" t="s">
        <v>117</v>
      </c>
      <c r="B23" s="294" t="s">
        <v>261</v>
      </c>
      <c r="C23" s="301"/>
    </row>
    <row r="24" spans="1:3" s="415" customFormat="1" ht="12" customHeight="1" thickBot="1">
      <c r="A24" s="20" t="s">
        <v>20</v>
      </c>
      <c r="B24" s="21" t="s">
        <v>262</v>
      </c>
      <c r="C24" s="297">
        <f>+C25+C26+C27+C28+C29</f>
        <v>384801977</v>
      </c>
    </row>
    <row r="25" spans="1:3" s="415" customFormat="1" ht="12" customHeight="1">
      <c r="A25" s="15" t="s">
        <v>87</v>
      </c>
      <c r="B25" s="416" t="s">
        <v>263</v>
      </c>
      <c r="C25" s="300"/>
    </row>
    <row r="26" spans="1:3" s="415" customFormat="1" ht="12" customHeight="1">
      <c r="A26" s="14" t="s">
        <v>88</v>
      </c>
      <c r="B26" s="417" t="s">
        <v>264</v>
      </c>
      <c r="C26" s="299"/>
    </row>
    <row r="27" spans="1:3" s="415" customFormat="1" ht="12" customHeight="1">
      <c r="A27" s="14" t="s">
        <v>89</v>
      </c>
      <c r="B27" s="417" t="s">
        <v>424</v>
      </c>
      <c r="C27" s="299"/>
    </row>
    <row r="28" spans="1:3" s="415" customFormat="1" ht="12" customHeight="1">
      <c r="A28" s="14" t="s">
        <v>90</v>
      </c>
      <c r="B28" s="417" t="s">
        <v>425</v>
      </c>
      <c r="C28" s="299"/>
    </row>
    <row r="29" spans="1:3" s="415" customFormat="1" ht="12" customHeight="1">
      <c r="A29" s="14" t="s">
        <v>171</v>
      </c>
      <c r="B29" s="417" t="s">
        <v>265</v>
      </c>
      <c r="C29" s="299">
        <v>384801977</v>
      </c>
    </row>
    <row r="30" spans="1:3" s="558" customFormat="1" ht="12" customHeight="1" thickBot="1">
      <c r="A30" s="569" t="s">
        <v>172</v>
      </c>
      <c r="B30" s="556" t="s">
        <v>569</v>
      </c>
      <c r="C30" s="557"/>
    </row>
    <row r="31" spans="1:3" s="415" customFormat="1" ht="12" customHeight="1" thickBot="1">
      <c r="A31" s="20" t="s">
        <v>173</v>
      </c>
      <c r="B31" s="21" t="s">
        <v>551</v>
      </c>
      <c r="C31" s="303">
        <f>SUM(C32:C38)</f>
        <v>1190000000</v>
      </c>
    </row>
    <row r="32" spans="1:3" s="415" customFormat="1" ht="12" customHeight="1">
      <c r="A32" s="15" t="s">
        <v>268</v>
      </c>
      <c r="B32" s="416" t="s">
        <v>555</v>
      </c>
      <c r="C32" s="300">
        <v>81000000</v>
      </c>
    </row>
    <row r="33" spans="1:3" s="415" customFormat="1" ht="12" customHeight="1">
      <c r="A33" s="14" t="s">
        <v>269</v>
      </c>
      <c r="B33" s="417" t="s">
        <v>556</v>
      </c>
      <c r="C33" s="299">
        <v>2000000</v>
      </c>
    </row>
    <row r="34" spans="1:3" s="415" customFormat="1" ht="12" customHeight="1">
      <c r="A34" s="14" t="s">
        <v>270</v>
      </c>
      <c r="B34" s="417" t="s">
        <v>557</v>
      </c>
      <c r="C34" s="299">
        <v>950000000</v>
      </c>
    </row>
    <row r="35" spans="1:3" s="415" customFormat="1" ht="12" customHeight="1">
      <c r="A35" s="14" t="s">
        <v>271</v>
      </c>
      <c r="B35" s="417" t="s">
        <v>558</v>
      </c>
      <c r="C35" s="299">
        <v>2000000</v>
      </c>
    </row>
    <row r="36" spans="1:3" s="415" customFormat="1" ht="12" customHeight="1">
      <c r="A36" s="14" t="s">
        <v>552</v>
      </c>
      <c r="B36" s="417" t="s">
        <v>272</v>
      </c>
      <c r="C36" s="299">
        <v>105000000</v>
      </c>
    </row>
    <row r="37" spans="1:3" s="415" customFormat="1" ht="12" customHeight="1">
      <c r="A37" s="14" t="s">
        <v>553</v>
      </c>
      <c r="B37" s="417" t="s">
        <v>273</v>
      </c>
      <c r="C37" s="299">
        <v>50000000</v>
      </c>
    </row>
    <row r="38" spans="1:3" s="415" customFormat="1" ht="12" customHeight="1" thickBot="1">
      <c r="A38" s="16" t="s">
        <v>554</v>
      </c>
      <c r="B38" s="512" t="s">
        <v>274</v>
      </c>
      <c r="C38" s="301"/>
    </row>
    <row r="39" spans="1:3" s="415" customFormat="1" ht="12" customHeight="1" thickBot="1">
      <c r="A39" s="20" t="s">
        <v>22</v>
      </c>
      <c r="B39" s="21" t="s">
        <v>434</v>
      </c>
      <c r="C39" s="297">
        <f>SUM(C40:C50)</f>
        <v>294904364</v>
      </c>
    </row>
    <row r="40" spans="1:3" s="415" customFormat="1" ht="12" customHeight="1">
      <c r="A40" s="15" t="s">
        <v>91</v>
      </c>
      <c r="B40" s="416" t="s">
        <v>277</v>
      </c>
      <c r="C40" s="300"/>
    </row>
    <row r="41" spans="1:3" s="415" customFormat="1" ht="12" customHeight="1">
      <c r="A41" s="14" t="s">
        <v>92</v>
      </c>
      <c r="B41" s="417" t="s">
        <v>278</v>
      </c>
      <c r="C41" s="299">
        <v>148239000</v>
      </c>
    </row>
    <row r="42" spans="1:3" s="415" customFormat="1" ht="12" customHeight="1">
      <c r="A42" s="14" t="s">
        <v>93</v>
      </c>
      <c r="B42" s="417" t="s">
        <v>279</v>
      </c>
      <c r="C42" s="299">
        <v>15000000</v>
      </c>
    </row>
    <row r="43" spans="1:3" s="415" customFormat="1" ht="12" customHeight="1">
      <c r="A43" s="14" t="s">
        <v>175</v>
      </c>
      <c r="B43" s="417" t="s">
        <v>280</v>
      </c>
      <c r="C43" s="299"/>
    </row>
    <row r="44" spans="1:3" s="415" customFormat="1" ht="12" customHeight="1">
      <c r="A44" s="14" t="s">
        <v>176</v>
      </c>
      <c r="B44" s="417" t="s">
        <v>281</v>
      </c>
      <c r="C44" s="299">
        <v>85570364</v>
      </c>
    </row>
    <row r="45" spans="1:3" s="415" customFormat="1" ht="12" customHeight="1">
      <c r="A45" s="14" t="s">
        <v>177</v>
      </c>
      <c r="B45" s="417" t="s">
        <v>282</v>
      </c>
      <c r="C45" s="299">
        <v>45095000</v>
      </c>
    </row>
    <row r="46" spans="1:3" s="415" customFormat="1" ht="12" customHeight="1">
      <c r="A46" s="14" t="s">
        <v>178</v>
      </c>
      <c r="B46" s="417" t="s">
        <v>283</v>
      </c>
      <c r="C46" s="299"/>
    </row>
    <row r="47" spans="1:3" s="415" customFormat="1" ht="12" customHeight="1">
      <c r="A47" s="14" t="s">
        <v>179</v>
      </c>
      <c r="B47" s="417" t="s">
        <v>559</v>
      </c>
      <c r="C47" s="299">
        <v>1000000</v>
      </c>
    </row>
    <row r="48" spans="1:3" s="415" customFormat="1" ht="12" customHeight="1">
      <c r="A48" s="14" t="s">
        <v>275</v>
      </c>
      <c r="B48" s="417" t="s">
        <v>285</v>
      </c>
      <c r="C48" s="302"/>
    </row>
    <row r="49" spans="1:3" s="415" customFormat="1" ht="12" customHeight="1">
      <c r="A49" s="16" t="s">
        <v>276</v>
      </c>
      <c r="B49" s="418" t="s">
        <v>436</v>
      </c>
      <c r="C49" s="403"/>
    </row>
    <row r="50" spans="1:3" s="415" customFormat="1" ht="12" customHeight="1" thickBot="1">
      <c r="A50" s="16" t="s">
        <v>435</v>
      </c>
      <c r="B50" s="294" t="s">
        <v>286</v>
      </c>
      <c r="C50" s="403"/>
    </row>
    <row r="51" spans="1:3" s="415" customFormat="1" ht="12" customHeight="1" thickBot="1">
      <c r="A51" s="20" t="s">
        <v>23</v>
      </c>
      <c r="B51" s="21" t="s">
        <v>287</v>
      </c>
      <c r="C51" s="297">
        <f>SUM(C52:C56)</f>
        <v>40000000</v>
      </c>
    </row>
    <row r="52" spans="1:3" s="415" customFormat="1" ht="12" customHeight="1">
      <c r="A52" s="15" t="s">
        <v>94</v>
      </c>
      <c r="B52" s="416" t="s">
        <v>291</v>
      </c>
      <c r="C52" s="460"/>
    </row>
    <row r="53" spans="1:3" s="415" customFormat="1" ht="12" customHeight="1">
      <c r="A53" s="14" t="s">
        <v>95</v>
      </c>
      <c r="B53" s="417" t="s">
        <v>292</v>
      </c>
      <c r="C53" s="302">
        <v>40000000</v>
      </c>
    </row>
    <row r="54" spans="1:3" s="415" customFormat="1" ht="12" customHeight="1">
      <c r="A54" s="14" t="s">
        <v>288</v>
      </c>
      <c r="B54" s="417" t="s">
        <v>293</v>
      </c>
      <c r="C54" s="302"/>
    </row>
    <row r="55" spans="1:3" s="415" customFormat="1" ht="12" customHeight="1">
      <c r="A55" s="14" t="s">
        <v>289</v>
      </c>
      <c r="B55" s="417" t="s">
        <v>294</v>
      </c>
      <c r="C55" s="302"/>
    </row>
    <row r="56" spans="1:3" s="415" customFormat="1" ht="12" customHeight="1" thickBot="1">
      <c r="A56" s="16" t="s">
        <v>290</v>
      </c>
      <c r="B56" s="294" t="s">
        <v>295</v>
      </c>
      <c r="C56" s="403"/>
    </row>
    <row r="57" spans="1:3" s="415" customFormat="1" ht="12" customHeight="1" thickBot="1">
      <c r="A57" s="20" t="s">
        <v>180</v>
      </c>
      <c r="B57" s="21" t="s">
        <v>296</v>
      </c>
      <c r="C57" s="297">
        <f>SUM(C58:C60)</f>
        <v>0</v>
      </c>
    </row>
    <row r="58" spans="1:3" s="415" customFormat="1" ht="12" customHeight="1">
      <c r="A58" s="15" t="s">
        <v>96</v>
      </c>
      <c r="B58" s="416" t="s">
        <v>297</v>
      </c>
      <c r="C58" s="300"/>
    </row>
    <row r="59" spans="1:3" s="415" customFormat="1" ht="12" customHeight="1">
      <c r="A59" s="14" t="s">
        <v>97</v>
      </c>
      <c r="B59" s="417" t="s">
        <v>426</v>
      </c>
      <c r="C59" s="299"/>
    </row>
    <row r="60" spans="1:3" s="415" customFormat="1" ht="12" customHeight="1">
      <c r="A60" s="14" t="s">
        <v>300</v>
      </c>
      <c r="B60" s="417" t="s">
        <v>298</v>
      </c>
      <c r="C60" s="299"/>
    </row>
    <row r="61" spans="1:3" s="415" customFormat="1" ht="12" customHeight="1" thickBot="1">
      <c r="A61" s="16" t="s">
        <v>301</v>
      </c>
      <c r="B61" s="294" t="s">
        <v>299</v>
      </c>
      <c r="C61" s="301"/>
    </row>
    <row r="62" spans="1:3" s="415" customFormat="1" ht="12" customHeight="1" thickBot="1">
      <c r="A62" s="20" t="s">
        <v>25</v>
      </c>
      <c r="B62" s="292" t="s">
        <v>302</v>
      </c>
      <c r="C62" s="297">
        <f>SUM(C63:C65)</f>
        <v>50000000</v>
      </c>
    </row>
    <row r="63" spans="1:3" s="415" customFormat="1" ht="12" customHeight="1">
      <c r="A63" s="15" t="s">
        <v>181</v>
      </c>
      <c r="B63" s="416" t="s">
        <v>304</v>
      </c>
      <c r="C63" s="302"/>
    </row>
    <row r="64" spans="1:3" s="415" customFormat="1" ht="12" customHeight="1">
      <c r="A64" s="14" t="s">
        <v>182</v>
      </c>
      <c r="B64" s="417" t="s">
        <v>427</v>
      </c>
      <c r="C64" s="302"/>
    </row>
    <row r="65" spans="1:3" s="415" customFormat="1" ht="12" customHeight="1">
      <c r="A65" s="14" t="s">
        <v>231</v>
      </c>
      <c r="B65" s="417" t="s">
        <v>305</v>
      </c>
      <c r="C65" s="302">
        <v>50000000</v>
      </c>
    </row>
    <row r="66" spans="1:3" s="415" customFormat="1" ht="12" customHeight="1" thickBot="1">
      <c r="A66" s="16" t="s">
        <v>303</v>
      </c>
      <c r="B66" s="294" t="s">
        <v>306</v>
      </c>
      <c r="C66" s="302"/>
    </row>
    <row r="67" spans="1:3" s="415" customFormat="1" ht="12" customHeight="1" thickBot="1">
      <c r="A67" s="485" t="s">
        <v>476</v>
      </c>
      <c r="B67" s="21" t="s">
        <v>307</v>
      </c>
      <c r="C67" s="303">
        <f>+C10+C17+C24+C31+C39+C51+C57+C62</f>
        <v>3863212748</v>
      </c>
    </row>
    <row r="68" spans="1:3" s="415" customFormat="1" ht="12" customHeight="1" thickBot="1">
      <c r="A68" s="463" t="s">
        <v>308</v>
      </c>
      <c r="B68" s="292" t="s">
        <v>309</v>
      </c>
      <c r="C68" s="297">
        <f>SUM(C69:C71)</f>
        <v>0</v>
      </c>
    </row>
    <row r="69" spans="1:3" s="415" customFormat="1" ht="12" customHeight="1">
      <c r="A69" s="15" t="s">
        <v>337</v>
      </c>
      <c r="B69" s="416" t="s">
        <v>310</v>
      </c>
      <c r="C69" s="302"/>
    </row>
    <row r="70" spans="1:3" s="415" customFormat="1" ht="12" customHeight="1">
      <c r="A70" s="14" t="s">
        <v>346</v>
      </c>
      <c r="B70" s="417" t="s">
        <v>311</v>
      </c>
      <c r="C70" s="302"/>
    </row>
    <row r="71" spans="1:3" s="415" customFormat="1" ht="12" customHeight="1" thickBot="1">
      <c r="A71" s="16" t="s">
        <v>347</v>
      </c>
      <c r="B71" s="479" t="s">
        <v>570</v>
      </c>
      <c r="C71" s="302"/>
    </row>
    <row r="72" spans="1:3" s="415" customFormat="1" ht="12" customHeight="1" thickBot="1">
      <c r="A72" s="463" t="s">
        <v>313</v>
      </c>
      <c r="B72" s="292" t="s">
        <v>314</v>
      </c>
      <c r="C72" s="297">
        <f>SUM(C73:C76)</f>
        <v>0</v>
      </c>
    </row>
    <row r="73" spans="1:3" s="415" customFormat="1" ht="12" customHeight="1">
      <c r="A73" s="15" t="s">
        <v>149</v>
      </c>
      <c r="B73" s="416" t="s">
        <v>315</v>
      </c>
      <c r="C73" s="302"/>
    </row>
    <row r="74" spans="1:3" s="415" customFormat="1" ht="12" customHeight="1">
      <c r="A74" s="14" t="s">
        <v>150</v>
      </c>
      <c r="B74" s="417" t="s">
        <v>571</v>
      </c>
      <c r="C74" s="302"/>
    </row>
    <row r="75" spans="1:3" s="415" customFormat="1" ht="12" customHeight="1" thickBot="1">
      <c r="A75" s="16" t="s">
        <v>338</v>
      </c>
      <c r="B75" s="418" t="s">
        <v>316</v>
      </c>
      <c r="C75" s="403"/>
    </row>
    <row r="76" spans="1:3" s="415" customFormat="1" ht="12" customHeight="1" thickBot="1">
      <c r="A76" s="571" t="s">
        <v>339</v>
      </c>
      <c r="B76" s="572" t="s">
        <v>572</v>
      </c>
      <c r="C76" s="573"/>
    </row>
    <row r="77" spans="1:3" s="415" customFormat="1" ht="12" customHeight="1" thickBot="1">
      <c r="A77" s="463" t="s">
        <v>317</v>
      </c>
      <c r="B77" s="292" t="s">
        <v>318</v>
      </c>
      <c r="C77" s="297">
        <f>SUM(C78:C79)</f>
        <v>350000000</v>
      </c>
    </row>
    <row r="78" spans="1:3" s="415" customFormat="1" ht="12" customHeight="1" thickBot="1">
      <c r="A78" s="13" t="s">
        <v>340</v>
      </c>
      <c r="B78" s="570" t="s">
        <v>319</v>
      </c>
      <c r="C78" s="403">
        <v>350000000</v>
      </c>
    </row>
    <row r="79" spans="1:3" s="415" customFormat="1" ht="12" customHeight="1" thickBot="1">
      <c r="A79" s="571" t="s">
        <v>341</v>
      </c>
      <c r="B79" s="572" t="s">
        <v>320</v>
      </c>
      <c r="C79" s="573"/>
    </row>
    <row r="80" spans="1:3" s="415" customFormat="1" ht="12" customHeight="1" thickBot="1">
      <c r="A80" s="463" t="s">
        <v>321</v>
      </c>
      <c r="B80" s="292" t="s">
        <v>322</v>
      </c>
      <c r="C80" s="297">
        <f>SUM(C81:C83)</f>
        <v>0</v>
      </c>
    </row>
    <row r="81" spans="1:3" s="415" customFormat="1" ht="12" customHeight="1">
      <c r="A81" s="15" t="s">
        <v>342</v>
      </c>
      <c r="B81" s="416" t="s">
        <v>323</v>
      </c>
      <c r="C81" s="302"/>
    </row>
    <row r="82" spans="1:3" s="415" customFormat="1" ht="12" customHeight="1">
      <c r="A82" s="14" t="s">
        <v>343</v>
      </c>
      <c r="B82" s="417" t="s">
        <v>324</v>
      </c>
      <c r="C82" s="302"/>
    </row>
    <row r="83" spans="1:3" s="415" customFormat="1" ht="12" customHeight="1" thickBot="1">
      <c r="A83" s="18" t="s">
        <v>344</v>
      </c>
      <c r="B83" s="574" t="s">
        <v>573</v>
      </c>
      <c r="C83" s="575"/>
    </row>
    <row r="84" spans="1:3" s="415" customFormat="1" ht="12" customHeight="1" thickBot="1">
      <c r="A84" s="463" t="s">
        <v>325</v>
      </c>
      <c r="B84" s="292" t="s">
        <v>345</v>
      </c>
      <c r="C84" s="297">
        <f>SUM(C85:C88)</f>
        <v>0</v>
      </c>
    </row>
    <row r="85" spans="1:3" s="415" customFormat="1" ht="12" customHeight="1">
      <c r="A85" s="420" t="s">
        <v>326</v>
      </c>
      <c r="B85" s="416" t="s">
        <v>327</v>
      </c>
      <c r="C85" s="302"/>
    </row>
    <row r="86" spans="1:3" s="415" customFormat="1" ht="12" customHeight="1">
      <c r="A86" s="421" t="s">
        <v>328</v>
      </c>
      <c r="B86" s="417" t="s">
        <v>329</v>
      </c>
      <c r="C86" s="302"/>
    </row>
    <row r="87" spans="1:3" s="415" customFormat="1" ht="12" customHeight="1">
      <c r="A87" s="421" t="s">
        <v>330</v>
      </c>
      <c r="B87" s="417" t="s">
        <v>331</v>
      </c>
      <c r="C87" s="302"/>
    </row>
    <row r="88" spans="1:3" s="415" customFormat="1" ht="12" customHeight="1" thickBot="1">
      <c r="A88" s="422" t="s">
        <v>332</v>
      </c>
      <c r="B88" s="294" t="s">
        <v>333</v>
      </c>
      <c r="C88" s="302"/>
    </row>
    <row r="89" spans="1:3" s="415" customFormat="1" ht="12" customHeight="1" thickBot="1">
      <c r="A89" s="463" t="s">
        <v>334</v>
      </c>
      <c r="B89" s="292" t="s">
        <v>475</v>
      </c>
      <c r="C89" s="461"/>
    </row>
    <row r="90" spans="1:3" s="415" customFormat="1" ht="13.5" customHeight="1" thickBot="1">
      <c r="A90" s="463" t="s">
        <v>336</v>
      </c>
      <c r="B90" s="292" t="s">
        <v>335</v>
      </c>
      <c r="C90" s="461"/>
    </row>
    <row r="91" spans="1:3" s="415" customFormat="1" ht="15.75" customHeight="1" thickBot="1">
      <c r="A91" s="463" t="s">
        <v>348</v>
      </c>
      <c r="B91" s="423" t="s">
        <v>478</v>
      </c>
      <c r="C91" s="303">
        <f>+C68+C72+C77+C80+C84+C90+C89</f>
        <v>350000000</v>
      </c>
    </row>
    <row r="92" spans="1:3" s="415" customFormat="1" ht="16.5" customHeight="1" thickBot="1">
      <c r="A92" s="464" t="s">
        <v>477</v>
      </c>
      <c r="B92" s="424" t="s">
        <v>479</v>
      </c>
      <c r="C92" s="303">
        <f>+C67+C91</f>
        <v>4213212748</v>
      </c>
    </row>
    <row r="93" spans="1:3" s="415" customFormat="1" ht="11.1" customHeight="1">
      <c r="A93" s="5"/>
      <c r="B93" s="6"/>
      <c r="C93" s="304"/>
    </row>
    <row r="94" spans="1:3" ht="16.5" customHeight="1">
      <c r="A94" s="716" t="s">
        <v>47</v>
      </c>
      <c r="B94" s="716"/>
      <c r="C94" s="716"/>
    </row>
    <row r="95" spans="1:3" s="425" customFormat="1" ht="16.5" customHeight="1" thickBot="1">
      <c r="A95" s="721" t="s">
        <v>153</v>
      </c>
      <c r="B95" s="721"/>
      <c r="C95" s="583" t="str">
        <f>C7</f>
        <v>Forintban!</v>
      </c>
    </row>
    <row r="96" spans="1:3" ht="38.1" customHeight="1" thickBot="1">
      <c r="A96" s="563" t="s">
        <v>69</v>
      </c>
      <c r="B96" s="564" t="s">
        <v>48</v>
      </c>
      <c r="C96" s="565" t="str">
        <f>+C8</f>
        <v>2019. évi előirányzat</v>
      </c>
    </row>
    <row r="97" spans="1:3" s="414" customFormat="1" ht="12" customHeight="1" thickBot="1">
      <c r="A97" s="563"/>
      <c r="B97" s="564" t="s">
        <v>493</v>
      </c>
      <c r="C97" s="565" t="s">
        <v>494</v>
      </c>
    </row>
    <row r="98" spans="1:3" ht="12" customHeight="1" thickBot="1">
      <c r="A98" s="22" t="s">
        <v>18</v>
      </c>
      <c r="B98" s="28" t="s">
        <v>437</v>
      </c>
      <c r="C98" s="296">
        <f>C99+C100+C101+C102+C103+C116</f>
        <v>3042131821</v>
      </c>
    </row>
    <row r="99" spans="1:3" ht="12" customHeight="1">
      <c r="A99" s="17" t="s">
        <v>98</v>
      </c>
      <c r="B99" s="10" t="s">
        <v>49</v>
      </c>
      <c r="C99" s="298">
        <v>1261020988</v>
      </c>
    </row>
    <row r="100" spans="1:3" ht="12" customHeight="1">
      <c r="A100" s="14" t="s">
        <v>99</v>
      </c>
      <c r="B100" s="8" t="s">
        <v>183</v>
      </c>
      <c r="C100" s="299">
        <v>230506879</v>
      </c>
    </row>
    <row r="101" spans="1:3" ht="12" customHeight="1">
      <c r="A101" s="14" t="s">
        <v>100</v>
      </c>
      <c r="B101" s="8" t="s">
        <v>140</v>
      </c>
      <c r="C101" s="301">
        <v>1114463890</v>
      </c>
    </row>
    <row r="102" spans="1:3" ht="12" customHeight="1">
      <c r="A102" s="14" t="s">
        <v>101</v>
      </c>
      <c r="B102" s="11" t="s">
        <v>184</v>
      </c>
      <c r="C102" s="301">
        <v>61500000</v>
      </c>
    </row>
    <row r="103" spans="1:3" ht="12" customHeight="1">
      <c r="A103" s="14" t="s">
        <v>112</v>
      </c>
      <c r="B103" s="19" t="s">
        <v>185</v>
      </c>
      <c r="C103" s="301">
        <v>270477006</v>
      </c>
    </row>
    <row r="104" spans="1:3" ht="12" customHeight="1">
      <c r="A104" s="14" t="s">
        <v>102</v>
      </c>
      <c r="B104" s="8" t="s">
        <v>442</v>
      </c>
      <c r="C104" s="301"/>
    </row>
    <row r="105" spans="1:3" ht="12" customHeight="1">
      <c r="A105" s="14" t="s">
        <v>103</v>
      </c>
      <c r="B105" s="144" t="s">
        <v>441</v>
      </c>
      <c r="C105" s="301"/>
    </row>
    <row r="106" spans="1:3" ht="12" customHeight="1">
      <c r="A106" s="14" t="s">
        <v>113</v>
      </c>
      <c r="B106" s="144" t="s">
        <v>440</v>
      </c>
      <c r="C106" s="301"/>
    </row>
    <row r="107" spans="1:3" ht="12" customHeight="1">
      <c r="A107" s="14" t="s">
        <v>114</v>
      </c>
      <c r="B107" s="142" t="s">
        <v>351</v>
      </c>
      <c r="C107" s="301"/>
    </row>
    <row r="108" spans="1:3" ht="12" customHeight="1">
      <c r="A108" s="14" t="s">
        <v>115</v>
      </c>
      <c r="B108" s="143" t="s">
        <v>352</v>
      </c>
      <c r="C108" s="301"/>
    </row>
    <row r="109" spans="1:3" ht="12" customHeight="1">
      <c r="A109" s="14" t="s">
        <v>116</v>
      </c>
      <c r="B109" s="143" t="s">
        <v>353</v>
      </c>
      <c r="C109" s="301"/>
    </row>
    <row r="110" spans="1:3" ht="12" customHeight="1">
      <c r="A110" s="14" t="s">
        <v>118</v>
      </c>
      <c r="B110" s="142" t="s">
        <v>354</v>
      </c>
      <c r="C110" s="301"/>
    </row>
    <row r="111" spans="1:3" ht="12" customHeight="1">
      <c r="A111" s="14" t="s">
        <v>186</v>
      </c>
      <c r="B111" s="142" t="s">
        <v>355</v>
      </c>
      <c r="C111" s="301"/>
    </row>
    <row r="112" spans="1:3" ht="12" customHeight="1">
      <c r="A112" s="14" t="s">
        <v>349</v>
      </c>
      <c r="B112" s="143" t="s">
        <v>356</v>
      </c>
      <c r="C112" s="301"/>
    </row>
    <row r="113" spans="1:3" ht="12" customHeight="1">
      <c r="A113" s="13" t="s">
        <v>350</v>
      </c>
      <c r="B113" s="144" t="s">
        <v>357</v>
      </c>
      <c r="C113" s="301"/>
    </row>
    <row r="114" spans="1:3" ht="12" customHeight="1">
      <c r="A114" s="14" t="s">
        <v>438</v>
      </c>
      <c r="B114" s="144" t="s">
        <v>358</v>
      </c>
      <c r="C114" s="301"/>
    </row>
    <row r="115" spans="1:3" ht="12" customHeight="1">
      <c r="A115" s="16" t="s">
        <v>439</v>
      </c>
      <c r="B115" s="144" t="s">
        <v>359</v>
      </c>
      <c r="C115" s="301">
        <v>285477006</v>
      </c>
    </row>
    <row r="116" spans="1:3" ht="12" customHeight="1">
      <c r="A116" s="14" t="s">
        <v>443</v>
      </c>
      <c r="B116" s="11" t="s">
        <v>50</v>
      </c>
      <c r="C116" s="299">
        <v>104163058</v>
      </c>
    </row>
    <row r="117" spans="1:3" ht="12" customHeight="1">
      <c r="A117" s="14" t="s">
        <v>444</v>
      </c>
      <c r="B117" s="8" t="s">
        <v>446</v>
      </c>
      <c r="C117" s="299">
        <v>44166704</v>
      </c>
    </row>
    <row r="118" spans="1:3" ht="12" customHeight="1" thickBot="1">
      <c r="A118" s="18" t="s">
        <v>445</v>
      </c>
      <c r="B118" s="483" t="s">
        <v>447</v>
      </c>
      <c r="C118" s="305">
        <v>59996354</v>
      </c>
    </row>
    <row r="119" spans="1:3" ht="12" customHeight="1" thickBot="1">
      <c r="A119" s="480" t="s">
        <v>19</v>
      </c>
      <c r="B119" s="481" t="s">
        <v>360</v>
      </c>
      <c r="C119" s="482">
        <f>+C120+C122+C124</f>
        <v>1171080927</v>
      </c>
    </row>
    <row r="120" spans="1:3" ht="12" customHeight="1">
      <c r="A120" s="15" t="s">
        <v>104</v>
      </c>
      <c r="B120" s="8" t="s">
        <v>230</v>
      </c>
      <c r="C120" s="300">
        <v>959341949</v>
      </c>
    </row>
    <row r="121" spans="1:3" ht="12" customHeight="1">
      <c r="A121" s="15" t="s">
        <v>105</v>
      </c>
      <c r="B121" s="12" t="s">
        <v>364</v>
      </c>
      <c r="C121" s="300"/>
    </row>
    <row r="122" spans="1:3" ht="12" customHeight="1">
      <c r="A122" s="15" t="s">
        <v>106</v>
      </c>
      <c r="B122" s="12" t="s">
        <v>187</v>
      </c>
      <c r="C122" s="299">
        <v>211738978</v>
      </c>
    </row>
    <row r="123" spans="1:3" ht="12" customHeight="1">
      <c r="A123" s="15" t="s">
        <v>107</v>
      </c>
      <c r="B123" s="12" t="s">
        <v>365</v>
      </c>
      <c r="C123" s="264"/>
    </row>
    <row r="124" spans="1:3" ht="12" customHeight="1">
      <c r="A124" s="15" t="s">
        <v>108</v>
      </c>
      <c r="B124" s="294" t="s">
        <v>575</v>
      </c>
      <c r="C124" s="264"/>
    </row>
    <row r="125" spans="1:3" ht="12" customHeight="1">
      <c r="A125" s="15" t="s">
        <v>117</v>
      </c>
      <c r="B125" s="293" t="s">
        <v>428</v>
      </c>
      <c r="C125" s="264"/>
    </row>
    <row r="126" spans="1:3" ht="12" customHeight="1">
      <c r="A126" s="15" t="s">
        <v>119</v>
      </c>
      <c r="B126" s="412" t="s">
        <v>370</v>
      </c>
      <c r="C126" s="264"/>
    </row>
    <row r="127" spans="1:3">
      <c r="A127" s="15" t="s">
        <v>188</v>
      </c>
      <c r="B127" s="143" t="s">
        <v>353</v>
      </c>
      <c r="C127" s="264"/>
    </row>
    <row r="128" spans="1:3" ht="12" customHeight="1">
      <c r="A128" s="15" t="s">
        <v>189</v>
      </c>
      <c r="B128" s="143" t="s">
        <v>369</v>
      </c>
      <c r="C128" s="264"/>
    </row>
    <row r="129" spans="1:3" ht="12" customHeight="1">
      <c r="A129" s="15" t="s">
        <v>190</v>
      </c>
      <c r="B129" s="143" t="s">
        <v>368</v>
      </c>
      <c r="C129" s="264"/>
    </row>
    <row r="130" spans="1:3" ht="12" customHeight="1">
      <c r="A130" s="15" t="s">
        <v>361</v>
      </c>
      <c r="B130" s="143" t="s">
        <v>356</v>
      </c>
      <c r="C130" s="264"/>
    </row>
    <row r="131" spans="1:3" ht="12" customHeight="1">
      <c r="A131" s="15" t="s">
        <v>362</v>
      </c>
      <c r="B131" s="143" t="s">
        <v>367</v>
      </c>
      <c r="C131" s="264"/>
    </row>
    <row r="132" spans="1:3" ht="16.5" thickBot="1">
      <c r="A132" s="13" t="s">
        <v>363</v>
      </c>
      <c r="B132" s="143" t="s">
        <v>366</v>
      </c>
      <c r="C132" s="266"/>
    </row>
    <row r="133" spans="1:3" ht="12" customHeight="1" thickBot="1">
      <c r="A133" s="20" t="s">
        <v>20</v>
      </c>
      <c r="B133" s="124" t="s">
        <v>448</v>
      </c>
      <c r="C133" s="297">
        <f>+C98+C119</f>
        <v>4213212748</v>
      </c>
    </row>
    <row r="134" spans="1:3" ht="12" customHeight="1" thickBot="1">
      <c r="A134" s="20" t="s">
        <v>21</v>
      </c>
      <c r="B134" s="124" t="s">
        <v>449</v>
      </c>
      <c r="C134" s="297">
        <f>+C135+C136+C137</f>
        <v>0</v>
      </c>
    </row>
    <row r="135" spans="1:3" ht="12" customHeight="1">
      <c r="A135" s="15" t="s">
        <v>268</v>
      </c>
      <c r="B135" s="12" t="s">
        <v>456</v>
      </c>
      <c r="C135" s="264"/>
    </row>
    <row r="136" spans="1:3" ht="12" customHeight="1">
      <c r="A136" s="15" t="s">
        <v>269</v>
      </c>
      <c r="B136" s="12" t="s">
        <v>457</v>
      </c>
      <c r="C136" s="264"/>
    </row>
    <row r="137" spans="1:3" ht="12" customHeight="1" thickBot="1">
      <c r="A137" s="13" t="s">
        <v>270</v>
      </c>
      <c r="B137" s="12" t="s">
        <v>458</v>
      </c>
      <c r="C137" s="264"/>
    </row>
    <row r="138" spans="1:3" ht="12" customHeight="1" thickBot="1">
      <c r="A138" s="20" t="s">
        <v>22</v>
      </c>
      <c r="B138" s="124" t="s">
        <v>450</v>
      </c>
      <c r="C138" s="297">
        <f>SUM(C139:C144)</f>
        <v>0</v>
      </c>
    </row>
    <row r="139" spans="1:3" ht="12" customHeight="1">
      <c r="A139" s="15" t="s">
        <v>91</v>
      </c>
      <c r="B139" s="9" t="s">
        <v>459</v>
      </c>
      <c r="C139" s="264"/>
    </row>
    <row r="140" spans="1:3" ht="12" customHeight="1">
      <c r="A140" s="15" t="s">
        <v>92</v>
      </c>
      <c r="B140" s="9" t="s">
        <v>451</v>
      </c>
      <c r="C140" s="264"/>
    </row>
    <row r="141" spans="1:3" ht="12" customHeight="1">
      <c r="A141" s="15" t="s">
        <v>93</v>
      </c>
      <c r="B141" s="9" t="s">
        <v>452</v>
      </c>
      <c r="C141" s="264"/>
    </row>
    <row r="142" spans="1:3" ht="12" customHeight="1">
      <c r="A142" s="15" t="s">
        <v>175</v>
      </c>
      <c r="B142" s="9" t="s">
        <v>453</v>
      </c>
      <c r="C142" s="264"/>
    </row>
    <row r="143" spans="1:3" ht="12" customHeight="1" thickBot="1">
      <c r="A143" s="13" t="s">
        <v>176</v>
      </c>
      <c r="B143" s="7" t="s">
        <v>454</v>
      </c>
      <c r="C143" s="266"/>
    </row>
    <row r="144" spans="1:3" ht="12" customHeight="1" thickBot="1">
      <c r="A144" s="571" t="s">
        <v>177</v>
      </c>
      <c r="B144" s="576" t="s">
        <v>455</v>
      </c>
      <c r="C144" s="577"/>
    </row>
    <row r="145" spans="1:9" ht="12" customHeight="1" thickBot="1">
      <c r="A145" s="20" t="s">
        <v>23</v>
      </c>
      <c r="B145" s="124" t="s">
        <v>463</v>
      </c>
      <c r="C145" s="303">
        <f>+C146+C147+C148+C149</f>
        <v>0</v>
      </c>
    </row>
    <row r="146" spans="1:9" ht="12" customHeight="1">
      <c r="A146" s="15" t="s">
        <v>94</v>
      </c>
      <c r="B146" s="9" t="s">
        <v>371</v>
      </c>
      <c r="C146" s="264"/>
    </row>
    <row r="147" spans="1:9" ht="12" customHeight="1">
      <c r="A147" s="15" t="s">
        <v>95</v>
      </c>
      <c r="B147" s="9" t="s">
        <v>372</v>
      </c>
      <c r="C147" s="264"/>
    </row>
    <row r="148" spans="1:9" ht="12" customHeight="1" thickBot="1">
      <c r="A148" s="13" t="s">
        <v>288</v>
      </c>
      <c r="B148" s="7" t="s">
        <v>464</v>
      </c>
      <c r="C148" s="266"/>
    </row>
    <row r="149" spans="1:9" ht="12" customHeight="1" thickBot="1">
      <c r="A149" s="571" t="s">
        <v>289</v>
      </c>
      <c r="B149" s="576" t="s">
        <v>390</v>
      </c>
      <c r="C149" s="577"/>
    </row>
    <row r="150" spans="1:9" ht="12" customHeight="1" thickBot="1">
      <c r="A150" s="20" t="s">
        <v>24</v>
      </c>
      <c r="B150" s="124" t="s">
        <v>465</v>
      </c>
      <c r="C150" s="306">
        <f>SUM(C151:C155)</f>
        <v>0</v>
      </c>
    </row>
    <row r="151" spans="1:9" ht="12" customHeight="1">
      <c r="A151" s="15" t="s">
        <v>96</v>
      </c>
      <c r="B151" s="9" t="s">
        <v>460</v>
      </c>
      <c r="C151" s="264"/>
    </row>
    <row r="152" spans="1:9" ht="12" customHeight="1">
      <c r="A152" s="15" t="s">
        <v>97</v>
      </c>
      <c r="B152" s="9" t="s">
        <v>467</v>
      </c>
      <c r="C152" s="264"/>
    </row>
    <row r="153" spans="1:9" ht="12" customHeight="1">
      <c r="A153" s="15" t="s">
        <v>300</v>
      </c>
      <c r="B153" s="9" t="s">
        <v>462</v>
      </c>
      <c r="C153" s="264"/>
    </row>
    <row r="154" spans="1:9" ht="12" customHeight="1">
      <c r="A154" s="15" t="s">
        <v>301</v>
      </c>
      <c r="B154" s="9" t="s">
        <v>518</v>
      </c>
      <c r="C154" s="264"/>
    </row>
    <row r="155" spans="1:9" ht="12" customHeight="1" thickBot="1">
      <c r="A155" s="15" t="s">
        <v>466</v>
      </c>
      <c r="B155" s="9" t="s">
        <v>469</v>
      </c>
      <c r="C155" s="264"/>
    </row>
    <row r="156" spans="1:9" ht="12" customHeight="1" thickBot="1">
      <c r="A156" s="20" t="s">
        <v>25</v>
      </c>
      <c r="B156" s="124" t="s">
        <v>470</v>
      </c>
      <c r="C156" s="484"/>
    </row>
    <row r="157" spans="1:9" ht="12" customHeight="1" thickBot="1">
      <c r="A157" s="20" t="s">
        <v>26</v>
      </c>
      <c r="B157" s="124" t="s">
        <v>471</v>
      </c>
      <c r="C157" s="484"/>
    </row>
    <row r="158" spans="1:9" ht="15.2" customHeight="1" thickBot="1">
      <c r="A158" s="20" t="s">
        <v>27</v>
      </c>
      <c r="B158" s="124" t="s">
        <v>473</v>
      </c>
      <c r="C158" s="578">
        <f>+C134+C138+C145+C150+C156+C157</f>
        <v>0</v>
      </c>
      <c r="F158" s="427"/>
      <c r="G158" s="428"/>
      <c r="H158" s="428"/>
      <c r="I158" s="428"/>
    </row>
    <row r="159" spans="1:9" s="415" customFormat="1" ht="17.25" customHeight="1" thickBot="1">
      <c r="A159" s="295" t="s">
        <v>28</v>
      </c>
      <c r="B159" s="579" t="s">
        <v>472</v>
      </c>
      <c r="C159" s="578">
        <f>+C133+C158</f>
        <v>4213212748</v>
      </c>
    </row>
    <row r="160" spans="1:9" ht="15.95" customHeight="1">
      <c r="A160" s="641"/>
      <c r="B160" s="641"/>
      <c r="C160" s="642">
        <f>C92-C159</f>
        <v>0</v>
      </c>
    </row>
    <row r="161" spans="1:4">
      <c r="A161" s="714" t="s">
        <v>373</v>
      </c>
      <c r="B161" s="714"/>
      <c r="C161" s="714"/>
    </row>
    <row r="162" spans="1:4" ht="15.2" customHeight="1" thickBot="1">
      <c r="A162" s="715" t="s">
        <v>154</v>
      </c>
      <c r="B162" s="715"/>
      <c r="C162" s="584" t="str">
        <f>C95</f>
        <v>Forintban!</v>
      </c>
    </row>
    <row r="163" spans="1:4" ht="13.5" customHeight="1" thickBot="1">
      <c r="A163" s="20">
        <v>1</v>
      </c>
      <c r="B163" s="27" t="s">
        <v>474</v>
      </c>
      <c r="C163" s="297">
        <f>+C67-C133</f>
        <v>-350000000</v>
      </c>
      <c r="D163" s="429"/>
    </row>
    <row r="164" spans="1:4" ht="27.75" customHeight="1" thickBot="1">
      <c r="A164" s="20" t="s">
        <v>19</v>
      </c>
      <c r="B164" s="27" t="s">
        <v>480</v>
      </c>
      <c r="C164" s="297">
        <f>+C91-C158</f>
        <v>350000000</v>
      </c>
    </row>
  </sheetData>
  <sheetProtection sheet="1"/>
  <mergeCells count="7">
    <mergeCell ref="A161:C161"/>
    <mergeCell ref="A162:B162"/>
    <mergeCell ref="A94:C94"/>
    <mergeCell ref="B1:C1"/>
    <mergeCell ref="A6:C6"/>
    <mergeCell ref="A7:B7"/>
    <mergeCell ref="A95:B95"/>
  </mergeCells>
  <phoneticPr fontId="0" type="noConversion"/>
  <printOptions horizontalCentered="1"/>
  <pageMargins left="0.6692913385826772" right="0.6692913385826772" top="0.86614173228346458" bottom="0.86614173228346458" header="0" footer="0"/>
  <pageSetup paperSize="9" scale="74" fitToHeight="2" orientation="portrait" r:id="rId1"/>
  <headerFooter alignWithMargins="0"/>
  <rowBreaks count="2" manualBreakCount="2">
    <brk id="67" max="2" man="1"/>
    <brk id="144" max="2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</sheetPr>
  <dimension ref="A1:I164"/>
  <sheetViews>
    <sheetView topLeftCell="A94" zoomScale="120" zoomScaleNormal="120" zoomScaleSheetLayoutView="100" workbookViewId="0">
      <selection activeCell="C123" sqref="C123"/>
    </sheetView>
  </sheetViews>
  <sheetFormatPr defaultRowHeight="15.75"/>
  <cols>
    <col min="1" max="1" width="9.5" style="381" customWidth="1"/>
    <col min="2" max="2" width="99.33203125" style="381" customWidth="1"/>
    <col min="3" max="3" width="21.6640625" style="382" customWidth="1"/>
    <col min="4" max="4" width="9" style="413" customWidth="1"/>
    <col min="5" max="16384" width="9.33203125" style="413"/>
  </cols>
  <sheetData>
    <row r="1" spans="1:3" ht="18.75" customHeight="1">
      <c r="A1" s="633"/>
      <c r="B1" s="717" t="str">
        <f ca="1">CONCATENATE("1.2. melléklet ",ALAPADATOK!A7," ",ALAPADATOK!B7," ",ALAPADATOK!C7," ",ALAPADATOK!D7," ",ALAPADATOK!E7," ",ALAPADATOK!F7," ",ALAPADATOK!G7," ",ALAPADATOK!H7)</f>
        <v>1.2. melléklet a 2 / 2019 ( II.15. ) önkormányzati rendelethez</v>
      </c>
      <c r="C1" s="718"/>
    </row>
    <row r="2" spans="1:3" ht="21.95" customHeight="1">
      <c r="A2" s="634"/>
      <c r="B2" s="635" t="str">
        <f ca="1">CONCATENATE(ALAPADATOK!A3)</f>
        <v>DABAS VÁROS ÖNKORMÁNYZATA</v>
      </c>
      <c r="C2" s="636"/>
    </row>
    <row r="3" spans="1:3" ht="21.95" customHeight="1">
      <c r="A3" s="636"/>
      <c r="B3" s="635" t="s">
        <v>580</v>
      </c>
      <c r="C3" s="636"/>
    </row>
    <row r="4" spans="1:3" ht="21.95" customHeight="1">
      <c r="A4" s="636"/>
      <c r="B4" s="635" t="s">
        <v>582</v>
      </c>
      <c r="C4" s="636"/>
    </row>
    <row r="5" spans="1:3" ht="21.95" customHeight="1">
      <c r="A5" s="633"/>
      <c r="B5" s="633"/>
      <c r="C5" s="637"/>
    </row>
    <row r="6" spans="1:3" ht="15.2" customHeight="1">
      <c r="A6" s="719" t="s">
        <v>15</v>
      </c>
      <c r="B6" s="719"/>
      <c r="C6" s="719"/>
    </row>
    <row r="7" spans="1:3" ht="15.2" customHeight="1" thickBot="1">
      <c r="A7" s="720" t="s">
        <v>152</v>
      </c>
      <c r="B7" s="720"/>
      <c r="C7" s="582" t="str">
        <f ca="1">CONCATENATE(KV_1.1.sz.mell.!C7)</f>
        <v>Forintban!</v>
      </c>
    </row>
    <row r="8" spans="1:3" ht="24" customHeight="1" thickBot="1">
      <c r="A8" s="638" t="s">
        <v>69</v>
      </c>
      <c r="B8" s="639" t="s">
        <v>17</v>
      </c>
      <c r="C8" s="640" t="str">
        <f ca="1">+CONCATENATE(LEFT(KV_ÖSSZEFÜGGÉSEK!A5,4),". évi előirányzat")</f>
        <v>2019. évi előirányzat</v>
      </c>
    </row>
    <row r="9" spans="1:3" s="414" customFormat="1" ht="12" customHeight="1" thickBot="1">
      <c r="A9" s="566"/>
      <c r="B9" s="567" t="s">
        <v>493</v>
      </c>
      <c r="C9" s="568" t="s">
        <v>494</v>
      </c>
    </row>
    <row r="10" spans="1:3" s="415" customFormat="1" ht="12" customHeight="1" thickBot="1">
      <c r="A10" s="20" t="s">
        <v>18</v>
      </c>
      <c r="B10" s="21" t="s">
        <v>252</v>
      </c>
      <c r="C10" s="297">
        <f>+C11+C12+C13+C14+C15+C16</f>
        <v>905656407</v>
      </c>
    </row>
    <row r="11" spans="1:3" s="415" customFormat="1" ht="12" customHeight="1">
      <c r="A11" s="15" t="s">
        <v>98</v>
      </c>
      <c r="B11" s="416" t="s">
        <v>253</v>
      </c>
      <c r="C11" s="300">
        <v>172534022</v>
      </c>
    </row>
    <row r="12" spans="1:3" s="415" customFormat="1" ht="12" customHeight="1">
      <c r="A12" s="14" t="s">
        <v>99</v>
      </c>
      <c r="B12" s="417" t="s">
        <v>254</v>
      </c>
      <c r="C12" s="299">
        <v>437309484</v>
      </c>
    </row>
    <row r="13" spans="1:3" s="415" customFormat="1" ht="12" customHeight="1">
      <c r="A13" s="14" t="s">
        <v>100</v>
      </c>
      <c r="B13" s="417" t="s">
        <v>550</v>
      </c>
      <c r="C13" s="299">
        <v>275225961</v>
      </c>
    </row>
    <row r="14" spans="1:3" s="415" customFormat="1" ht="12" customHeight="1">
      <c r="A14" s="14" t="s">
        <v>101</v>
      </c>
      <c r="B14" s="417" t="s">
        <v>256</v>
      </c>
      <c r="C14" s="299">
        <v>20586940</v>
      </c>
    </row>
    <row r="15" spans="1:3" s="415" customFormat="1" ht="12" customHeight="1">
      <c r="A15" s="14" t="s">
        <v>148</v>
      </c>
      <c r="B15" s="293" t="s">
        <v>432</v>
      </c>
      <c r="C15" s="299"/>
    </row>
    <row r="16" spans="1:3" s="415" customFormat="1" ht="12" customHeight="1" thickBot="1">
      <c r="A16" s="16" t="s">
        <v>102</v>
      </c>
      <c r="B16" s="294" t="s">
        <v>433</v>
      </c>
      <c r="C16" s="299"/>
    </row>
    <row r="17" spans="1:3" s="415" customFormat="1" ht="12" customHeight="1" thickBot="1">
      <c r="A17" s="20" t="s">
        <v>19</v>
      </c>
      <c r="B17" s="292" t="s">
        <v>257</v>
      </c>
      <c r="C17" s="297">
        <f>+C18+C19+C20+C21+C22</f>
        <v>0</v>
      </c>
    </row>
    <row r="18" spans="1:3" s="415" customFormat="1" ht="12" customHeight="1">
      <c r="A18" s="15" t="s">
        <v>104</v>
      </c>
      <c r="B18" s="416" t="s">
        <v>258</v>
      </c>
      <c r="C18" s="300"/>
    </row>
    <row r="19" spans="1:3" s="415" customFormat="1" ht="12" customHeight="1">
      <c r="A19" s="14" t="s">
        <v>105</v>
      </c>
      <c r="B19" s="417" t="s">
        <v>259</v>
      </c>
      <c r="C19" s="299"/>
    </row>
    <row r="20" spans="1:3" s="415" customFormat="1" ht="12" customHeight="1">
      <c r="A20" s="14" t="s">
        <v>106</v>
      </c>
      <c r="B20" s="417" t="s">
        <v>422</v>
      </c>
      <c r="C20" s="299"/>
    </row>
    <row r="21" spans="1:3" s="415" customFormat="1" ht="12" customHeight="1">
      <c r="A21" s="14" t="s">
        <v>107</v>
      </c>
      <c r="B21" s="417" t="s">
        <v>423</v>
      </c>
      <c r="C21" s="299"/>
    </row>
    <row r="22" spans="1:3" s="415" customFormat="1" ht="12" customHeight="1">
      <c r="A22" s="14" t="s">
        <v>108</v>
      </c>
      <c r="B22" s="417" t="s">
        <v>574</v>
      </c>
      <c r="C22" s="299"/>
    </row>
    <row r="23" spans="1:3" s="415" customFormat="1" ht="12" customHeight="1" thickBot="1">
      <c r="A23" s="16" t="s">
        <v>117</v>
      </c>
      <c r="B23" s="294" t="s">
        <v>261</v>
      </c>
      <c r="C23" s="301"/>
    </row>
    <row r="24" spans="1:3" s="415" customFormat="1" ht="12" customHeight="1" thickBot="1">
      <c r="A24" s="20" t="s">
        <v>20</v>
      </c>
      <c r="B24" s="21" t="s">
        <v>262</v>
      </c>
      <c r="C24" s="297">
        <f>+C25+C26+C27+C28+C29</f>
        <v>283799560</v>
      </c>
    </row>
    <row r="25" spans="1:3" s="415" customFormat="1" ht="12" customHeight="1">
      <c r="A25" s="15" t="s">
        <v>87</v>
      </c>
      <c r="B25" s="416" t="s">
        <v>263</v>
      </c>
      <c r="C25" s="300"/>
    </row>
    <row r="26" spans="1:3" s="415" customFormat="1" ht="12" customHeight="1">
      <c r="A26" s="14" t="s">
        <v>88</v>
      </c>
      <c r="B26" s="417" t="s">
        <v>264</v>
      </c>
      <c r="C26" s="299"/>
    </row>
    <row r="27" spans="1:3" s="415" customFormat="1" ht="12" customHeight="1">
      <c r="A27" s="14" t="s">
        <v>89</v>
      </c>
      <c r="B27" s="417" t="s">
        <v>424</v>
      </c>
      <c r="C27" s="299"/>
    </row>
    <row r="28" spans="1:3" s="415" customFormat="1" ht="12" customHeight="1">
      <c r="A28" s="14" t="s">
        <v>90</v>
      </c>
      <c r="B28" s="417" t="s">
        <v>425</v>
      </c>
      <c r="C28" s="299"/>
    </row>
    <row r="29" spans="1:3" s="415" customFormat="1" ht="12" customHeight="1">
      <c r="A29" s="14" t="s">
        <v>171</v>
      </c>
      <c r="B29" s="417" t="s">
        <v>265</v>
      </c>
      <c r="C29" s="299">
        <v>283799560</v>
      </c>
    </row>
    <row r="30" spans="1:3" s="558" customFormat="1" ht="12" customHeight="1" thickBot="1">
      <c r="A30" s="569" t="s">
        <v>172</v>
      </c>
      <c r="B30" s="556" t="s">
        <v>569</v>
      </c>
      <c r="C30" s="557"/>
    </row>
    <row r="31" spans="1:3" s="415" customFormat="1" ht="12" customHeight="1" thickBot="1">
      <c r="A31" s="20" t="s">
        <v>173</v>
      </c>
      <c r="B31" s="21" t="s">
        <v>551</v>
      </c>
      <c r="C31" s="303">
        <f>SUM(C32:C38)</f>
        <v>1190000000</v>
      </c>
    </row>
    <row r="32" spans="1:3" s="415" customFormat="1" ht="12" customHeight="1">
      <c r="A32" s="15" t="s">
        <v>268</v>
      </c>
      <c r="B32" s="416" t="s">
        <v>555</v>
      </c>
      <c r="C32" s="300">
        <v>81000000</v>
      </c>
    </row>
    <row r="33" spans="1:3" s="415" customFormat="1" ht="12" customHeight="1">
      <c r="A33" s="14" t="s">
        <v>269</v>
      </c>
      <c r="B33" s="417" t="s">
        <v>556</v>
      </c>
      <c r="C33" s="299">
        <v>2000000</v>
      </c>
    </row>
    <row r="34" spans="1:3" s="415" customFormat="1" ht="12" customHeight="1">
      <c r="A34" s="14" t="s">
        <v>270</v>
      </c>
      <c r="B34" s="417" t="s">
        <v>557</v>
      </c>
      <c r="C34" s="299">
        <v>950000000</v>
      </c>
    </row>
    <row r="35" spans="1:3" s="415" customFormat="1" ht="12" customHeight="1">
      <c r="A35" s="14" t="s">
        <v>271</v>
      </c>
      <c r="B35" s="417" t="s">
        <v>558</v>
      </c>
      <c r="C35" s="299">
        <v>2000000</v>
      </c>
    </row>
    <row r="36" spans="1:3" s="415" customFormat="1" ht="12" customHeight="1">
      <c r="A36" s="14" t="s">
        <v>552</v>
      </c>
      <c r="B36" s="417" t="s">
        <v>272</v>
      </c>
      <c r="C36" s="299">
        <v>105000000</v>
      </c>
    </row>
    <row r="37" spans="1:3" s="415" customFormat="1" ht="12" customHeight="1">
      <c r="A37" s="14" t="s">
        <v>553</v>
      </c>
      <c r="B37" s="417" t="s">
        <v>273</v>
      </c>
      <c r="C37" s="299">
        <v>50000000</v>
      </c>
    </row>
    <row r="38" spans="1:3" s="415" customFormat="1" ht="12" customHeight="1" thickBot="1">
      <c r="A38" s="16" t="s">
        <v>554</v>
      </c>
      <c r="B38" s="512" t="s">
        <v>274</v>
      </c>
      <c r="C38" s="301"/>
    </row>
    <row r="39" spans="1:3" s="415" customFormat="1" ht="12" customHeight="1" thickBot="1">
      <c r="A39" s="20" t="s">
        <v>22</v>
      </c>
      <c r="B39" s="21" t="s">
        <v>434</v>
      </c>
      <c r="C39" s="297">
        <f>SUM(C40:C50)</f>
        <v>249924728</v>
      </c>
    </row>
    <row r="40" spans="1:3" s="415" customFormat="1" ht="12" customHeight="1">
      <c r="A40" s="15" t="s">
        <v>91</v>
      </c>
      <c r="B40" s="416" t="s">
        <v>277</v>
      </c>
      <c r="C40" s="300"/>
    </row>
    <row r="41" spans="1:3" s="415" customFormat="1" ht="12" customHeight="1">
      <c r="A41" s="14" t="s">
        <v>92</v>
      </c>
      <c r="B41" s="417" t="s">
        <v>278</v>
      </c>
      <c r="C41" s="299">
        <v>126497364</v>
      </c>
    </row>
    <row r="42" spans="1:3" s="415" customFormat="1" ht="12" customHeight="1">
      <c r="A42" s="14" t="s">
        <v>93</v>
      </c>
      <c r="B42" s="417" t="s">
        <v>279</v>
      </c>
      <c r="C42" s="299"/>
    </row>
    <row r="43" spans="1:3" s="415" customFormat="1" ht="12" customHeight="1">
      <c r="A43" s="14" t="s">
        <v>175</v>
      </c>
      <c r="B43" s="417" t="s">
        <v>280</v>
      </c>
      <c r="C43" s="299"/>
    </row>
    <row r="44" spans="1:3" s="415" customFormat="1" ht="12" customHeight="1">
      <c r="A44" s="14" t="s">
        <v>176</v>
      </c>
      <c r="B44" s="417" t="s">
        <v>281</v>
      </c>
      <c r="C44" s="299">
        <v>85570364</v>
      </c>
    </row>
    <row r="45" spans="1:3" s="415" customFormat="1" ht="12" customHeight="1">
      <c r="A45" s="14" t="s">
        <v>177</v>
      </c>
      <c r="B45" s="417" t="s">
        <v>282</v>
      </c>
      <c r="C45" s="299">
        <v>36857000</v>
      </c>
    </row>
    <row r="46" spans="1:3" s="415" customFormat="1" ht="12" customHeight="1">
      <c r="A46" s="14" t="s">
        <v>178</v>
      </c>
      <c r="B46" s="417" t="s">
        <v>283</v>
      </c>
      <c r="C46" s="299"/>
    </row>
    <row r="47" spans="1:3" s="415" customFormat="1" ht="12" customHeight="1">
      <c r="A47" s="14" t="s">
        <v>179</v>
      </c>
      <c r="B47" s="417" t="s">
        <v>559</v>
      </c>
      <c r="C47" s="299">
        <v>1000000</v>
      </c>
    </row>
    <row r="48" spans="1:3" s="415" customFormat="1" ht="12" customHeight="1">
      <c r="A48" s="14" t="s">
        <v>275</v>
      </c>
      <c r="B48" s="417" t="s">
        <v>285</v>
      </c>
      <c r="C48" s="302"/>
    </row>
    <row r="49" spans="1:3" s="415" customFormat="1" ht="12" customHeight="1">
      <c r="A49" s="16" t="s">
        <v>276</v>
      </c>
      <c r="B49" s="418" t="s">
        <v>436</v>
      </c>
      <c r="C49" s="403"/>
    </row>
    <row r="50" spans="1:3" s="415" customFormat="1" ht="12" customHeight="1" thickBot="1">
      <c r="A50" s="16" t="s">
        <v>435</v>
      </c>
      <c r="B50" s="294" t="s">
        <v>286</v>
      </c>
      <c r="C50" s="403"/>
    </row>
    <row r="51" spans="1:3" s="415" customFormat="1" ht="12" customHeight="1" thickBot="1">
      <c r="A51" s="20" t="s">
        <v>23</v>
      </c>
      <c r="B51" s="21" t="s">
        <v>287</v>
      </c>
      <c r="C51" s="297">
        <f>SUM(C52:C56)</f>
        <v>0</v>
      </c>
    </row>
    <row r="52" spans="1:3" s="415" customFormat="1" ht="12" customHeight="1">
      <c r="A52" s="15" t="s">
        <v>94</v>
      </c>
      <c r="B52" s="416" t="s">
        <v>291</v>
      </c>
      <c r="C52" s="460"/>
    </row>
    <row r="53" spans="1:3" s="415" customFormat="1" ht="12" customHeight="1">
      <c r="A53" s="14" t="s">
        <v>95</v>
      </c>
      <c r="B53" s="417" t="s">
        <v>292</v>
      </c>
      <c r="C53" s="302"/>
    </row>
    <row r="54" spans="1:3" s="415" customFormat="1" ht="12" customHeight="1">
      <c r="A54" s="14" t="s">
        <v>288</v>
      </c>
      <c r="B54" s="417" t="s">
        <v>293</v>
      </c>
      <c r="C54" s="302"/>
    </row>
    <row r="55" spans="1:3" s="415" customFormat="1" ht="12" customHeight="1">
      <c r="A55" s="14" t="s">
        <v>289</v>
      </c>
      <c r="B55" s="417" t="s">
        <v>294</v>
      </c>
      <c r="C55" s="302"/>
    </row>
    <row r="56" spans="1:3" s="415" customFormat="1" ht="12" customHeight="1" thickBot="1">
      <c r="A56" s="16" t="s">
        <v>290</v>
      </c>
      <c r="B56" s="294" t="s">
        <v>295</v>
      </c>
      <c r="C56" s="403"/>
    </row>
    <row r="57" spans="1:3" s="415" customFormat="1" ht="12" customHeight="1" thickBot="1">
      <c r="A57" s="20" t="s">
        <v>180</v>
      </c>
      <c r="B57" s="21" t="s">
        <v>296</v>
      </c>
      <c r="C57" s="297">
        <f>SUM(C58:C60)</f>
        <v>0</v>
      </c>
    </row>
    <row r="58" spans="1:3" s="415" customFormat="1" ht="12" customHeight="1">
      <c r="A58" s="15" t="s">
        <v>96</v>
      </c>
      <c r="B58" s="416" t="s">
        <v>297</v>
      </c>
      <c r="C58" s="300"/>
    </row>
    <row r="59" spans="1:3" s="415" customFormat="1" ht="12" customHeight="1">
      <c r="A59" s="14" t="s">
        <v>97</v>
      </c>
      <c r="B59" s="417" t="s">
        <v>426</v>
      </c>
      <c r="C59" s="299"/>
    </row>
    <row r="60" spans="1:3" s="415" customFormat="1" ht="12" customHeight="1">
      <c r="A60" s="14" t="s">
        <v>300</v>
      </c>
      <c r="B60" s="417" t="s">
        <v>298</v>
      </c>
      <c r="C60" s="299"/>
    </row>
    <row r="61" spans="1:3" s="415" customFormat="1" ht="12" customHeight="1" thickBot="1">
      <c r="A61" s="16" t="s">
        <v>301</v>
      </c>
      <c r="B61" s="294" t="s">
        <v>299</v>
      </c>
      <c r="C61" s="301"/>
    </row>
    <row r="62" spans="1:3" s="415" customFormat="1" ht="12" customHeight="1" thickBot="1">
      <c r="A62" s="20" t="s">
        <v>25</v>
      </c>
      <c r="B62" s="292" t="s">
        <v>302</v>
      </c>
      <c r="C62" s="297">
        <f>SUM(C63:C65)</f>
        <v>50000000</v>
      </c>
    </row>
    <row r="63" spans="1:3" s="415" customFormat="1" ht="12" customHeight="1">
      <c r="A63" s="15" t="s">
        <v>181</v>
      </c>
      <c r="B63" s="416" t="s">
        <v>304</v>
      </c>
      <c r="C63" s="302"/>
    </row>
    <row r="64" spans="1:3" s="415" customFormat="1" ht="12" customHeight="1">
      <c r="A64" s="14" t="s">
        <v>182</v>
      </c>
      <c r="B64" s="417" t="s">
        <v>427</v>
      </c>
      <c r="C64" s="302"/>
    </row>
    <row r="65" spans="1:3" s="415" customFormat="1" ht="12" customHeight="1">
      <c r="A65" s="14" t="s">
        <v>231</v>
      </c>
      <c r="B65" s="417" t="s">
        <v>305</v>
      </c>
      <c r="C65" s="302">
        <v>50000000</v>
      </c>
    </row>
    <row r="66" spans="1:3" s="415" customFormat="1" ht="12" customHeight="1" thickBot="1">
      <c r="A66" s="16" t="s">
        <v>303</v>
      </c>
      <c r="B66" s="294" t="s">
        <v>306</v>
      </c>
      <c r="C66" s="302"/>
    </row>
    <row r="67" spans="1:3" s="415" customFormat="1" ht="12" customHeight="1" thickBot="1">
      <c r="A67" s="485" t="s">
        <v>476</v>
      </c>
      <c r="B67" s="21" t="s">
        <v>307</v>
      </c>
      <c r="C67" s="303">
        <f>+C10+C17+C24+C31+C39+C51+C57+C62</f>
        <v>2679380695</v>
      </c>
    </row>
    <row r="68" spans="1:3" s="415" customFormat="1" ht="12" customHeight="1" thickBot="1">
      <c r="A68" s="463" t="s">
        <v>308</v>
      </c>
      <c r="B68" s="292" t="s">
        <v>309</v>
      </c>
      <c r="C68" s="297">
        <f>SUM(C69:C71)</f>
        <v>0</v>
      </c>
    </row>
    <row r="69" spans="1:3" s="415" customFormat="1" ht="12" customHeight="1">
      <c r="A69" s="15" t="s">
        <v>337</v>
      </c>
      <c r="B69" s="416" t="s">
        <v>310</v>
      </c>
      <c r="C69" s="302"/>
    </row>
    <row r="70" spans="1:3" s="415" customFormat="1" ht="12" customHeight="1">
      <c r="A70" s="14" t="s">
        <v>346</v>
      </c>
      <c r="B70" s="417" t="s">
        <v>311</v>
      </c>
      <c r="C70" s="302"/>
    </row>
    <row r="71" spans="1:3" s="415" customFormat="1" ht="12" customHeight="1" thickBot="1">
      <c r="A71" s="16" t="s">
        <v>347</v>
      </c>
      <c r="B71" s="479" t="s">
        <v>570</v>
      </c>
      <c r="C71" s="302"/>
    </row>
    <row r="72" spans="1:3" s="415" customFormat="1" ht="12" customHeight="1" thickBot="1">
      <c r="A72" s="463" t="s">
        <v>313</v>
      </c>
      <c r="B72" s="292" t="s">
        <v>314</v>
      </c>
      <c r="C72" s="297">
        <f>SUM(C73:C76)</f>
        <v>0</v>
      </c>
    </row>
    <row r="73" spans="1:3" s="415" customFormat="1" ht="12" customHeight="1">
      <c r="A73" s="15" t="s">
        <v>149</v>
      </c>
      <c r="B73" s="416" t="s">
        <v>315</v>
      </c>
      <c r="C73" s="302"/>
    </row>
    <row r="74" spans="1:3" s="415" customFormat="1" ht="12" customHeight="1">
      <c r="A74" s="14" t="s">
        <v>150</v>
      </c>
      <c r="B74" s="417" t="s">
        <v>571</v>
      </c>
      <c r="C74" s="302"/>
    </row>
    <row r="75" spans="1:3" s="415" customFormat="1" ht="12" customHeight="1" thickBot="1">
      <c r="A75" s="16" t="s">
        <v>338</v>
      </c>
      <c r="B75" s="418" t="s">
        <v>316</v>
      </c>
      <c r="C75" s="403"/>
    </row>
    <row r="76" spans="1:3" s="415" customFormat="1" ht="12" customHeight="1" thickBot="1">
      <c r="A76" s="571" t="s">
        <v>339</v>
      </c>
      <c r="B76" s="572" t="s">
        <v>572</v>
      </c>
      <c r="C76" s="573"/>
    </row>
    <row r="77" spans="1:3" s="415" customFormat="1" ht="12" customHeight="1" thickBot="1">
      <c r="A77" s="463" t="s">
        <v>317</v>
      </c>
      <c r="B77" s="292" t="s">
        <v>318</v>
      </c>
      <c r="C77" s="297">
        <f>SUM(C78:C79)</f>
        <v>0</v>
      </c>
    </row>
    <row r="78" spans="1:3" s="415" customFormat="1" ht="12" customHeight="1" thickBot="1">
      <c r="A78" s="13" t="s">
        <v>340</v>
      </c>
      <c r="B78" s="570" t="s">
        <v>319</v>
      </c>
      <c r="C78" s="403"/>
    </row>
    <row r="79" spans="1:3" s="415" customFormat="1" ht="12" customHeight="1" thickBot="1">
      <c r="A79" s="571" t="s">
        <v>341</v>
      </c>
      <c r="B79" s="572" t="s">
        <v>320</v>
      </c>
      <c r="C79" s="573"/>
    </row>
    <row r="80" spans="1:3" s="415" customFormat="1" ht="12" customHeight="1" thickBot="1">
      <c r="A80" s="463" t="s">
        <v>321</v>
      </c>
      <c r="B80" s="292" t="s">
        <v>322</v>
      </c>
      <c r="C80" s="297">
        <f>SUM(C81:C83)</f>
        <v>0</v>
      </c>
    </row>
    <row r="81" spans="1:3" s="415" customFormat="1" ht="12" customHeight="1">
      <c r="A81" s="15" t="s">
        <v>342</v>
      </c>
      <c r="B81" s="416" t="s">
        <v>323</v>
      </c>
      <c r="C81" s="302"/>
    </row>
    <row r="82" spans="1:3" s="415" customFormat="1" ht="12" customHeight="1">
      <c r="A82" s="14" t="s">
        <v>343</v>
      </c>
      <c r="B82" s="417" t="s">
        <v>324</v>
      </c>
      <c r="C82" s="302"/>
    </row>
    <row r="83" spans="1:3" s="415" customFormat="1" ht="12" customHeight="1" thickBot="1">
      <c r="A83" s="18" t="s">
        <v>344</v>
      </c>
      <c r="B83" s="574" t="s">
        <v>573</v>
      </c>
      <c r="C83" s="575"/>
    </row>
    <row r="84" spans="1:3" s="415" customFormat="1" ht="12" customHeight="1" thickBot="1">
      <c r="A84" s="463" t="s">
        <v>325</v>
      </c>
      <c r="B84" s="292" t="s">
        <v>345</v>
      </c>
      <c r="C84" s="297">
        <f>SUM(C85:C88)</f>
        <v>0</v>
      </c>
    </row>
    <row r="85" spans="1:3" s="415" customFormat="1" ht="12" customHeight="1">
      <c r="A85" s="420" t="s">
        <v>326</v>
      </c>
      <c r="B85" s="416" t="s">
        <v>327</v>
      </c>
      <c r="C85" s="302"/>
    </row>
    <row r="86" spans="1:3" s="415" customFormat="1" ht="12" customHeight="1">
      <c r="A86" s="421" t="s">
        <v>328</v>
      </c>
      <c r="B86" s="417" t="s">
        <v>329</v>
      </c>
      <c r="C86" s="302"/>
    </row>
    <row r="87" spans="1:3" s="415" customFormat="1" ht="12" customHeight="1">
      <c r="A87" s="421" t="s">
        <v>330</v>
      </c>
      <c r="B87" s="417" t="s">
        <v>331</v>
      </c>
      <c r="C87" s="302"/>
    </row>
    <row r="88" spans="1:3" s="415" customFormat="1" ht="12" customHeight="1" thickBot="1">
      <c r="A88" s="422" t="s">
        <v>332</v>
      </c>
      <c r="B88" s="294" t="s">
        <v>333</v>
      </c>
      <c r="C88" s="302"/>
    </row>
    <row r="89" spans="1:3" s="415" customFormat="1" ht="12" customHeight="1" thickBot="1">
      <c r="A89" s="463" t="s">
        <v>334</v>
      </c>
      <c r="B89" s="292" t="s">
        <v>475</v>
      </c>
      <c r="C89" s="461"/>
    </row>
    <row r="90" spans="1:3" s="415" customFormat="1" ht="13.5" customHeight="1" thickBot="1">
      <c r="A90" s="463" t="s">
        <v>336</v>
      </c>
      <c r="B90" s="292" t="s">
        <v>335</v>
      </c>
      <c r="C90" s="461"/>
    </row>
    <row r="91" spans="1:3" s="415" customFormat="1" ht="15.75" customHeight="1" thickBot="1">
      <c r="A91" s="463" t="s">
        <v>348</v>
      </c>
      <c r="B91" s="423" t="s">
        <v>478</v>
      </c>
      <c r="C91" s="303">
        <f>+C68+C72+C77+C80+C84+C90+C89</f>
        <v>0</v>
      </c>
    </row>
    <row r="92" spans="1:3" s="415" customFormat="1" ht="16.5" customHeight="1" thickBot="1">
      <c r="A92" s="464" t="s">
        <v>477</v>
      </c>
      <c r="B92" s="424" t="s">
        <v>479</v>
      </c>
      <c r="C92" s="303">
        <f>+C67+C91</f>
        <v>2679380695</v>
      </c>
    </row>
    <row r="93" spans="1:3" s="415" customFormat="1" ht="11.1" customHeight="1">
      <c r="A93" s="5"/>
      <c r="B93" s="6"/>
      <c r="C93" s="304"/>
    </row>
    <row r="94" spans="1:3" ht="16.5" customHeight="1">
      <c r="A94" s="716" t="s">
        <v>47</v>
      </c>
      <c r="B94" s="716"/>
      <c r="C94" s="716"/>
    </row>
    <row r="95" spans="1:3" s="425" customFormat="1" ht="16.5" customHeight="1" thickBot="1">
      <c r="A95" s="721" t="s">
        <v>153</v>
      </c>
      <c r="B95" s="721"/>
      <c r="C95" s="583" t="str">
        <f>C7</f>
        <v>Forintban!</v>
      </c>
    </row>
    <row r="96" spans="1:3" ht="38.1" customHeight="1" thickBot="1">
      <c r="A96" s="563" t="s">
        <v>69</v>
      </c>
      <c r="B96" s="564" t="s">
        <v>48</v>
      </c>
      <c r="C96" s="565" t="str">
        <f>+C8</f>
        <v>2019. évi előirányzat</v>
      </c>
    </row>
    <row r="97" spans="1:3" s="414" customFormat="1" ht="12" customHeight="1" thickBot="1">
      <c r="A97" s="563"/>
      <c r="B97" s="564" t="s">
        <v>493</v>
      </c>
      <c r="C97" s="565" t="s">
        <v>494</v>
      </c>
    </row>
    <row r="98" spans="1:3" ht="12" customHeight="1" thickBot="1">
      <c r="A98" s="22" t="s">
        <v>18</v>
      </c>
      <c r="B98" s="28" t="s">
        <v>437</v>
      </c>
      <c r="C98" s="296">
        <f>C99+C100+C101+C102+C103+C116</f>
        <v>1422674178</v>
      </c>
    </row>
    <row r="99" spans="1:3" ht="12" customHeight="1">
      <c r="A99" s="17" t="s">
        <v>98</v>
      </c>
      <c r="B99" s="10" t="s">
        <v>49</v>
      </c>
      <c r="C99" s="298">
        <v>550637578</v>
      </c>
    </row>
    <row r="100" spans="1:3" ht="12" customHeight="1">
      <c r="A100" s="14" t="s">
        <v>99</v>
      </c>
      <c r="B100" s="8" t="s">
        <v>183</v>
      </c>
      <c r="C100" s="299">
        <v>107815928</v>
      </c>
    </row>
    <row r="101" spans="1:3" ht="12" customHeight="1">
      <c r="A101" s="14" t="s">
        <v>100</v>
      </c>
      <c r="B101" s="8" t="s">
        <v>140</v>
      </c>
      <c r="C101" s="301">
        <v>448880837</v>
      </c>
    </row>
    <row r="102" spans="1:3" ht="12" customHeight="1">
      <c r="A102" s="14" t="s">
        <v>101</v>
      </c>
      <c r="B102" s="11" t="s">
        <v>184</v>
      </c>
      <c r="C102" s="301">
        <v>61500000</v>
      </c>
    </row>
    <row r="103" spans="1:3" ht="12" customHeight="1">
      <c r="A103" s="14" t="s">
        <v>112</v>
      </c>
      <c r="B103" s="19" t="s">
        <v>185</v>
      </c>
      <c r="C103" s="301">
        <v>209673131</v>
      </c>
    </row>
    <row r="104" spans="1:3" ht="12" customHeight="1">
      <c r="A104" s="14" t="s">
        <v>102</v>
      </c>
      <c r="B104" s="8" t="s">
        <v>442</v>
      </c>
      <c r="C104" s="301"/>
    </row>
    <row r="105" spans="1:3" ht="12" customHeight="1">
      <c r="A105" s="14" t="s">
        <v>103</v>
      </c>
      <c r="B105" s="144" t="s">
        <v>441</v>
      </c>
      <c r="C105" s="301"/>
    </row>
    <row r="106" spans="1:3" ht="12" customHeight="1">
      <c r="A106" s="14" t="s">
        <v>113</v>
      </c>
      <c r="B106" s="144" t="s">
        <v>440</v>
      </c>
      <c r="C106" s="301"/>
    </row>
    <row r="107" spans="1:3" ht="12" customHeight="1">
      <c r="A107" s="14" t="s">
        <v>114</v>
      </c>
      <c r="B107" s="142" t="s">
        <v>351</v>
      </c>
      <c r="C107" s="301"/>
    </row>
    <row r="108" spans="1:3" ht="12" customHeight="1">
      <c r="A108" s="14" t="s">
        <v>115</v>
      </c>
      <c r="B108" s="143" t="s">
        <v>352</v>
      </c>
      <c r="C108" s="301"/>
    </row>
    <row r="109" spans="1:3" ht="12" customHeight="1">
      <c r="A109" s="14" t="s">
        <v>116</v>
      </c>
      <c r="B109" s="143" t="s">
        <v>353</v>
      </c>
      <c r="C109" s="301"/>
    </row>
    <row r="110" spans="1:3" ht="12" customHeight="1">
      <c r="A110" s="14" t="s">
        <v>118</v>
      </c>
      <c r="B110" s="142" t="s">
        <v>354</v>
      </c>
      <c r="C110" s="301"/>
    </row>
    <row r="111" spans="1:3" ht="12" customHeight="1">
      <c r="A111" s="14" t="s">
        <v>186</v>
      </c>
      <c r="B111" s="142" t="s">
        <v>355</v>
      </c>
      <c r="C111" s="301"/>
    </row>
    <row r="112" spans="1:3" ht="12" customHeight="1">
      <c r="A112" s="14" t="s">
        <v>349</v>
      </c>
      <c r="B112" s="143" t="s">
        <v>356</v>
      </c>
      <c r="C112" s="301"/>
    </row>
    <row r="113" spans="1:3" ht="12" customHeight="1">
      <c r="A113" s="13" t="s">
        <v>350</v>
      </c>
      <c r="B113" s="144" t="s">
        <v>357</v>
      </c>
      <c r="C113" s="301"/>
    </row>
    <row r="114" spans="1:3" ht="12" customHeight="1">
      <c r="A114" s="14" t="s">
        <v>438</v>
      </c>
      <c r="B114" s="144" t="s">
        <v>358</v>
      </c>
      <c r="C114" s="301"/>
    </row>
    <row r="115" spans="1:3" ht="12" customHeight="1">
      <c r="A115" s="16" t="s">
        <v>439</v>
      </c>
      <c r="B115" s="144" t="s">
        <v>359</v>
      </c>
      <c r="C115" s="301"/>
    </row>
    <row r="116" spans="1:3" ht="12" customHeight="1">
      <c r="A116" s="14" t="s">
        <v>443</v>
      </c>
      <c r="B116" s="11" t="s">
        <v>50</v>
      </c>
      <c r="C116" s="299">
        <v>44166704</v>
      </c>
    </row>
    <row r="117" spans="1:3" ht="12" customHeight="1">
      <c r="A117" s="14" t="s">
        <v>444</v>
      </c>
      <c r="B117" s="8" t="s">
        <v>446</v>
      </c>
      <c r="C117" s="299">
        <v>44166704</v>
      </c>
    </row>
    <row r="118" spans="1:3" ht="12" customHeight="1" thickBot="1">
      <c r="A118" s="18" t="s">
        <v>445</v>
      </c>
      <c r="B118" s="483" t="s">
        <v>447</v>
      </c>
      <c r="C118" s="305"/>
    </row>
    <row r="119" spans="1:3" ht="12" customHeight="1" thickBot="1">
      <c r="A119" s="480" t="s">
        <v>19</v>
      </c>
      <c r="B119" s="481" t="s">
        <v>360</v>
      </c>
      <c r="C119" s="482">
        <f>+C120+C122+C124</f>
        <v>997770317</v>
      </c>
    </row>
    <row r="120" spans="1:3" ht="12" customHeight="1">
      <c r="A120" s="15" t="s">
        <v>104</v>
      </c>
      <c r="B120" s="8" t="s">
        <v>230</v>
      </c>
      <c r="C120" s="300">
        <v>786031339</v>
      </c>
    </row>
    <row r="121" spans="1:3" ht="12" customHeight="1">
      <c r="A121" s="15" t="s">
        <v>105</v>
      </c>
      <c r="B121" s="12" t="s">
        <v>364</v>
      </c>
      <c r="C121" s="300"/>
    </row>
    <row r="122" spans="1:3" ht="12" customHeight="1">
      <c r="A122" s="15" t="s">
        <v>106</v>
      </c>
      <c r="B122" s="12" t="s">
        <v>187</v>
      </c>
      <c r="C122" s="299">
        <v>211738978</v>
      </c>
    </row>
    <row r="123" spans="1:3" ht="12" customHeight="1">
      <c r="A123" s="15" t="s">
        <v>107</v>
      </c>
      <c r="B123" s="12" t="s">
        <v>365</v>
      </c>
      <c r="C123" s="264"/>
    </row>
    <row r="124" spans="1:3" ht="12" customHeight="1">
      <c r="A124" s="15" t="s">
        <v>108</v>
      </c>
      <c r="B124" s="294" t="s">
        <v>575</v>
      </c>
      <c r="C124" s="264"/>
    </row>
    <row r="125" spans="1:3" ht="12" customHeight="1">
      <c r="A125" s="15" t="s">
        <v>117</v>
      </c>
      <c r="B125" s="293" t="s">
        <v>428</v>
      </c>
      <c r="C125" s="264"/>
    </row>
    <row r="126" spans="1:3" ht="12" customHeight="1">
      <c r="A126" s="15" t="s">
        <v>119</v>
      </c>
      <c r="B126" s="412" t="s">
        <v>370</v>
      </c>
      <c r="C126" s="264"/>
    </row>
    <row r="127" spans="1:3">
      <c r="A127" s="15" t="s">
        <v>188</v>
      </c>
      <c r="B127" s="143" t="s">
        <v>353</v>
      </c>
      <c r="C127" s="264"/>
    </row>
    <row r="128" spans="1:3" ht="12" customHeight="1">
      <c r="A128" s="15" t="s">
        <v>189</v>
      </c>
      <c r="B128" s="143" t="s">
        <v>369</v>
      </c>
      <c r="C128" s="264"/>
    </row>
    <row r="129" spans="1:3" ht="12" customHeight="1">
      <c r="A129" s="15" t="s">
        <v>190</v>
      </c>
      <c r="B129" s="143" t="s">
        <v>368</v>
      </c>
      <c r="C129" s="264"/>
    </row>
    <row r="130" spans="1:3" ht="12" customHeight="1">
      <c r="A130" s="15" t="s">
        <v>361</v>
      </c>
      <c r="B130" s="143" t="s">
        <v>356</v>
      </c>
      <c r="C130" s="264"/>
    </row>
    <row r="131" spans="1:3" ht="12" customHeight="1">
      <c r="A131" s="15" t="s">
        <v>362</v>
      </c>
      <c r="B131" s="143" t="s">
        <v>367</v>
      </c>
      <c r="C131" s="264"/>
    </row>
    <row r="132" spans="1:3" ht="16.5" thickBot="1">
      <c r="A132" s="13" t="s">
        <v>363</v>
      </c>
      <c r="B132" s="143" t="s">
        <v>366</v>
      </c>
      <c r="C132" s="266"/>
    </row>
    <row r="133" spans="1:3" ht="12" customHeight="1" thickBot="1">
      <c r="A133" s="20" t="s">
        <v>20</v>
      </c>
      <c r="B133" s="124" t="s">
        <v>448</v>
      </c>
      <c r="C133" s="297">
        <f>+C98+C119</f>
        <v>2420444495</v>
      </c>
    </row>
    <row r="134" spans="1:3" ht="12" customHeight="1" thickBot="1">
      <c r="A134" s="20" t="s">
        <v>21</v>
      </c>
      <c r="B134" s="124" t="s">
        <v>449</v>
      </c>
      <c r="C134" s="297">
        <f>+C135+C136+C137</f>
        <v>0</v>
      </c>
    </row>
    <row r="135" spans="1:3" ht="12" customHeight="1">
      <c r="A135" s="15" t="s">
        <v>268</v>
      </c>
      <c r="B135" s="12" t="s">
        <v>456</v>
      </c>
      <c r="C135" s="264"/>
    </row>
    <row r="136" spans="1:3" ht="12" customHeight="1">
      <c r="A136" s="15" t="s">
        <v>269</v>
      </c>
      <c r="B136" s="12" t="s">
        <v>457</v>
      </c>
      <c r="C136" s="264"/>
    </row>
    <row r="137" spans="1:3" ht="12" customHeight="1" thickBot="1">
      <c r="A137" s="13" t="s">
        <v>270</v>
      </c>
      <c r="B137" s="12" t="s">
        <v>458</v>
      </c>
      <c r="C137" s="264"/>
    </row>
    <row r="138" spans="1:3" ht="12" customHeight="1" thickBot="1">
      <c r="A138" s="20" t="s">
        <v>22</v>
      </c>
      <c r="B138" s="124" t="s">
        <v>450</v>
      </c>
      <c r="C138" s="297">
        <f>SUM(C139:C144)</f>
        <v>0</v>
      </c>
    </row>
    <row r="139" spans="1:3" ht="12" customHeight="1">
      <c r="A139" s="15" t="s">
        <v>91</v>
      </c>
      <c r="B139" s="9" t="s">
        <v>459</v>
      </c>
      <c r="C139" s="264"/>
    </row>
    <row r="140" spans="1:3" ht="12" customHeight="1">
      <c r="A140" s="15" t="s">
        <v>92</v>
      </c>
      <c r="B140" s="9" t="s">
        <v>451</v>
      </c>
      <c r="C140" s="264"/>
    </row>
    <row r="141" spans="1:3" ht="12" customHeight="1">
      <c r="A141" s="15" t="s">
        <v>93</v>
      </c>
      <c r="B141" s="9" t="s">
        <v>452</v>
      </c>
      <c r="C141" s="264"/>
    </row>
    <row r="142" spans="1:3" ht="12" customHeight="1">
      <c r="A142" s="15" t="s">
        <v>175</v>
      </c>
      <c r="B142" s="9" t="s">
        <v>453</v>
      </c>
      <c r="C142" s="264"/>
    </row>
    <row r="143" spans="1:3" ht="12" customHeight="1" thickBot="1">
      <c r="A143" s="13" t="s">
        <v>176</v>
      </c>
      <c r="B143" s="7" t="s">
        <v>454</v>
      </c>
      <c r="C143" s="266"/>
    </row>
    <row r="144" spans="1:3" ht="12" customHeight="1" thickBot="1">
      <c r="A144" s="571" t="s">
        <v>177</v>
      </c>
      <c r="B144" s="576" t="s">
        <v>455</v>
      </c>
      <c r="C144" s="577"/>
    </row>
    <row r="145" spans="1:9" ht="12" customHeight="1" thickBot="1">
      <c r="A145" s="20" t="s">
        <v>23</v>
      </c>
      <c r="B145" s="124" t="s">
        <v>463</v>
      </c>
      <c r="C145" s="303">
        <f>+C146+C147+C148+C149</f>
        <v>0</v>
      </c>
    </row>
    <row r="146" spans="1:9" ht="12" customHeight="1">
      <c r="A146" s="15" t="s">
        <v>94</v>
      </c>
      <c r="B146" s="9" t="s">
        <v>371</v>
      </c>
      <c r="C146" s="264"/>
    </row>
    <row r="147" spans="1:9" ht="12" customHeight="1">
      <c r="A147" s="15" t="s">
        <v>95</v>
      </c>
      <c r="B147" s="9" t="s">
        <v>372</v>
      </c>
      <c r="C147" s="264"/>
    </row>
    <row r="148" spans="1:9" ht="12" customHeight="1" thickBot="1">
      <c r="A148" s="13" t="s">
        <v>288</v>
      </c>
      <c r="B148" s="7" t="s">
        <v>464</v>
      </c>
      <c r="C148" s="266"/>
    </row>
    <row r="149" spans="1:9" ht="12" customHeight="1" thickBot="1">
      <c r="A149" s="571" t="s">
        <v>289</v>
      </c>
      <c r="B149" s="576" t="s">
        <v>390</v>
      </c>
      <c r="C149" s="577"/>
    </row>
    <row r="150" spans="1:9" ht="12" customHeight="1" thickBot="1">
      <c r="A150" s="20" t="s">
        <v>24</v>
      </c>
      <c r="B150" s="124" t="s">
        <v>465</v>
      </c>
      <c r="C150" s="306">
        <f>SUM(C151:C155)</f>
        <v>0</v>
      </c>
    </row>
    <row r="151" spans="1:9" ht="12" customHeight="1">
      <c r="A151" s="15" t="s">
        <v>96</v>
      </c>
      <c r="B151" s="9" t="s">
        <v>460</v>
      </c>
      <c r="C151" s="264"/>
    </row>
    <row r="152" spans="1:9" ht="12" customHeight="1">
      <c r="A152" s="15" t="s">
        <v>97</v>
      </c>
      <c r="B152" s="9" t="s">
        <v>467</v>
      </c>
      <c r="C152" s="264"/>
    </row>
    <row r="153" spans="1:9" ht="12" customHeight="1">
      <c r="A153" s="15" t="s">
        <v>300</v>
      </c>
      <c r="B153" s="9" t="s">
        <v>462</v>
      </c>
      <c r="C153" s="264"/>
    </row>
    <row r="154" spans="1:9" ht="12" customHeight="1">
      <c r="A154" s="15" t="s">
        <v>301</v>
      </c>
      <c r="B154" s="9" t="s">
        <v>518</v>
      </c>
      <c r="C154" s="264"/>
    </row>
    <row r="155" spans="1:9" ht="12" customHeight="1" thickBot="1">
      <c r="A155" s="15" t="s">
        <v>466</v>
      </c>
      <c r="B155" s="9" t="s">
        <v>469</v>
      </c>
      <c r="C155" s="264"/>
    </row>
    <row r="156" spans="1:9" ht="12" customHeight="1" thickBot="1">
      <c r="A156" s="20" t="s">
        <v>25</v>
      </c>
      <c r="B156" s="124" t="s">
        <v>470</v>
      </c>
      <c r="C156" s="484"/>
    </row>
    <row r="157" spans="1:9" ht="12" customHeight="1" thickBot="1">
      <c r="A157" s="20" t="s">
        <v>26</v>
      </c>
      <c r="B157" s="124" t="s">
        <v>471</v>
      </c>
      <c r="C157" s="484"/>
    </row>
    <row r="158" spans="1:9" ht="15.2" customHeight="1" thickBot="1">
      <c r="A158" s="20" t="s">
        <v>27</v>
      </c>
      <c r="B158" s="124" t="s">
        <v>473</v>
      </c>
      <c r="C158" s="578">
        <f>+C134+C138+C145+C150+C156+C157</f>
        <v>0</v>
      </c>
      <c r="F158" s="427"/>
      <c r="G158" s="428"/>
      <c r="H158" s="428"/>
      <c r="I158" s="428"/>
    </row>
    <row r="159" spans="1:9" s="415" customFormat="1" ht="17.25" customHeight="1" thickBot="1">
      <c r="A159" s="295" t="s">
        <v>28</v>
      </c>
      <c r="B159" s="579" t="s">
        <v>472</v>
      </c>
      <c r="C159" s="578">
        <f>+C133+C158</f>
        <v>2420444495</v>
      </c>
    </row>
    <row r="160" spans="1:9" ht="15.95" customHeight="1">
      <c r="A160" s="580"/>
      <c r="B160" s="580"/>
      <c r="C160" s="642">
        <f>C92-C159</f>
        <v>258936200</v>
      </c>
    </row>
    <row r="161" spans="1:4">
      <c r="A161" s="714" t="s">
        <v>373</v>
      </c>
      <c r="B161" s="714"/>
      <c r="C161" s="714"/>
    </row>
    <row r="162" spans="1:4" ht="15.2" customHeight="1" thickBot="1">
      <c r="A162" s="715" t="s">
        <v>154</v>
      </c>
      <c r="B162" s="715"/>
      <c r="C162" s="584" t="str">
        <f>C95</f>
        <v>Forintban!</v>
      </c>
    </row>
    <row r="163" spans="1:4" ht="13.5" customHeight="1" thickBot="1">
      <c r="A163" s="20">
        <v>1</v>
      </c>
      <c r="B163" s="27" t="s">
        <v>474</v>
      </c>
      <c r="C163" s="297">
        <f>+C67-C133</f>
        <v>258936200</v>
      </c>
      <c r="D163" s="429"/>
    </row>
    <row r="164" spans="1:4" ht="27.75" customHeight="1" thickBot="1">
      <c r="A164" s="20" t="s">
        <v>19</v>
      </c>
      <c r="B164" s="27" t="s">
        <v>480</v>
      </c>
      <c r="C164" s="297">
        <f>+C91-C158</f>
        <v>0</v>
      </c>
    </row>
  </sheetData>
  <sheetProtection sheet="1"/>
  <mergeCells count="7">
    <mergeCell ref="A162:B162"/>
    <mergeCell ref="B1:C1"/>
    <mergeCell ref="A6:C6"/>
    <mergeCell ref="A7:B7"/>
    <mergeCell ref="A94:C94"/>
    <mergeCell ref="A95:B95"/>
    <mergeCell ref="A161:C161"/>
  </mergeCells>
  <phoneticPr fontId="29" type="noConversion"/>
  <printOptions horizontalCentered="1"/>
  <pageMargins left="0.6692913385826772" right="0.6692913385826772" top="0.86614173228346458" bottom="0.86614173228346458" header="0" footer="0"/>
  <pageSetup paperSize="9" scale="74" fitToHeight="2" orientation="portrait" r:id="rId1"/>
  <headerFooter alignWithMargins="0"/>
  <rowBreaks count="2" manualBreakCount="2">
    <brk id="67" max="2" man="1"/>
    <brk id="144" max="2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</sheetPr>
  <dimension ref="A1:I164"/>
  <sheetViews>
    <sheetView topLeftCell="A121" zoomScale="120" zoomScaleNormal="120" zoomScaleSheetLayoutView="100" workbookViewId="0">
      <selection activeCell="C116" sqref="C116"/>
    </sheetView>
  </sheetViews>
  <sheetFormatPr defaultRowHeight="15.75"/>
  <cols>
    <col min="1" max="1" width="9.5" style="381" customWidth="1"/>
    <col min="2" max="2" width="99.33203125" style="381" customWidth="1"/>
    <col min="3" max="3" width="21.6640625" style="382" customWidth="1"/>
    <col min="4" max="4" width="9" style="413" customWidth="1"/>
    <col min="5" max="16384" width="9.33203125" style="413"/>
  </cols>
  <sheetData>
    <row r="1" spans="1:3" ht="18.75" customHeight="1">
      <c r="A1" s="633"/>
      <c r="B1" s="717" t="str">
        <f ca="1">CONCATENATE("1.3. melléklet ",ALAPADATOK!A7," ",ALAPADATOK!B7," ",ALAPADATOK!C7," ",ALAPADATOK!D7," ",ALAPADATOK!E7," ",ALAPADATOK!F7," ",ALAPADATOK!G7," ",ALAPADATOK!H7)</f>
        <v>1.3. melléklet a 2 / 2019 ( II.15. ) önkormányzati rendelethez</v>
      </c>
      <c r="C1" s="718"/>
    </row>
    <row r="2" spans="1:3" ht="21.95" customHeight="1">
      <c r="A2" s="634"/>
      <c r="B2" s="635" t="str">
        <f ca="1">CONCATENATE(ALAPADATOK!A3)</f>
        <v>DABAS VÁROS ÖNKORMÁNYZATA</v>
      </c>
      <c r="C2" s="636"/>
    </row>
    <row r="3" spans="1:3" ht="21.95" customHeight="1">
      <c r="A3" s="636"/>
      <c r="B3" s="635" t="s">
        <v>580</v>
      </c>
      <c r="C3" s="636"/>
    </row>
    <row r="4" spans="1:3" ht="21.95" customHeight="1">
      <c r="A4" s="636"/>
      <c r="B4" s="635" t="s">
        <v>583</v>
      </c>
      <c r="C4" s="636"/>
    </row>
    <row r="5" spans="1:3" ht="21.95" customHeight="1">
      <c r="A5" s="633"/>
      <c r="B5" s="633"/>
      <c r="C5" s="637"/>
    </row>
    <row r="6" spans="1:3" ht="15.2" customHeight="1">
      <c r="A6" s="719" t="s">
        <v>15</v>
      </c>
      <c r="B6" s="719"/>
      <c r="C6" s="719"/>
    </row>
    <row r="7" spans="1:3" ht="15.2" customHeight="1" thickBot="1">
      <c r="A7" s="720" t="s">
        <v>152</v>
      </c>
      <c r="B7" s="720"/>
      <c r="C7" s="582" t="str">
        <f ca="1">CONCATENATE(KV_1.1.sz.mell.!C7)</f>
        <v>Forintban!</v>
      </c>
    </row>
    <row r="8" spans="1:3" ht="24" customHeight="1" thickBot="1">
      <c r="A8" s="638" t="s">
        <v>69</v>
      </c>
      <c r="B8" s="639" t="s">
        <v>17</v>
      </c>
      <c r="C8" s="640" t="str">
        <f ca="1">+CONCATENATE(LEFT(KV_ÖSSZEFÜGGÉSEK!A5,4),". évi előirányzat")</f>
        <v>2019. évi előirányzat</v>
      </c>
    </row>
    <row r="9" spans="1:3" s="414" customFormat="1" ht="12" customHeight="1" thickBot="1">
      <c r="A9" s="566"/>
      <c r="B9" s="567" t="s">
        <v>493</v>
      </c>
      <c r="C9" s="568" t="s">
        <v>494</v>
      </c>
    </row>
    <row r="10" spans="1:3" s="415" customFormat="1" ht="12" customHeight="1" thickBot="1">
      <c r="A10" s="20" t="s">
        <v>18</v>
      </c>
      <c r="B10" s="21" t="s">
        <v>252</v>
      </c>
      <c r="C10" s="297">
        <f>+C11+C12+C13+C14+C15+C16</f>
        <v>0</v>
      </c>
    </row>
    <row r="11" spans="1:3" s="415" customFormat="1" ht="12" customHeight="1">
      <c r="A11" s="15" t="s">
        <v>98</v>
      </c>
      <c r="B11" s="416" t="s">
        <v>253</v>
      </c>
      <c r="C11" s="300"/>
    </row>
    <row r="12" spans="1:3" s="415" customFormat="1" ht="12" customHeight="1">
      <c r="A12" s="14" t="s">
        <v>99</v>
      </c>
      <c r="B12" s="417" t="s">
        <v>254</v>
      </c>
      <c r="C12" s="299"/>
    </row>
    <row r="13" spans="1:3" s="415" customFormat="1" ht="12" customHeight="1">
      <c r="A13" s="14" t="s">
        <v>100</v>
      </c>
      <c r="B13" s="417" t="s">
        <v>550</v>
      </c>
      <c r="C13" s="299"/>
    </row>
    <row r="14" spans="1:3" s="415" customFormat="1" ht="12" customHeight="1">
      <c r="A14" s="14" t="s">
        <v>101</v>
      </c>
      <c r="B14" s="417" t="s">
        <v>256</v>
      </c>
      <c r="C14" s="299"/>
    </row>
    <row r="15" spans="1:3" s="415" customFormat="1" ht="12" customHeight="1">
      <c r="A15" s="14" t="s">
        <v>148</v>
      </c>
      <c r="B15" s="293" t="s">
        <v>432</v>
      </c>
      <c r="C15" s="299"/>
    </row>
    <row r="16" spans="1:3" s="415" customFormat="1" ht="12" customHeight="1" thickBot="1">
      <c r="A16" s="16" t="s">
        <v>102</v>
      </c>
      <c r="B16" s="294" t="s">
        <v>433</v>
      </c>
      <c r="C16" s="299"/>
    </row>
    <row r="17" spans="1:3" s="415" customFormat="1" ht="12" customHeight="1" thickBot="1">
      <c r="A17" s="20" t="s">
        <v>19</v>
      </c>
      <c r="B17" s="292" t="s">
        <v>257</v>
      </c>
      <c r="C17" s="297">
        <f>+C18+C19+C20+C21+C22</f>
        <v>997850000</v>
      </c>
    </row>
    <row r="18" spans="1:3" s="415" customFormat="1" ht="12" customHeight="1">
      <c r="A18" s="15" t="s">
        <v>104</v>
      </c>
      <c r="B18" s="416" t="s">
        <v>258</v>
      </c>
      <c r="C18" s="300"/>
    </row>
    <row r="19" spans="1:3" s="415" customFormat="1" ht="12" customHeight="1">
      <c r="A19" s="14" t="s">
        <v>105</v>
      </c>
      <c r="B19" s="417" t="s">
        <v>259</v>
      </c>
      <c r="C19" s="299"/>
    </row>
    <row r="20" spans="1:3" s="415" customFormat="1" ht="12" customHeight="1">
      <c r="A20" s="14" t="s">
        <v>106</v>
      </c>
      <c r="B20" s="417" t="s">
        <v>422</v>
      </c>
      <c r="C20" s="299"/>
    </row>
    <row r="21" spans="1:3" s="415" customFormat="1" ht="12" customHeight="1">
      <c r="A21" s="14" t="s">
        <v>107</v>
      </c>
      <c r="B21" s="417" t="s">
        <v>423</v>
      </c>
      <c r="C21" s="299"/>
    </row>
    <row r="22" spans="1:3" s="415" customFormat="1" ht="12" customHeight="1">
      <c r="A22" s="14" t="s">
        <v>108</v>
      </c>
      <c r="B22" s="417" t="s">
        <v>574</v>
      </c>
      <c r="C22" s="299">
        <v>997850000</v>
      </c>
    </row>
    <row r="23" spans="1:3" s="415" customFormat="1" ht="12" customHeight="1" thickBot="1">
      <c r="A23" s="16" t="s">
        <v>117</v>
      </c>
      <c r="B23" s="294" t="s">
        <v>261</v>
      </c>
      <c r="C23" s="301"/>
    </row>
    <row r="24" spans="1:3" s="415" customFormat="1" ht="12" customHeight="1" thickBot="1">
      <c r="A24" s="20" t="s">
        <v>20</v>
      </c>
      <c r="B24" s="21" t="s">
        <v>262</v>
      </c>
      <c r="C24" s="297">
        <f>+C25+C26+C27+C28+C29</f>
        <v>101002417</v>
      </c>
    </row>
    <row r="25" spans="1:3" s="415" customFormat="1" ht="12" customHeight="1">
      <c r="A25" s="15" t="s">
        <v>87</v>
      </c>
      <c r="B25" s="416" t="s">
        <v>263</v>
      </c>
      <c r="C25" s="300"/>
    </row>
    <row r="26" spans="1:3" s="415" customFormat="1" ht="12" customHeight="1">
      <c r="A26" s="14" t="s">
        <v>88</v>
      </c>
      <c r="B26" s="417" t="s">
        <v>264</v>
      </c>
      <c r="C26" s="299"/>
    </row>
    <row r="27" spans="1:3" s="415" customFormat="1" ht="12" customHeight="1">
      <c r="A27" s="14" t="s">
        <v>89</v>
      </c>
      <c r="B27" s="417" t="s">
        <v>424</v>
      </c>
      <c r="C27" s="299"/>
    </row>
    <row r="28" spans="1:3" s="415" customFormat="1" ht="12" customHeight="1">
      <c r="A28" s="14" t="s">
        <v>90</v>
      </c>
      <c r="B28" s="417" t="s">
        <v>425</v>
      </c>
      <c r="C28" s="299"/>
    </row>
    <row r="29" spans="1:3" s="415" customFormat="1" ht="12" customHeight="1">
      <c r="A29" s="14" t="s">
        <v>171</v>
      </c>
      <c r="B29" s="417" t="s">
        <v>265</v>
      </c>
      <c r="C29" s="299">
        <v>101002417</v>
      </c>
    </row>
    <row r="30" spans="1:3" s="558" customFormat="1" ht="12" customHeight="1" thickBot="1">
      <c r="A30" s="569" t="s">
        <v>172</v>
      </c>
      <c r="B30" s="556" t="s">
        <v>569</v>
      </c>
      <c r="C30" s="557"/>
    </row>
    <row r="31" spans="1:3" s="415" customFormat="1" ht="12" customHeight="1" thickBot="1">
      <c r="A31" s="20" t="s">
        <v>173</v>
      </c>
      <c r="B31" s="21" t="s">
        <v>551</v>
      </c>
      <c r="C31" s="303">
        <f>SUM(C32:C38)</f>
        <v>0</v>
      </c>
    </row>
    <row r="32" spans="1:3" s="415" customFormat="1" ht="12" customHeight="1">
      <c r="A32" s="15" t="s">
        <v>268</v>
      </c>
      <c r="B32" s="416" t="s">
        <v>555</v>
      </c>
      <c r="C32" s="300"/>
    </row>
    <row r="33" spans="1:3" s="415" customFormat="1" ht="12" customHeight="1">
      <c r="A33" s="14" t="s">
        <v>269</v>
      </c>
      <c r="B33" s="417" t="s">
        <v>556</v>
      </c>
      <c r="C33" s="299"/>
    </row>
    <row r="34" spans="1:3" s="415" customFormat="1" ht="12" customHeight="1">
      <c r="A34" s="14" t="s">
        <v>270</v>
      </c>
      <c r="B34" s="417" t="s">
        <v>557</v>
      </c>
      <c r="C34" s="299"/>
    </row>
    <row r="35" spans="1:3" s="415" customFormat="1" ht="12" customHeight="1">
      <c r="A35" s="14" t="s">
        <v>271</v>
      </c>
      <c r="B35" s="417" t="s">
        <v>558</v>
      </c>
      <c r="C35" s="299"/>
    </row>
    <row r="36" spans="1:3" s="415" customFormat="1" ht="12" customHeight="1">
      <c r="A36" s="14" t="s">
        <v>552</v>
      </c>
      <c r="B36" s="417" t="s">
        <v>272</v>
      </c>
      <c r="C36" s="299"/>
    </row>
    <row r="37" spans="1:3" s="415" customFormat="1" ht="12" customHeight="1">
      <c r="A37" s="14" t="s">
        <v>553</v>
      </c>
      <c r="B37" s="417" t="s">
        <v>273</v>
      </c>
      <c r="C37" s="299"/>
    </row>
    <row r="38" spans="1:3" s="415" customFormat="1" ht="12" customHeight="1" thickBot="1">
      <c r="A38" s="16" t="s">
        <v>554</v>
      </c>
      <c r="B38" s="512" t="s">
        <v>274</v>
      </c>
      <c r="C38" s="301"/>
    </row>
    <row r="39" spans="1:3" s="415" customFormat="1" ht="12" customHeight="1" thickBot="1">
      <c r="A39" s="20" t="s">
        <v>22</v>
      </c>
      <c r="B39" s="21" t="s">
        <v>434</v>
      </c>
      <c r="C39" s="297">
        <f>SUM(C40:C50)</f>
        <v>41979636</v>
      </c>
    </row>
    <row r="40" spans="1:3" s="415" customFormat="1" ht="12" customHeight="1">
      <c r="A40" s="15" t="s">
        <v>91</v>
      </c>
      <c r="B40" s="416" t="s">
        <v>277</v>
      </c>
      <c r="C40" s="300"/>
    </row>
    <row r="41" spans="1:3" s="415" customFormat="1" ht="12" customHeight="1">
      <c r="A41" s="14" t="s">
        <v>92</v>
      </c>
      <c r="B41" s="417" t="s">
        <v>278</v>
      </c>
      <c r="C41" s="299">
        <v>21741636</v>
      </c>
    </row>
    <row r="42" spans="1:3" s="415" customFormat="1" ht="12" customHeight="1">
      <c r="A42" s="14" t="s">
        <v>93</v>
      </c>
      <c r="B42" s="417" t="s">
        <v>279</v>
      </c>
      <c r="C42" s="299">
        <v>12000000</v>
      </c>
    </row>
    <row r="43" spans="1:3" s="415" customFormat="1" ht="12" customHeight="1">
      <c r="A43" s="14" t="s">
        <v>175</v>
      </c>
      <c r="B43" s="417" t="s">
        <v>280</v>
      </c>
      <c r="C43" s="299"/>
    </row>
    <row r="44" spans="1:3" s="415" customFormat="1" ht="12" customHeight="1">
      <c r="A44" s="14" t="s">
        <v>176</v>
      </c>
      <c r="B44" s="417" t="s">
        <v>281</v>
      </c>
      <c r="C44" s="299"/>
    </row>
    <row r="45" spans="1:3" s="415" customFormat="1" ht="12" customHeight="1">
      <c r="A45" s="14" t="s">
        <v>177</v>
      </c>
      <c r="B45" s="417" t="s">
        <v>282</v>
      </c>
      <c r="C45" s="299">
        <v>8238000</v>
      </c>
    </row>
    <row r="46" spans="1:3" s="415" customFormat="1" ht="12" customHeight="1">
      <c r="A46" s="14" t="s">
        <v>178</v>
      </c>
      <c r="B46" s="417" t="s">
        <v>283</v>
      </c>
      <c r="C46" s="299"/>
    </row>
    <row r="47" spans="1:3" s="415" customFormat="1" ht="12" customHeight="1">
      <c r="A47" s="14" t="s">
        <v>179</v>
      </c>
      <c r="B47" s="417" t="s">
        <v>559</v>
      </c>
      <c r="C47" s="299"/>
    </row>
    <row r="48" spans="1:3" s="415" customFormat="1" ht="12" customHeight="1">
      <c r="A48" s="14" t="s">
        <v>275</v>
      </c>
      <c r="B48" s="417" t="s">
        <v>285</v>
      </c>
      <c r="C48" s="302"/>
    </row>
    <row r="49" spans="1:3" s="415" customFormat="1" ht="12" customHeight="1">
      <c r="A49" s="16" t="s">
        <v>276</v>
      </c>
      <c r="B49" s="418" t="s">
        <v>436</v>
      </c>
      <c r="C49" s="403"/>
    </row>
    <row r="50" spans="1:3" s="415" customFormat="1" ht="12" customHeight="1" thickBot="1">
      <c r="A50" s="16" t="s">
        <v>435</v>
      </c>
      <c r="B50" s="294" t="s">
        <v>286</v>
      </c>
      <c r="C50" s="403"/>
    </row>
    <row r="51" spans="1:3" s="415" customFormat="1" ht="12" customHeight="1" thickBot="1">
      <c r="A51" s="20" t="s">
        <v>23</v>
      </c>
      <c r="B51" s="21" t="s">
        <v>287</v>
      </c>
      <c r="C51" s="297">
        <f>SUM(C52:C56)</f>
        <v>40000000</v>
      </c>
    </row>
    <row r="52" spans="1:3" s="415" customFormat="1" ht="12" customHeight="1">
      <c r="A52" s="15" t="s">
        <v>94</v>
      </c>
      <c r="B52" s="416" t="s">
        <v>291</v>
      </c>
      <c r="C52" s="460"/>
    </row>
    <row r="53" spans="1:3" s="415" customFormat="1" ht="12" customHeight="1">
      <c r="A53" s="14" t="s">
        <v>95</v>
      </c>
      <c r="B53" s="417" t="s">
        <v>292</v>
      </c>
      <c r="C53" s="302">
        <v>40000000</v>
      </c>
    </row>
    <row r="54" spans="1:3" s="415" customFormat="1" ht="12" customHeight="1">
      <c r="A54" s="14" t="s">
        <v>288</v>
      </c>
      <c r="B54" s="417" t="s">
        <v>293</v>
      </c>
      <c r="C54" s="302"/>
    </row>
    <row r="55" spans="1:3" s="415" customFormat="1" ht="12" customHeight="1">
      <c r="A55" s="14" t="s">
        <v>289</v>
      </c>
      <c r="B55" s="417" t="s">
        <v>294</v>
      </c>
      <c r="C55" s="302"/>
    </row>
    <row r="56" spans="1:3" s="415" customFormat="1" ht="12" customHeight="1" thickBot="1">
      <c r="A56" s="16" t="s">
        <v>290</v>
      </c>
      <c r="B56" s="294" t="s">
        <v>295</v>
      </c>
      <c r="C56" s="403"/>
    </row>
    <row r="57" spans="1:3" s="415" customFormat="1" ht="12" customHeight="1" thickBot="1">
      <c r="A57" s="20" t="s">
        <v>180</v>
      </c>
      <c r="B57" s="21" t="s">
        <v>296</v>
      </c>
      <c r="C57" s="297">
        <f>SUM(C58:C60)</f>
        <v>0</v>
      </c>
    </row>
    <row r="58" spans="1:3" s="415" customFormat="1" ht="12" customHeight="1">
      <c r="A58" s="15" t="s">
        <v>96</v>
      </c>
      <c r="B58" s="416" t="s">
        <v>297</v>
      </c>
      <c r="C58" s="300"/>
    </row>
    <row r="59" spans="1:3" s="415" customFormat="1" ht="12" customHeight="1">
      <c r="A59" s="14" t="s">
        <v>97</v>
      </c>
      <c r="B59" s="417" t="s">
        <v>426</v>
      </c>
      <c r="C59" s="299"/>
    </row>
    <row r="60" spans="1:3" s="415" customFormat="1" ht="12" customHeight="1">
      <c r="A60" s="14" t="s">
        <v>300</v>
      </c>
      <c r="B60" s="417" t="s">
        <v>298</v>
      </c>
      <c r="C60" s="299"/>
    </row>
    <row r="61" spans="1:3" s="415" customFormat="1" ht="12" customHeight="1" thickBot="1">
      <c r="A61" s="16" t="s">
        <v>301</v>
      </c>
      <c r="B61" s="294" t="s">
        <v>299</v>
      </c>
      <c r="C61" s="301"/>
    </row>
    <row r="62" spans="1:3" s="415" customFormat="1" ht="12" customHeight="1" thickBot="1">
      <c r="A62" s="20" t="s">
        <v>25</v>
      </c>
      <c r="B62" s="292" t="s">
        <v>302</v>
      </c>
      <c r="C62" s="297">
        <f>SUM(C63:C65)</f>
        <v>0</v>
      </c>
    </row>
    <row r="63" spans="1:3" s="415" customFormat="1" ht="12" customHeight="1">
      <c r="A63" s="15" t="s">
        <v>181</v>
      </c>
      <c r="B63" s="416" t="s">
        <v>304</v>
      </c>
      <c r="C63" s="302"/>
    </row>
    <row r="64" spans="1:3" s="415" customFormat="1" ht="12" customHeight="1">
      <c r="A64" s="14" t="s">
        <v>182</v>
      </c>
      <c r="B64" s="417" t="s">
        <v>427</v>
      </c>
      <c r="C64" s="302"/>
    </row>
    <row r="65" spans="1:3" s="415" customFormat="1" ht="12" customHeight="1">
      <c r="A65" s="14" t="s">
        <v>231</v>
      </c>
      <c r="B65" s="417" t="s">
        <v>305</v>
      </c>
      <c r="C65" s="302"/>
    </row>
    <row r="66" spans="1:3" s="415" customFormat="1" ht="12" customHeight="1" thickBot="1">
      <c r="A66" s="16" t="s">
        <v>303</v>
      </c>
      <c r="B66" s="294" t="s">
        <v>306</v>
      </c>
      <c r="C66" s="302"/>
    </row>
    <row r="67" spans="1:3" s="415" customFormat="1" ht="12" customHeight="1" thickBot="1">
      <c r="A67" s="485" t="s">
        <v>476</v>
      </c>
      <c r="B67" s="21" t="s">
        <v>307</v>
      </c>
      <c r="C67" s="303">
        <f>+C10+C17+C24+C31+C39+C51+C57+C62</f>
        <v>1180832053</v>
      </c>
    </row>
    <row r="68" spans="1:3" s="415" customFormat="1" ht="12" customHeight="1" thickBot="1">
      <c r="A68" s="463" t="s">
        <v>308</v>
      </c>
      <c r="B68" s="292" t="s">
        <v>309</v>
      </c>
      <c r="C68" s="297">
        <f>SUM(C69:C71)</f>
        <v>0</v>
      </c>
    </row>
    <row r="69" spans="1:3" s="415" customFormat="1" ht="12" customHeight="1">
      <c r="A69" s="15" t="s">
        <v>337</v>
      </c>
      <c r="B69" s="416" t="s">
        <v>310</v>
      </c>
      <c r="C69" s="302"/>
    </row>
    <row r="70" spans="1:3" s="415" customFormat="1" ht="12" customHeight="1">
      <c r="A70" s="14" t="s">
        <v>346</v>
      </c>
      <c r="B70" s="417" t="s">
        <v>311</v>
      </c>
      <c r="C70" s="302"/>
    </row>
    <row r="71" spans="1:3" s="415" customFormat="1" ht="12" customHeight="1" thickBot="1">
      <c r="A71" s="16" t="s">
        <v>347</v>
      </c>
      <c r="B71" s="479" t="s">
        <v>570</v>
      </c>
      <c r="C71" s="302"/>
    </row>
    <row r="72" spans="1:3" s="415" customFormat="1" ht="12" customHeight="1" thickBot="1">
      <c r="A72" s="463" t="s">
        <v>313</v>
      </c>
      <c r="B72" s="292" t="s">
        <v>314</v>
      </c>
      <c r="C72" s="297">
        <f>SUM(C73:C76)</f>
        <v>0</v>
      </c>
    </row>
    <row r="73" spans="1:3" s="415" customFormat="1" ht="12" customHeight="1">
      <c r="A73" s="15" t="s">
        <v>149</v>
      </c>
      <c r="B73" s="416" t="s">
        <v>315</v>
      </c>
      <c r="C73" s="302"/>
    </row>
    <row r="74" spans="1:3" s="415" customFormat="1" ht="12" customHeight="1">
      <c r="A74" s="14" t="s">
        <v>150</v>
      </c>
      <c r="B74" s="417" t="s">
        <v>571</v>
      </c>
      <c r="C74" s="302"/>
    </row>
    <row r="75" spans="1:3" s="415" customFormat="1" ht="12" customHeight="1" thickBot="1">
      <c r="A75" s="16" t="s">
        <v>338</v>
      </c>
      <c r="B75" s="418" t="s">
        <v>316</v>
      </c>
      <c r="C75" s="403"/>
    </row>
    <row r="76" spans="1:3" s="415" customFormat="1" ht="12" customHeight="1" thickBot="1">
      <c r="A76" s="571" t="s">
        <v>339</v>
      </c>
      <c r="B76" s="572" t="s">
        <v>572</v>
      </c>
      <c r="C76" s="573"/>
    </row>
    <row r="77" spans="1:3" s="415" customFormat="1" ht="12" customHeight="1" thickBot="1">
      <c r="A77" s="463" t="s">
        <v>317</v>
      </c>
      <c r="B77" s="292" t="s">
        <v>318</v>
      </c>
      <c r="C77" s="297">
        <f>SUM(C78:C79)</f>
        <v>350000000</v>
      </c>
    </row>
    <row r="78" spans="1:3" s="415" customFormat="1" ht="12" customHeight="1" thickBot="1">
      <c r="A78" s="13" t="s">
        <v>340</v>
      </c>
      <c r="B78" s="570" t="s">
        <v>319</v>
      </c>
      <c r="C78" s="403">
        <v>350000000</v>
      </c>
    </row>
    <row r="79" spans="1:3" s="415" customFormat="1" ht="12" customHeight="1" thickBot="1">
      <c r="A79" s="571" t="s">
        <v>341</v>
      </c>
      <c r="B79" s="572" t="s">
        <v>320</v>
      </c>
      <c r="C79" s="573"/>
    </row>
    <row r="80" spans="1:3" s="415" customFormat="1" ht="12" customHeight="1" thickBot="1">
      <c r="A80" s="463" t="s">
        <v>321</v>
      </c>
      <c r="B80" s="292" t="s">
        <v>322</v>
      </c>
      <c r="C80" s="297">
        <f>SUM(C81:C83)</f>
        <v>0</v>
      </c>
    </row>
    <row r="81" spans="1:3" s="415" customFormat="1" ht="12" customHeight="1">
      <c r="A81" s="15" t="s">
        <v>342</v>
      </c>
      <c r="B81" s="416" t="s">
        <v>323</v>
      </c>
      <c r="C81" s="302"/>
    </row>
    <row r="82" spans="1:3" s="415" customFormat="1" ht="12" customHeight="1">
      <c r="A82" s="14" t="s">
        <v>343</v>
      </c>
      <c r="B82" s="417" t="s">
        <v>324</v>
      </c>
      <c r="C82" s="302"/>
    </row>
    <row r="83" spans="1:3" s="415" customFormat="1" ht="12" customHeight="1" thickBot="1">
      <c r="A83" s="18" t="s">
        <v>344</v>
      </c>
      <c r="B83" s="574" t="s">
        <v>573</v>
      </c>
      <c r="C83" s="575"/>
    </row>
    <row r="84" spans="1:3" s="415" customFormat="1" ht="12" customHeight="1" thickBot="1">
      <c r="A84" s="463" t="s">
        <v>325</v>
      </c>
      <c r="B84" s="292" t="s">
        <v>345</v>
      </c>
      <c r="C84" s="297">
        <f>SUM(C85:C88)</f>
        <v>0</v>
      </c>
    </row>
    <row r="85" spans="1:3" s="415" customFormat="1" ht="12" customHeight="1">
      <c r="A85" s="420" t="s">
        <v>326</v>
      </c>
      <c r="B85" s="416" t="s">
        <v>327</v>
      </c>
      <c r="C85" s="302"/>
    </row>
    <row r="86" spans="1:3" s="415" customFormat="1" ht="12" customHeight="1">
      <c r="A86" s="421" t="s">
        <v>328</v>
      </c>
      <c r="B86" s="417" t="s">
        <v>329</v>
      </c>
      <c r="C86" s="302"/>
    </row>
    <row r="87" spans="1:3" s="415" customFormat="1" ht="12" customHeight="1">
      <c r="A87" s="421" t="s">
        <v>330</v>
      </c>
      <c r="B87" s="417" t="s">
        <v>331</v>
      </c>
      <c r="C87" s="302"/>
    </row>
    <row r="88" spans="1:3" s="415" customFormat="1" ht="12" customHeight="1" thickBot="1">
      <c r="A88" s="422" t="s">
        <v>332</v>
      </c>
      <c r="B88" s="294" t="s">
        <v>333</v>
      </c>
      <c r="C88" s="302"/>
    </row>
    <row r="89" spans="1:3" s="415" customFormat="1" ht="12" customHeight="1" thickBot="1">
      <c r="A89" s="463" t="s">
        <v>334</v>
      </c>
      <c r="B89" s="292" t="s">
        <v>475</v>
      </c>
      <c r="C89" s="461"/>
    </row>
    <row r="90" spans="1:3" s="415" customFormat="1" ht="13.5" customHeight="1" thickBot="1">
      <c r="A90" s="463" t="s">
        <v>336</v>
      </c>
      <c r="B90" s="292" t="s">
        <v>335</v>
      </c>
      <c r="C90" s="461"/>
    </row>
    <row r="91" spans="1:3" s="415" customFormat="1" ht="15.75" customHeight="1" thickBot="1">
      <c r="A91" s="463" t="s">
        <v>348</v>
      </c>
      <c r="B91" s="423" t="s">
        <v>478</v>
      </c>
      <c r="C91" s="303">
        <f>+C68+C72+C77+C80+C84+C90+C89</f>
        <v>350000000</v>
      </c>
    </row>
    <row r="92" spans="1:3" s="415" customFormat="1" ht="16.5" customHeight="1" thickBot="1">
      <c r="A92" s="464" t="s">
        <v>477</v>
      </c>
      <c r="B92" s="424" t="s">
        <v>479</v>
      </c>
      <c r="C92" s="303">
        <f>+C67+C91</f>
        <v>1530832053</v>
      </c>
    </row>
    <row r="93" spans="1:3" s="415" customFormat="1" ht="11.1" customHeight="1">
      <c r="A93" s="5"/>
      <c r="B93" s="6"/>
      <c r="C93" s="304"/>
    </row>
    <row r="94" spans="1:3" ht="16.5" customHeight="1">
      <c r="A94" s="716" t="s">
        <v>47</v>
      </c>
      <c r="B94" s="716"/>
      <c r="C94" s="716"/>
    </row>
    <row r="95" spans="1:3" s="425" customFormat="1" ht="16.5" customHeight="1" thickBot="1">
      <c r="A95" s="721" t="s">
        <v>153</v>
      </c>
      <c r="B95" s="721"/>
      <c r="C95" s="583" t="str">
        <f>C7</f>
        <v>Forintban!</v>
      </c>
    </row>
    <row r="96" spans="1:3" ht="38.1" customHeight="1" thickBot="1">
      <c r="A96" s="563" t="s">
        <v>69</v>
      </c>
      <c r="B96" s="564" t="s">
        <v>48</v>
      </c>
      <c r="C96" s="565" t="str">
        <f>+C8</f>
        <v>2019. évi előirányzat</v>
      </c>
    </row>
    <row r="97" spans="1:3" s="414" customFormat="1" ht="12" customHeight="1" thickBot="1">
      <c r="A97" s="563"/>
      <c r="B97" s="564" t="s">
        <v>493</v>
      </c>
      <c r="C97" s="565" t="s">
        <v>494</v>
      </c>
    </row>
    <row r="98" spans="1:3" ht="12" customHeight="1" thickBot="1">
      <c r="A98" s="22" t="s">
        <v>18</v>
      </c>
      <c r="B98" s="28" t="s">
        <v>437</v>
      </c>
      <c r="C98" s="296">
        <f>C99+C100+C101+C102+C103+C116</f>
        <v>1373410353</v>
      </c>
    </row>
    <row r="99" spans="1:3" ht="12" customHeight="1">
      <c r="A99" s="17" t="s">
        <v>98</v>
      </c>
      <c r="B99" s="10" t="s">
        <v>49</v>
      </c>
      <c r="C99" s="298">
        <v>543485260</v>
      </c>
    </row>
    <row r="100" spans="1:3" ht="12" customHeight="1">
      <c r="A100" s="14" t="s">
        <v>99</v>
      </c>
      <c r="B100" s="8" t="s">
        <v>183</v>
      </c>
      <c r="C100" s="299">
        <v>90145811</v>
      </c>
    </row>
    <row r="101" spans="1:3" ht="12" customHeight="1">
      <c r="A101" s="14" t="s">
        <v>100</v>
      </c>
      <c r="B101" s="8" t="s">
        <v>140</v>
      </c>
      <c r="C101" s="301">
        <v>603979053</v>
      </c>
    </row>
    <row r="102" spans="1:3" ht="12" customHeight="1">
      <c r="A102" s="14" t="s">
        <v>101</v>
      </c>
      <c r="B102" s="11" t="s">
        <v>184</v>
      </c>
      <c r="C102" s="301"/>
    </row>
    <row r="103" spans="1:3" ht="12" customHeight="1">
      <c r="A103" s="14" t="s">
        <v>112</v>
      </c>
      <c r="B103" s="19" t="s">
        <v>185</v>
      </c>
      <c r="C103" s="301">
        <v>75803875</v>
      </c>
    </row>
    <row r="104" spans="1:3" ht="12" customHeight="1">
      <c r="A104" s="14" t="s">
        <v>102</v>
      </c>
      <c r="B104" s="8" t="s">
        <v>442</v>
      </c>
      <c r="C104" s="301"/>
    </row>
    <row r="105" spans="1:3" ht="12" customHeight="1">
      <c r="A105" s="14" t="s">
        <v>103</v>
      </c>
      <c r="B105" s="144" t="s">
        <v>441</v>
      </c>
      <c r="C105" s="301"/>
    </row>
    <row r="106" spans="1:3" ht="12" customHeight="1">
      <c r="A106" s="14" t="s">
        <v>113</v>
      </c>
      <c r="B106" s="144" t="s">
        <v>440</v>
      </c>
      <c r="C106" s="301"/>
    </row>
    <row r="107" spans="1:3" ht="12" customHeight="1">
      <c r="A107" s="14" t="s">
        <v>114</v>
      </c>
      <c r="B107" s="142" t="s">
        <v>351</v>
      </c>
      <c r="C107" s="301"/>
    </row>
    <row r="108" spans="1:3" ht="12" customHeight="1">
      <c r="A108" s="14" t="s">
        <v>115</v>
      </c>
      <c r="B108" s="143" t="s">
        <v>352</v>
      </c>
      <c r="C108" s="301"/>
    </row>
    <row r="109" spans="1:3" ht="12" customHeight="1">
      <c r="A109" s="14" t="s">
        <v>116</v>
      </c>
      <c r="B109" s="143" t="s">
        <v>353</v>
      </c>
      <c r="C109" s="301"/>
    </row>
    <row r="110" spans="1:3" ht="12" customHeight="1">
      <c r="A110" s="14" t="s">
        <v>118</v>
      </c>
      <c r="B110" s="142" t="s">
        <v>354</v>
      </c>
      <c r="C110" s="301"/>
    </row>
    <row r="111" spans="1:3" ht="12" customHeight="1">
      <c r="A111" s="14" t="s">
        <v>186</v>
      </c>
      <c r="B111" s="142" t="s">
        <v>355</v>
      </c>
      <c r="C111" s="301"/>
    </row>
    <row r="112" spans="1:3" ht="12" customHeight="1">
      <c r="A112" s="14" t="s">
        <v>349</v>
      </c>
      <c r="B112" s="143" t="s">
        <v>356</v>
      </c>
      <c r="C112" s="301"/>
    </row>
    <row r="113" spans="1:3" ht="12" customHeight="1">
      <c r="A113" s="13" t="s">
        <v>350</v>
      </c>
      <c r="B113" s="144" t="s">
        <v>357</v>
      </c>
      <c r="C113" s="301"/>
    </row>
    <row r="114" spans="1:3" ht="12" customHeight="1">
      <c r="A114" s="14" t="s">
        <v>438</v>
      </c>
      <c r="B114" s="144" t="s">
        <v>358</v>
      </c>
      <c r="C114" s="301"/>
    </row>
    <row r="115" spans="1:3" ht="12" customHeight="1">
      <c r="A115" s="16" t="s">
        <v>439</v>
      </c>
      <c r="B115" s="144" t="s">
        <v>359</v>
      </c>
      <c r="C115" s="301"/>
    </row>
    <row r="116" spans="1:3" ht="12" customHeight="1">
      <c r="A116" s="14" t="s">
        <v>443</v>
      </c>
      <c r="B116" s="11" t="s">
        <v>50</v>
      </c>
      <c r="C116" s="299">
        <v>59996354</v>
      </c>
    </row>
    <row r="117" spans="1:3" ht="12" customHeight="1">
      <c r="A117" s="14" t="s">
        <v>444</v>
      </c>
      <c r="B117" s="8" t="s">
        <v>446</v>
      </c>
      <c r="C117" s="299"/>
    </row>
    <row r="118" spans="1:3" ht="12" customHeight="1" thickBot="1">
      <c r="A118" s="18" t="s">
        <v>445</v>
      </c>
      <c r="B118" s="483" t="s">
        <v>447</v>
      </c>
      <c r="C118" s="305"/>
    </row>
    <row r="119" spans="1:3" ht="12" customHeight="1" thickBot="1">
      <c r="A119" s="480" t="s">
        <v>19</v>
      </c>
      <c r="B119" s="481" t="s">
        <v>360</v>
      </c>
      <c r="C119" s="482">
        <f>+C120+C122+C124</f>
        <v>154315610</v>
      </c>
    </row>
    <row r="120" spans="1:3" ht="12" customHeight="1">
      <c r="A120" s="15" t="s">
        <v>104</v>
      </c>
      <c r="B120" s="8" t="s">
        <v>230</v>
      </c>
      <c r="C120" s="300">
        <v>154315610</v>
      </c>
    </row>
    <row r="121" spans="1:3" ht="12" customHeight="1">
      <c r="A121" s="15" t="s">
        <v>105</v>
      </c>
      <c r="B121" s="12" t="s">
        <v>364</v>
      </c>
      <c r="C121" s="300"/>
    </row>
    <row r="122" spans="1:3" ht="12" customHeight="1">
      <c r="A122" s="15" t="s">
        <v>106</v>
      </c>
      <c r="B122" s="12" t="s">
        <v>187</v>
      </c>
      <c r="C122" s="299"/>
    </row>
    <row r="123" spans="1:3" ht="12" customHeight="1">
      <c r="A123" s="15" t="s">
        <v>107</v>
      </c>
      <c r="B123" s="12" t="s">
        <v>365</v>
      </c>
      <c r="C123" s="264"/>
    </row>
    <row r="124" spans="1:3" ht="12" customHeight="1">
      <c r="A124" s="15" t="s">
        <v>108</v>
      </c>
      <c r="B124" s="294" t="s">
        <v>575</v>
      </c>
      <c r="C124" s="264"/>
    </row>
    <row r="125" spans="1:3" ht="12" customHeight="1">
      <c r="A125" s="15" t="s">
        <v>117</v>
      </c>
      <c r="B125" s="293" t="s">
        <v>428</v>
      </c>
      <c r="C125" s="264"/>
    </row>
    <row r="126" spans="1:3" ht="12" customHeight="1">
      <c r="A126" s="15" t="s">
        <v>119</v>
      </c>
      <c r="B126" s="412" t="s">
        <v>370</v>
      </c>
      <c r="C126" s="264"/>
    </row>
    <row r="127" spans="1:3">
      <c r="A127" s="15" t="s">
        <v>188</v>
      </c>
      <c r="B127" s="143" t="s">
        <v>353</v>
      </c>
      <c r="C127" s="264"/>
    </row>
    <row r="128" spans="1:3" ht="12" customHeight="1">
      <c r="A128" s="15" t="s">
        <v>189</v>
      </c>
      <c r="B128" s="143" t="s">
        <v>369</v>
      </c>
      <c r="C128" s="264"/>
    </row>
    <row r="129" spans="1:3" ht="12" customHeight="1">
      <c r="A129" s="15" t="s">
        <v>190</v>
      </c>
      <c r="B129" s="143" t="s">
        <v>368</v>
      </c>
      <c r="C129" s="264"/>
    </row>
    <row r="130" spans="1:3" ht="12" customHeight="1">
      <c r="A130" s="15" t="s">
        <v>361</v>
      </c>
      <c r="B130" s="143" t="s">
        <v>356</v>
      </c>
      <c r="C130" s="264"/>
    </row>
    <row r="131" spans="1:3" ht="12" customHeight="1">
      <c r="A131" s="15" t="s">
        <v>362</v>
      </c>
      <c r="B131" s="143" t="s">
        <v>367</v>
      </c>
      <c r="C131" s="264"/>
    </row>
    <row r="132" spans="1:3" ht="16.5" thickBot="1">
      <c r="A132" s="13" t="s">
        <v>363</v>
      </c>
      <c r="B132" s="143" t="s">
        <v>366</v>
      </c>
      <c r="C132" s="266"/>
    </row>
    <row r="133" spans="1:3" ht="12" customHeight="1" thickBot="1">
      <c r="A133" s="20" t="s">
        <v>20</v>
      </c>
      <c r="B133" s="124" t="s">
        <v>448</v>
      </c>
      <c r="C133" s="297">
        <f>+C98+C119</f>
        <v>1527725963</v>
      </c>
    </row>
    <row r="134" spans="1:3" ht="12" customHeight="1" thickBot="1">
      <c r="A134" s="20" t="s">
        <v>21</v>
      </c>
      <c r="B134" s="124" t="s">
        <v>449</v>
      </c>
      <c r="C134" s="297">
        <f>+C135+C136+C137</f>
        <v>0</v>
      </c>
    </row>
    <row r="135" spans="1:3" ht="12" customHeight="1">
      <c r="A135" s="15" t="s">
        <v>268</v>
      </c>
      <c r="B135" s="12" t="s">
        <v>456</v>
      </c>
      <c r="C135" s="264"/>
    </row>
    <row r="136" spans="1:3" ht="12" customHeight="1">
      <c r="A136" s="15" t="s">
        <v>269</v>
      </c>
      <c r="B136" s="12" t="s">
        <v>457</v>
      </c>
      <c r="C136" s="264"/>
    </row>
    <row r="137" spans="1:3" ht="12" customHeight="1" thickBot="1">
      <c r="A137" s="13" t="s">
        <v>270</v>
      </c>
      <c r="B137" s="12" t="s">
        <v>458</v>
      </c>
      <c r="C137" s="264"/>
    </row>
    <row r="138" spans="1:3" ht="12" customHeight="1" thickBot="1">
      <c r="A138" s="20" t="s">
        <v>22</v>
      </c>
      <c r="B138" s="124" t="s">
        <v>450</v>
      </c>
      <c r="C138" s="297">
        <f>SUM(C139:C144)</f>
        <v>0</v>
      </c>
    </row>
    <row r="139" spans="1:3" ht="12" customHeight="1">
      <c r="A139" s="15" t="s">
        <v>91</v>
      </c>
      <c r="B139" s="9" t="s">
        <v>459</v>
      </c>
      <c r="C139" s="264"/>
    </row>
    <row r="140" spans="1:3" ht="12" customHeight="1">
      <c r="A140" s="15" t="s">
        <v>92</v>
      </c>
      <c r="B140" s="9" t="s">
        <v>451</v>
      </c>
      <c r="C140" s="264"/>
    </row>
    <row r="141" spans="1:3" ht="12" customHeight="1">
      <c r="A141" s="15" t="s">
        <v>93</v>
      </c>
      <c r="B141" s="9" t="s">
        <v>452</v>
      </c>
      <c r="C141" s="264"/>
    </row>
    <row r="142" spans="1:3" ht="12" customHeight="1">
      <c r="A142" s="15" t="s">
        <v>175</v>
      </c>
      <c r="B142" s="9" t="s">
        <v>453</v>
      </c>
      <c r="C142" s="264"/>
    </row>
    <row r="143" spans="1:3" ht="12" customHeight="1" thickBot="1">
      <c r="A143" s="13" t="s">
        <v>176</v>
      </c>
      <c r="B143" s="7" t="s">
        <v>454</v>
      </c>
      <c r="C143" s="266"/>
    </row>
    <row r="144" spans="1:3" ht="12" customHeight="1" thickBot="1">
      <c r="A144" s="571" t="s">
        <v>177</v>
      </c>
      <c r="B144" s="576" t="s">
        <v>455</v>
      </c>
      <c r="C144" s="577"/>
    </row>
    <row r="145" spans="1:9" ht="12" customHeight="1" thickBot="1">
      <c r="A145" s="20" t="s">
        <v>23</v>
      </c>
      <c r="B145" s="124" t="s">
        <v>463</v>
      </c>
      <c r="C145" s="303">
        <f>+C146+C147+C148+C149</f>
        <v>0</v>
      </c>
    </row>
    <row r="146" spans="1:9" ht="12" customHeight="1">
      <c r="A146" s="15" t="s">
        <v>94</v>
      </c>
      <c r="B146" s="9" t="s">
        <v>371</v>
      </c>
      <c r="C146" s="264"/>
    </row>
    <row r="147" spans="1:9" ht="12" customHeight="1">
      <c r="A147" s="15" t="s">
        <v>95</v>
      </c>
      <c r="B147" s="9" t="s">
        <v>372</v>
      </c>
      <c r="C147" s="264"/>
    </row>
    <row r="148" spans="1:9" ht="12" customHeight="1" thickBot="1">
      <c r="A148" s="13" t="s">
        <v>288</v>
      </c>
      <c r="B148" s="7" t="s">
        <v>464</v>
      </c>
      <c r="C148" s="266"/>
    </row>
    <row r="149" spans="1:9" ht="12" customHeight="1" thickBot="1">
      <c r="A149" s="571" t="s">
        <v>289</v>
      </c>
      <c r="B149" s="576" t="s">
        <v>390</v>
      </c>
      <c r="C149" s="577"/>
    </row>
    <row r="150" spans="1:9" ht="12" customHeight="1" thickBot="1">
      <c r="A150" s="20" t="s">
        <v>24</v>
      </c>
      <c r="B150" s="124" t="s">
        <v>465</v>
      </c>
      <c r="C150" s="306">
        <f>SUM(C151:C155)</f>
        <v>0</v>
      </c>
    </row>
    <row r="151" spans="1:9" ht="12" customHeight="1">
      <c r="A151" s="15" t="s">
        <v>96</v>
      </c>
      <c r="B151" s="9" t="s">
        <v>460</v>
      </c>
      <c r="C151" s="264"/>
    </row>
    <row r="152" spans="1:9" ht="12" customHeight="1">
      <c r="A152" s="15" t="s">
        <v>97</v>
      </c>
      <c r="B152" s="9" t="s">
        <v>467</v>
      </c>
      <c r="C152" s="264"/>
    </row>
    <row r="153" spans="1:9" ht="12" customHeight="1">
      <c r="A153" s="15" t="s">
        <v>300</v>
      </c>
      <c r="B153" s="9" t="s">
        <v>462</v>
      </c>
      <c r="C153" s="264"/>
    </row>
    <row r="154" spans="1:9" ht="12" customHeight="1">
      <c r="A154" s="15" t="s">
        <v>301</v>
      </c>
      <c r="B154" s="9" t="s">
        <v>518</v>
      </c>
      <c r="C154" s="264"/>
    </row>
    <row r="155" spans="1:9" ht="12" customHeight="1" thickBot="1">
      <c r="A155" s="15" t="s">
        <v>466</v>
      </c>
      <c r="B155" s="9" t="s">
        <v>469</v>
      </c>
      <c r="C155" s="264"/>
    </row>
    <row r="156" spans="1:9" ht="12" customHeight="1" thickBot="1">
      <c r="A156" s="20" t="s">
        <v>25</v>
      </c>
      <c r="B156" s="124" t="s">
        <v>470</v>
      </c>
      <c r="C156" s="484"/>
    </row>
    <row r="157" spans="1:9" ht="12" customHeight="1" thickBot="1">
      <c r="A157" s="20" t="s">
        <v>26</v>
      </c>
      <c r="B157" s="124" t="s">
        <v>471</v>
      </c>
      <c r="C157" s="484"/>
    </row>
    <row r="158" spans="1:9" ht="15.2" customHeight="1" thickBot="1">
      <c r="A158" s="20" t="s">
        <v>27</v>
      </c>
      <c r="B158" s="124" t="s">
        <v>473</v>
      </c>
      <c r="C158" s="578">
        <f>+C134+C138+C145+C150+C156+C157</f>
        <v>0</v>
      </c>
      <c r="F158" s="427"/>
      <c r="G158" s="428"/>
      <c r="H158" s="428"/>
      <c r="I158" s="428"/>
    </row>
    <row r="159" spans="1:9" s="415" customFormat="1" ht="17.25" customHeight="1" thickBot="1">
      <c r="A159" s="295" t="s">
        <v>28</v>
      </c>
      <c r="B159" s="579" t="s">
        <v>472</v>
      </c>
      <c r="C159" s="578">
        <f>+C133+C158</f>
        <v>1527725963</v>
      </c>
    </row>
    <row r="160" spans="1:9" ht="15.95" customHeight="1">
      <c r="A160" s="580"/>
      <c r="B160" s="580"/>
      <c r="C160" s="642">
        <f>C92-C159</f>
        <v>3106090</v>
      </c>
    </row>
    <row r="161" spans="1:4">
      <c r="A161" s="714" t="s">
        <v>373</v>
      </c>
      <c r="B161" s="714"/>
      <c r="C161" s="714"/>
    </row>
    <row r="162" spans="1:4" ht="15.2" customHeight="1" thickBot="1">
      <c r="A162" s="715" t="s">
        <v>154</v>
      </c>
      <c r="B162" s="715"/>
      <c r="C162" s="584" t="str">
        <f>C95</f>
        <v>Forintban!</v>
      </c>
    </row>
    <row r="163" spans="1:4" ht="13.5" customHeight="1" thickBot="1">
      <c r="A163" s="20">
        <v>1</v>
      </c>
      <c r="B163" s="27" t="s">
        <v>474</v>
      </c>
      <c r="C163" s="297">
        <f>+C67-C133</f>
        <v>-346893910</v>
      </c>
      <c r="D163" s="429"/>
    </row>
    <row r="164" spans="1:4" ht="27.75" customHeight="1" thickBot="1">
      <c r="A164" s="20" t="s">
        <v>19</v>
      </c>
      <c r="B164" s="27" t="s">
        <v>480</v>
      </c>
      <c r="C164" s="297">
        <f>+C91-C158</f>
        <v>350000000</v>
      </c>
    </row>
  </sheetData>
  <sheetProtection sheet="1"/>
  <mergeCells count="7">
    <mergeCell ref="A162:B162"/>
    <mergeCell ref="B1:C1"/>
    <mergeCell ref="A6:C6"/>
    <mergeCell ref="A7:B7"/>
    <mergeCell ref="A94:C94"/>
    <mergeCell ref="A95:B95"/>
    <mergeCell ref="A161:C161"/>
  </mergeCells>
  <phoneticPr fontId="29" type="noConversion"/>
  <printOptions horizontalCentered="1"/>
  <pageMargins left="0.6692913385826772" right="0.6692913385826772" top="0.86614173228346458" bottom="0.86614173228346458" header="0" footer="0"/>
  <pageSetup paperSize="9" scale="74" fitToHeight="2" orientation="portrait" r:id="rId1"/>
  <headerFooter alignWithMargins="0"/>
  <rowBreaks count="2" manualBreakCount="2">
    <brk id="67" max="2" man="1"/>
    <brk id="144" max="2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92D050"/>
  </sheetPr>
  <dimension ref="A1:I164"/>
  <sheetViews>
    <sheetView topLeftCell="A103" zoomScale="120" zoomScaleNormal="120" zoomScaleSheetLayoutView="100" workbookViewId="0">
      <selection activeCell="C123" sqref="C123"/>
    </sheetView>
  </sheetViews>
  <sheetFormatPr defaultRowHeight="15.75"/>
  <cols>
    <col min="1" max="1" width="9.5" style="381" customWidth="1"/>
    <col min="2" max="2" width="99.33203125" style="381" customWidth="1"/>
    <col min="3" max="3" width="21.6640625" style="382" customWidth="1"/>
    <col min="4" max="4" width="9" style="413" customWidth="1"/>
    <col min="5" max="16384" width="9.33203125" style="413"/>
  </cols>
  <sheetData>
    <row r="1" spans="1:3" ht="18.75" customHeight="1">
      <c r="A1" s="633"/>
      <c r="B1" s="717" t="str">
        <f ca="1">CONCATENATE("1.4. melléklet ",ALAPADATOK!A7," ",ALAPADATOK!B7," ",ALAPADATOK!C7," ",ALAPADATOK!D7," ",ALAPADATOK!E7," ",ALAPADATOK!F7," ",ALAPADATOK!G7," ",ALAPADATOK!H7)</f>
        <v>1.4. melléklet a 2 / 2019 ( II.15. ) önkormányzati rendelethez</v>
      </c>
      <c r="C1" s="718"/>
    </row>
    <row r="2" spans="1:3" ht="21.95" customHeight="1">
      <c r="A2" s="634"/>
      <c r="B2" s="635" t="str">
        <f ca="1">CONCATENATE(ALAPADATOK!A3)</f>
        <v>DABAS VÁROS ÖNKORMÁNYZATA</v>
      </c>
      <c r="C2" s="636"/>
    </row>
    <row r="3" spans="1:3" ht="21.95" customHeight="1">
      <c r="A3" s="636"/>
      <c r="B3" s="635" t="s">
        <v>580</v>
      </c>
      <c r="C3" s="636"/>
    </row>
    <row r="4" spans="1:3" ht="21.95" customHeight="1">
      <c r="A4" s="636"/>
      <c r="B4" s="635" t="s">
        <v>584</v>
      </c>
      <c r="C4" s="636"/>
    </row>
    <row r="5" spans="1:3" ht="21.95" customHeight="1">
      <c r="A5" s="633"/>
      <c r="B5" s="633"/>
      <c r="C5" s="637"/>
    </row>
    <row r="6" spans="1:3" ht="15.2" customHeight="1">
      <c r="A6" s="719" t="s">
        <v>15</v>
      </c>
      <c r="B6" s="719"/>
      <c r="C6" s="719"/>
    </row>
    <row r="7" spans="1:3" ht="15.2" customHeight="1" thickBot="1">
      <c r="A7" s="720" t="s">
        <v>152</v>
      </c>
      <c r="B7" s="720"/>
      <c r="C7" s="582" t="str">
        <f ca="1">CONCATENATE(KV_1.1.sz.mell.!C7)</f>
        <v>Forintban!</v>
      </c>
    </row>
    <row r="8" spans="1:3" ht="24" customHeight="1" thickBot="1">
      <c r="A8" s="638" t="s">
        <v>69</v>
      </c>
      <c r="B8" s="639" t="s">
        <v>17</v>
      </c>
      <c r="C8" s="640" t="str">
        <f ca="1">+CONCATENATE(LEFT(KV_ÖSSZEFÜGGÉSEK!A5,4),". évi előirányzat")</f>
        <v>2019. évi előirányzat</v>
      </c>
    </row>
    <row r="9" spans="1:3" s="414" customFormat="1" ht="12" customHeight="1" thickBot="1">
      <c r="A9" s="566"/>
      <c r="B9" s="567" t="s">
        <v>493</v>
      </c>
      <c r="C9" s="568" t="s">
        <v>494</v>
      </c>
    </row>
    <row r="10" spans="1:3" s="415" customFormat="1" ht="12" customHeight="1" thickBot="1">
      <c r="A10" s="20" t="s">
        <v>18</v>
      </c>
      <c r="B10" s="21" t="s">
        <v>252</v>
      </c>
      <c r="C10" s="297">
        <f>+C11+C12+C13+C14+C15+C16</f>
        <v>0</v>
      </c>
    </row>
    <row r="11" spans="1:3" s="415" customFormat="1" ht="12" customHeight="1">
      <c r="A11" s="15" t="s">
        <v>98</v>
      </c>
      <c r="B11" s="416" t="s">
        <v>253</v>
      </c>
      <c r="C11" s="300"/>
    </row>
    <row r="12" spans="1:3" s="415" customFormat="1" ht="12" customHeight="1">
      <c r="A12" s="14" t="s">
        <v>99</v>
      </c>
      <c r="B12" s="417" t="s">
        <v>254</v>
      </c>
      <c r="C12" s="299"/>
    </row>
    <row r="13" spans="1:3" s="415" customFormat="1" ht="12" customHeight="1">
      <c r="A13" s="14" t="s">
        <v>100</v>
      </c>
      <c r="B13" s="417" t="s">
        <v>550</v>
      </c>
      <c r="C13" s="299"/>
    </row>
    <row r="14" spans="1:3" s="415" customFormat="1" ht="12" customHeight="1">
      <c r="A14" s="14" t="s">
        <v>101</v>
      </c>
      <c r="B14" s="417" t="s">
        <v>256</v>
      </c>
      <c r="C14" s="299"/>
    </row>
    <row r="15" spans="1:3" s="415" customFormat="1" ht="12" customHeight="1">
      <c r="A15" s="14" t="s">
        <v>148</v>
      </c>
      <c r="B15" s="293" t="s">
        <v>432</v>
      </c>
      <c r="C15" s="299"/>
    </row>
    <row r="16" spans="1:3" s="415" customFormat="1" ht="12" customHeight="1" thickBot="1">
      <c r="A16" s="16" t="s">
        <v>102</v>
      </c>
      <c r="B16" s="294" t="s">
        <v>433</v>
      </c>
      <c r="C16" s="299"/>
    </row>
    <row r="17" spans="1:3" s="415" customFormat="1" ht="12" customHeight="1" thickBot="1">
      <c r="A17" s="20" t="s">
        <v>19</v>
      </c>
      <c r="B17" s="292" t="s">
        <v>257</v>
      </c>
      <c r="C17" s="297">
        <f>+C18+C19+C20+C21+C22</f>
        <v>0</v>
      </c>
    </row>
    <row r="18" spans="1:3" s="415" customFormat="1" ht="12" customHeight="1">
      <c r="A18" s="15" t="s">
        <v>104</v>
      </c>
      <c r="B18" s="416" t="s">
        <v>258</v>
      </c>
      <c r="C18" s="300"/>
    </row>
    <row r="19" spans="1:3" s="415" customFormat="1" ht="12" customHeight="1">
      <c r="A19" s="14" t="s">
        <v>105</v>
      </c>
      <c r="B19" s="417" t="s">
        <v>259</v>
      </c>
      <c r="C19" s="299"/>
    </row>
    <row r="20" spans="1:3" s="415" customFormat="1" ht="12" customHeight="1">
      <c r="A20" s="14" t="s">
        <v>106</v>
      </c>
      <c r="B20" s="417" t="s">
        <v>422</v>
      </c>
      <c r="C20" s="299"/>
    </row>
    <row r="21" spans="1:3" s="415" customFormat="1" ht="12" customHeight="1">
      <c r="A21" s="14" t="s">
        <v>107</v>
      </c>
      <c r="B21" s="417" t="s">
        <v>423</v>
      </c>
      <c r="C21" s="299"/>
    </row>
    <row r="22" spans="1:3" s="415" customFormat="1" ht="12" customHeight="1">
      <c r="A22" s="14" t="s">
        <v>108</v>
      </c>
      <c r="B22" s="417" t="s">
        <v>574</v>
      </c>
      <c r="C22" s="299"/>
    </row>
    <row r="23" spans="1:3" s="415" customFormat="1" ht="12" customHeight="1" thickBot="1">
      <c r="A23" s="16" t="s">
        <v>117</v>
      </c>
      <c r="B23" s="294" t="s">
        <v>261</v>
      </c>
      <c r="C23" s="301"/>
    </row>
    <row r="24" spans="1:3" s="415" customFormat="1" ht="12" customHeight="1" thickBot="1">
      <c r="A24" s="20" t="s">
        <v>20</v>
      </c>
      <c r="B24" s="21" t="s">
        <v>262</v>
      </c>
      <c r="C24" s="297">
        <f>+C25+C26+C27+C28+C29</f>
        <v>0</v>
      </c>
    </row>
    <row r="25" spans="1:3" s="415" customFormat="1" ht="12" customHeight="1">
      <c r="A25" s="15" t="s">
        <v>87</v>
      </c>
      <c r="B25" s="416" t="s">
        <v>263</v>
      </c>
      <c r="C25" s="300"/>
    </row>
    <row r="26" spans="1:3" s="415" customFormat="1" ht="12" customHeight="1">
      <c r="A26" s="14" t="s">
        <v>88</v>
      </c>
      <c r="B26" s="417" t="s">
        <v>264</v>
      </c>
      <c r="C26" s="299"/>
    </row>
    <row r="27" spans="1:3" s="415" customFormat="1" ht="12" customHeight="1">
      <c r="A27" s="14" t="s">
        <v>89</v>
      </c>
      <c r="B27" s="417" t="s">
        <v>424</v>
      </c>
      <c r="C27" s="299"/>
    </row>
    <row r="28" spans="1:3" s="415" customFormat="1" ht="12" customHeight="1">
      <c r="A28" s="14" t="s">
        <v>90</v>
      </c>
      <c r="B28" s="417" t="s">
        <v>425</v>
      </c>
      <c r="C28" s="299"/>
    </row>
    <row r="29" spans="1:3" s="415" customFormat="1" ht="12" customHeight="1">
      <c r="A29" s="14" t="s">
        <v>171</v>
      </c>
      <c r="B29" s="417" t="s">
        <v>265</v>
      </c>
      <c r="C29" s="299"/>
    </row>
    <row r="30" spans="1:3" s="558" customFormat="1" ht="12" customHeight="1" thickBot="1">
      <c r="A30" s="569" t="s">
        <v>172</v>
      </c>
      <c r="B30" s="556" t="s">
        <v>569</v>
      </c>
      <c r="C30" s="557"/>
    </row>
    <row r="31" spans="1:3" s="415" customFormat="1" ht="12" customHeight="1" thickBot="1">
      <c r="A31" s="20" t="s">
        <v>173</v>
      </c>
      <c r="B31" s="21" t="s">
        <v>551</v>
      </c>
      <c r="C31" s="303">
        <f>SUM(C32:C38)</f>
        <v>0</v>
      </c>
    </row>
    <row r="32" spans="1:3" s="415" customFormat="1" ht="12" customHeight="1">
      <c r="A32" s="15" t="s">
        <v>268</v>
      </c>
      <c r="B32" s="416" t="s">
        <v>555</v>
      </c>
      <c r="C32" s="300"/>
    </row>
    <row r="33" spans="1:3" s="415" customFormat="1" ht="12" customHeight="1">
      <c r="A33" s="14" t="s">
        <v>269</v>
      </c>
      <c r="B33" s="417" t="s">
        <v>556</v>
      </c>
      <c r="C33" s="299"/>
    </row>
    <row r="34" spans="1:3" s="415" customFormat="1" ht="12" customHeight="1">
      <c r="A34" s="14" t="s">
        <v>270</v>
      </c>
      <c r="B34" s="417" t="s">
        <v>557</v>
      </c>
      <c r="C34" s="299"/>
    </row>
    <row r="35" spans="1:3" s="415" customFormat="1" ht="12" customHeight="1">
      <c r="A35" s="14" t="s">
        <v>271</v>
      </c>
      <c r="B35" s="417" t="s">
        <v>558</v>
      </c>
      <c r="C35" s="299"/>
    </row>
    <row r="36" spans="1:3" s="415" customFormat="1" ht="12" customHeight="1">
      <c r="A36" s="14" t="s">
        <v>552</v>
      </c>
      <c r="B36" s="417" t="s">
        <v>272</v>
      </c>
      <c r="C36" s="299"/>
    </row>
    <row r="37" spans="1:3" s="415" customFormat="1" ht="12" customHeight="1">
      <c r="A37" s="14" t="s">
        <v>553</v>
      </c>
      <c r="B37" s="417" t="s">
        <v>273</v>
      </c>
      <c r="C37" s="299"/>
    </row>
    <row r="38" spans="1:3" s="415" customFormat="1" ht="12" customHeight="1" thickBot="1">
      <c r="A38" s="16" t="s">
        <v>554</v>
      </c>
      <c r="B38" s="512" t="s">
        <v>274</v>
      </c>
      <c r="C38" s="301"/>
    </row>
    <row r="39" spans="1:3" s="415" customFormat="1" ht="12" customHeight="1" thickBot="1">
      <c r="A39" s="20" t="s">
        <v>22</v>
      </c>
      <c r="B39" s="21" t="s">
        <v>434</v>
      </c>
      <c r="C39" s="297">
        <f>SUM(C40:C50)</f>
        <v>3000000</v>
      </c>
    </row>
    <row r="40" spans="1:3" s="415" customFormat="1" ht="12" customHeight="1">
      <c r="A40" s="15" t="s">
        <v>91</v>
      </c>
      <c r="B40" s="416" t="s">
        <v>277</v>
      </c>
      <c r="C40" s="300"/>
    </row>
    <row r="41" spans="1:3" s="415" customFormat="1" ht="12" customHeight="1">
      <c r="A41" s="14" t="s">
        <v>92</v>
      </c>
      <c r="B41" s="417" t="s">
        <v>278</v>
      </c>
      <c r="C41" s="299"/>
    </row>
    <row r="42" spans="1:3" s="415" customFormat="1" ht="12" customHeight="1">
      <c r="A42" s="14" t="s">
        <v>93</v>
      </c>
      <c r="B42" s="417" t="s">
        <v>279</v>
      </c>
      <c r="C42" s="299">
        <v>3000000</v>
      </c>
    </row>
    <row r="43" spans="1:3" s="415" customFormat="1" ht="12" customHeight="1">
      <c r="A43" s="14" t="s">
        <v>175</v>
      </c>
      <c r="B43" s="417" t="s">
        <v>280</v>
      </c>
      <c r="C43" s="299"/>
    </row>
    <row r="44" spans="1:3" s="415" customFormat="1" ht="12" customHeight="1">
      <c r="A44" s="14" t="s">
        <v>176</v>
      </c>
      <c r="B44" s="417" t="s">
        <v>281</v>
      </c>
      <c r="C44" s="299"/>
    </row>
    <row r="45" spans="1:3" s="415" customFormat="1" ht="12" customHeight="1">
      <c r="A45" s="14" t="s">
        <v>177</v>
      </c>
      <c r="B45" s="417" t="s">
        <v>282</v>
      </c>
      <c r="C45" s="299"/>
    </row>
    <row r="46" spans="1:3" s="415" customFormat="1" ht="12" customHeight="1">
      <c r="A46" s="14" t="s">
        <v>178</v>
      </c>
      <c r="B46" s="417" t="s">
        <v>283</v>
      </c>
      <c r="C46" s="299"/>
    </row>
    <row r="47" spans="1:3" s="415" customFormat="1" ht="12" customHeight="1">
      <c r="A47" s="14" t="s">
        <v>179</v>
      </c>
      <c r="B47" s="417" t="s">
        <v>559</v>
      </c>
      <c r="C47" s="299"/>
    </row>
    <row r="48" spans="1:3" s="415" customFormat="1" ht="12" customHeight="1">
      <c r="A48" s="14" t="s">
        <v>275</v>
      </c>
      <c r="B48" s="417" t="s">
        <v>285</v>
      </c>
      <c r="C48" s="302"/>
    </row>
    <row r="49" spans="1:3" s="415" customFormat="1" ht="12" customHeight="1">
      <c r="A49" s="16" t="s">
        <v>276</v>
      </c>
      <c r="B49" s="418" t="s">
        <v>436</v>
      </c>
      <c r="C49" s="403"/>
    </row>
    <row r="50" spans="1:3" s="415" customFormat="1" ht="12" customHeight="1" thickBot="1">
      <c r="A50" s="16" t="s">
        <v>435</v>
      </c>
      <c r="B50" s="294" t="s">
        <v>286</v>
      </c>
      <c r="C50" s="403"/>
    </row>
    <row r="51" spans="1:3" s="415" customFormat="1" ht="12" customHeight="1" thickBot="1">
      <c r="A51" s="20" t="s">
        <v>23</v>
      </c>
      <c r="B51" s="21" t="s">
        <v>287</v>
      </c>
      <c r="C51" s="297">
        <f>SUM(C52:C56)</f>
        <v>0</v>
      </c>
    </row>
    <row r="52" spans="1:3" s="415" customFormat="1" ht="12" customHeight="1">
      <c r="A52" s="15" t="s">
        <v>94</v>
      </c>
      <c r="B52" s="416" t="s">
        <v>291</v>
      </c>
      <c r="C52" s="460"/>
    </row>
    <row r="53" spans="1:3" s="415" customFormat="1" ht="12" customHeight="1">
      <c r="A53" s="14" t="s">
        <v>95</v>
      </c>
      <c r="B53" s="417" t="s">
        <v>292</v>
      </c>
      <c r="C53" s="302"/>
    </row>
    <row r="54" spans="1:3" s="415" customFormat="1" ht="12" customHeight="1">
      <c r="A54" s="14" t="s">
        <v>288</v>
      </c>
      <c r="B54" s="417" t="s">
        <v>293</v>
      </c>
      <c r="C54" s="302"/>
    </row>
    <row r="55" spans="1:3" s="415" customFormat="1" ht="12" customHeight="1">
      <c r="A55" s="14" t="s">
        <v>289</v>
      </c>
      <c r="B55" s="417" t="s">
        <v>294</v>
      </c>
      <c r="C55" s="302"/>
    </row>
    <row r="56" spans="1:3" s="415" customFormat="1" ht="12" customHeight="1" thickBot="1">
      <c r="A56" s="16" t="s">
        <v>290</v>
      </c>
      <c r="B56" s="294" t="s">
        <v>295</v>
      </c>
      <c r="C56" s="403"/>
    </row>
    <row r="57" spans="1:3" s="415" customFormat="1" ht="12" customHeight="1" thickBot="1">
      <c r="A57" s="20" t="s">
        <v>180</v>
      </c>
      <c r="B57" s="21" t="s">
        <v>296</v>
      </c>
      <c r="C57" s="297">
        <f>SUM(C58:C60)</f>
        <v>0</v>
      </c>
    </row>
    <row r="58" spans="1:3" s="415" customFormat="1" ht="12" customHeight="1">
      <c r="A58" s="15" t="s">
        <v>96</v>
      </c>
      <c r="B58" s="416" t="s">
        <v>297</v>
      </c>
      <c r="C58" s="300"/>
    </row>
    <row r="59" spans="1:3" s="415" customFormat="1" ht="12" customHeight="1">
      <c r="A59" s="14" t="s">
        <v>97</v>
      </c>
      <c r="B59" s="417" t="s">
        <v>426</v>
      </c>
      <c r="C59" s="299"/>
    </row>
    <row r="60" spans="1:3" s="415" customFormat="1" ht="12" customHeight="1">
      <c r="A60" s="14" t="s">
        <v>300</v>
      </c>
      <c r="B60" s="417" t="s">
        <v>298</v>
      </c>
      <c r="C60" s="299"/>
    </row>
    <row r="61" spans="1:3" s="415" customFormat="1" ht="12" customHeight="1" thickBot="1">
      <c r="A61" s="16" t="s">
        <v>301</v>
      </c>
      <c r="B61" s="294" t="s">
        <v>299</v>
      </c>
      <c r="C61" s="301"/>
    </row>
    <row r="62" spans="1:3" s="415" customFormat="1" ht="12" customHeight="1" thickBot="1">
      <c r="A62" s="20" t="s">
        <v>25</v>
      </c>
      <c r="B62" s="292" t="s">
        <v>302</v>
      </c>
      <c r="C62" s="297">
        <f>SUM(C63:C65)</f>
        <v>0</v>
      </c>
    </row>
    <row r="63" spans="1:3" s="415" customFormat="1" ht="12" customHeight="1">
      <c r="A63" s="15" t="s">
        <v>181</v>
      </c>
      <c r="B63" s="416" t="s">
        <v>304</v>
      </c>
      <c r="C63" s="302"/>
    </row>
    <row r="64" spans="1:3" s="415" customFormat="1" ht="12" customHeight="1">
      <c r="A64" s="14" t="s">
        <v>182</v>
      </c>
      <c r="B64" s="417" t="s">
        <v>427</v>
      </c>
      <c r="C64" s="302"/>
    </row>
    <row r="65" spans="1:3" s="415" customFormat="1" ht="12" customHeight="1">
      <c r="A65" s="14" t="s">
        <v>231</v>
      </c>
      <c r="B65" s="417" t="s">
        <v>305</v>
      </c>
      <c r="C65" s="302"/>
    </row>
    <row r="66" spans="1:3" s="415" customFormat="1" ht="12" customHeight="1" thickBot="1">
      <c r="A66" s="16" t="s">
        <v>303</v>
      </c>
      <c r="B66" s="294" t="s">
        <v>306</v>
      </c>
      <c r="C66" s="302"/>
    </row>
    <row r="67" spans="1:3" s="415" customFormat="1" ht="12" customHeight="1" thickBot="1">
      <c r="A67" s="485" t="s">
        <v>476</v>
      </c>
      <c r="B67" s="21" t="s">
        <v>307</v>
      </c>
      <c r="C67" s="303">
        <f>+C10+C17+C24+C31+C39+C51+C57+C62</f>
        <v>3000000</v>
      </c>
    </row>
    <row r="68" spans="1:3" s="415" customFormat="1" ht="12" customHeight="1" thickBot="1">
      <c r="A68" s="463" t="s">
        <v>308</v>
      </c>
      <c r="B68" s="292" t="s">
        <v>309</v>
      </c>
      <c r="C68" s="297">
        <f>SUM(C69:C71)</f>
        <v>0</v>
      </c>
    </row>
    <row r="69" spans="1:3" s="415" customFormat="1" ht="12" customHeight="1">
      <c r="A69" s="15" t="s">
        <v>337</v>
      </c>
      <c r="B69" s="416" t="s">
        <v>310</v>
      </c>
      <c r="C69" s="302"/>
    </row>
    <row r="70" spans="1:3" s="415" customFormat="1" ht="12" customHeight="1">
      <c r="A70" s="14" t="s">
        <v>346</v>
      </c>
      <c r="B70" s="417" t="s">
        <v>311</v>
      </c>
      <c r="C70" s="302"/>
    </row>
    <row r="71" spans="1:3" s="415" customFormat="1" ht="12" customHeight="1" thickBot="1">
      <c r="A71" s="16" t="s">
        <v>347</v>
      </c>
      <c r="B71" s="479" t="s">
        <v>570</v>
      </c>
      <c r="C71" s="302"/>
    </row>
    <row r="72" spans="1:3" s="415" customFormat="1" ht="12" customHeight="1" thickBot="1">
      <c r="A72" s="463" t="s">
        <v>313</v>
      </c>
      <c r="B72" s="292" t="s">
        <v>314</v>
      </c>
      <c r="C72" s="297">
        <f>SUM(C73:C76)</f>
        <v>0</v>
      </c>
    </row>
    <row r="73" spans="1:3" s="415" customFormat="1" ht="12" customHeight="1">
      <c r="A73" s="15" t="s">
        <v>149</v>
      </c>
      <c r="B73" s="416" t="s">
        <v>315</v>
      </c>
      <c r="C73" s="302"/>
    </row>
    <row r="74" spans="1:3" s="415" customFormat="1" ht="12" customHeight="1">
      <c r="A74" s="14" t="s">
        <v>150</v>
      </c>
      <c r="B74" s="417" t="s">
        <v>571</v>
      </c>
      <c r="C74" s="302"/>
    </row>
    <row r="75" spans="1:3" s="415" customFormat="1" ht="12" customHeight="1" thickBot="1">
      <c r="A75" s="16" t="s">
        <v>338</v>
      </c>
      <c r="B75" s="418" t="s">
        <v>316</v>
      </c>
      <c r="C75" s="403"/>
    </row>
    <row r="76" spans="1:3" s="415" customFormat="1" ht="12" customHeight="1" thickBot="1">
      <c r="A76" s="571" t="s">
        <v>339</v>
      </c>
      <c r="B76" s="572" t="s">
        <v>572</v>
      </c>
      <c r="C76" s="573"/>
    </row>
    <row r="77" spans="1:3" s="415" customFormat="1" ht="12" customHeight="1" thickBot="1">
      <c r="A77" s="463" t="s">
        <v>317</v>
      </c>
      <c r="B77" s="292" t="s">
        <v>318</v>
      </c>
      <c r="C77" s="297">
        <f>SUM(C78:C79)</f>
        <v>0</v>
      </c>
    </row>
    <row r="78" spans="1:3" s="415" customFormat="1" ht="12" customHeight="1" thickBot="1">
      <c r="A78" s="13" t="s">
        <v>340</v>
      </c>
      <c r="B78" s="570" t="s">
        <v>319</v>
      </c>
      <c r="C78" s="403"/>
    </row>
    <row r="79" spans="1:3" s="415" customFormat="1" ht="12" customHeight="1" thickBot="1">
      <c r="A79" s="571" t="s">
        <v>341</v>
      </c>
      <c r="B79" s="572" t="s">
        <v>320</v>
      </c>
      <c r="C79" s="573"/>
    </row>
    <row r="80" spans="1:3" s="415" customFormat="1" ht="12" customHeight="1" thickBot="1">
      <c r="A80" s="463" t="s">
        <v>321</v>
      </c>
      <c r="B80" s="292" t="s">
        <v>322</v>
      </c>
      <c r="C80" s="297">
        <f>SUM(C81:C83)</f>
        <v>0</v>
      </c>
    </row>
    <row r="81" spans="1:3" s="415" customFormat="1" ht="12" customHeight="1">
      <c r="A81" s="15" t="s">
        <v>342</v>
      </c>
      <c r="B81" s="416" t="s">
        <v>323</v>
      </c>
      <c r="C81" s="302"/>
    </row>
    <row r="82" spans="1:3" s="415" customFormat="1" ht="12" customHeight="1">
      <c r="A82" s="14" t="s">
        <v>343</v>
      </c>
      <c r="B82" s="417" t="s">
        <v>324</v>
      </c>
      <c r="C82" s="302"/>
    </row>
    <row r="83" spans="1:3" s="415" customFormat="1" ht="12" customHeight="1" thickBot="1">
      <c r="A83" s="18" t="s">
        <v>344</v>
      </c>
      <c r="B83" s="574" t="s">
        <v>573</v>
      </c>
      <c r="C83" s="575"/>
    </row>
    <row r="84" spans="1:3" s="415" customFormat="1" ht="12" customHeight="1" thickBot="1">
      <c r="A84" s="463" t="s">
        <v>325</v>
      </c>
      <c r="B84" s="292" t="s">
        <v>345</v>
      </c>
      <c r="C84" s="297">
        <f>SUM(C85:C88)</f>
        <v>0</v>
      </c>
    </row>
    <row r="85" spans="1:3" s="415" customFormat="1" ht="12" customHeight="1">
      <c r="A85" s="420" t="s">
        <v>326</v>
      </c>
      <c r="B85" s="416" t="s">
        <v>327</v>
      </c>
      <c r="C85" s="302"/>
    </row>
    <row r="86" spans="1:3" s="415" customFormat="1" ht="12" customHeight="1">
      <c r="A86" s="421" t="s">
        <v>328</v>
      </c>
      <c r="B86" s="417" t="s">
        <v>329</v>
      </c>
      <c r="C86" s="302"/>
    </row>
    <row r="87" spans="1:3" s="415" customFormat="1" ht="12" customHeight="1">
      <c r="A87" s="421" t="s">
        <v>330</v>
      </c>
      <c r="B87" s="417" t="s">
        <v>331</v>
      </c>
      <c r="C87" s="302"/>
    </row>
    <row r="88" spans="1:3" s="415" customFormat="1" ht="12" customHeight="1" thickBot="1">
      <c r="A88" s="422" t="s">
        <v>332</v>
      </c>
      <c r="B88" s="294" t="s">
        <v>333</v>
      </c>
      <c r="C88" s="302"/>
    </row>
    <row r="89" spans="1:3" s="415" customFormat="1" ht="12" customHeight="1" thickBot="1">
      <c r="A89" s="463" t="s">
        <v>334</v>
      </c>
      <c r="B89" s="292" t="s">
        <v>475</v>
      </c>
      <c r="C89" s="461"/>
    </row>
    <row r="90" spans="1:3" s="415" customFormat="1" ht="13.5" customHeight="1" thickBot="1">
      <c r="A90" s="463" t="s">
        <v>336</v>
      </c>
      <c r="B90" s="292" t="s">
        <v>335</v>
      </c>
      <c r="C90" s="461"/>
    </row>
    <row r="91" spans="1:3" s="415" customFormat="1" ht="15.75" customHeight="1" thickBot="1">
      <c r="A91" s="463" t="s">
        <v>348</v>
      </c>
      <c r="B91" s="423" t="s">
        <v>478</v>
      </c>
      <c r="C91" s="303">
        <f>+C68+C72+C77+C80+C84+C90+C89</f>
        <v>0</v>
      </c>
    </row>
    <row r="92" spans="1:3" s="415" customFormat="1" ht="16.5" customHeight="1" thickBot="1">
      <c r="A92" s="464" t="s">
        <v>477</v>
      </c>
      <c r="B92" s="424" t="s">
        <v>479</v>
      </c>
      <c r="C92" s="303">
        <f>+C67+C91</f>
        <v>3000000</v>
      </c>
    </row>
    <row r="93" spans="1:3" s="415" customFormat="1" ht="11.1" customHeight="1">
      <c r="A93" s="5"/>
      <c r="B93" s="6"/>
      <c r="C93" s="304"/>
    </row>
    <row r="94" spans="1:3" ht="16.5" customHeight="1">
      <c r="A94" s="716" t="s">
        <v>47</v>
      </c>
      <c r="B94" s="716"/>
      <c r="C94" s="716"/>
    </row>
    <row r="95" spans="1:3" s="425" customFormat="1" ht="16.5" customHeight="1" thickBot="1">
      <c r="A95" s="721" t="s">
        <v>153</v>
      </c>
      <c r="B95" s="721"/>
      <c r="C95" s="583" t="str">
        <f>C7</f>
        <v>Forintban!</v>
      </c>
    </row>
    <row r="96" spans="1:3" ht="38.1" customHeight="1" thickBot="1">
      <c r="A96" s="563" t="s">
        <v>69</v>
      </c>
      <c r="B96" s="564" t="s">
        <v>48</v>
      </c>
      <c r="C96" s="565" t="str">
        <f>+C8</f>
        <v>2019. évi előirányzat</v>
      </c>
    </row>
    <row r="97" spans="1:3" s="414" customFormat="1" ht="12" customHeight="1" thickBot="1">
      <c r="A97" s="563"/>
      <c r="B97" s="564" t="s">
        <v>493</v>
      </c>
      <c r="C97" s="565" t="s">
        <v>494</v>
      </c>
    </row>
    <row r="98" spans="1:3" ht="12" customHeight="1" thickBot="1">
      <c r="A98" s="22" t="s">
        <v>18</v>
      </c>
      <c r="B98" s="28" t="s">
        <v>437</v>
      </c>
      <c r="C98" s="296">
        <f>C99+C100+C101+C102+C103+C116</f>
        <v>261047290</v>
      </c>
    </row>
    <row r="99" spans="1:3" ht="12" customHeight="1">
      <c r="A99" s="17" t="s">
        <v>98</v>
      </c>
      <c r="B99" s="10" t="s">
        <v>49</v>
      </c>
      <c r="C99" s="298">
        <v>166898150</v>
      </c>
    </row>
    <row r="100" spans="1:3" ht="12" customHeight="1">
      <c r="A100" s="14" t="s">
        <v>99</v>
      </c>
      <c r="B100" s="8" t="s">
        <v>183</v>
      </c>
      <c r="C100" s="299">
        <v>32545140</v>
      </c>
    </row>
    <row r="101" spans="1:3" ht="12" customHeight="1">
      <c r="A101" s="14" t="s">
        <v>100</v>
      </c>
      <c r="B101" s="8" t="s">
        <v>140</v>
      </c>
      <c r="C101" s="301">
        <v>61604000</v>
      </c>
    </row>
    <row r="102" spans="1:3" ht="12" customHeight="1">
      <c r="A102" s="14" t="s">
        <v>101</v>
      </c>
      <c r="B102" s="11" t="s">
        <v>184</v>
      </c>
      <c r="C102" s="301"/>
    </row>
    <row r="103" spans="1:3" ht="12" customHeight="1">
      <c r="A103" s="14" t="s">
        <v>112</v>
      </c>
      <c r="B103" s="19" t="s">
        <v>185</v>
      </c>
      <c r="C103" s="301"/>
    </row>
    <row r="104" spans="1:3" ht="12" customHeight="1">
      <c r="A104" s="14" t="s">
        <v>102</v>
      </c>
      <c r="B104" s="8" t="s">
        <v>442</v>
      </c>
      <c r="C104" s="301"/>
    </row>
    <row r="105" spans="1:3" ht="12" customHeight="1">
      <c r="A105" s="14" t="s">
        <v>103</v>
      </c>
      <c r="B105" s="144" t="s">
        <v>441</v>
      </c>
      <c r="C105" s="301"/>
    </row>
    <row r="106" spans="1:3" ht="12" customHeight="1">
      <c r="A106" s="14" t="s">
        <v>113</v>
      </c>
      <c r="B106" s="144" t="s">
        <v>440</v>
      </c>
      <c r="C106" s="301"/>
    </row>
    <row r="107" spans="1:3" ht="12" customHeight="1">
      <c r="A107" s="14" t="s">
        <v>114</v>
      </c>
      <c r="B107" s="142" t="s">
        <v>351</v>
      </c>
      <c r="C107" s="301"/>
    </row>
    <row r="108" spans="1:3" ht="12" customHeight="1">
      <c r="A108" s="14" t="s">
        <v>115</v>
      </c>
      <c r="B108" s="143" t="s">
        <v>352</v>
      </c>
      <c r="C108" s="301"/>
    </row>
    <row r="109" spans="1:3" ht="12" customHeight="1">
      <c r="A109" s="14" t="s">
        <v>116</v>
      </c>
      <c r="B109" s="143" t="s">
        <v>353</v>
      </c>
      <c r="C109" s="301"/>
    </row>
    <row r="110" spans="1:3" ht="12" customHeight="1">
      <c r="A110" s="14" t="s">
        <v>118</v>
      </c>
      <c r="B110" s="142" t="s">
        <v>354</v>
      </c>
      <c r="C110" s="301"/>
    </row>
    <row r="111" spans="1:3" ht="12" customHeight="1">
      <c r="A111" s="14" t="s">
        <v>186</v>
      </c>
      <c r="B111" s="142" t="s">
        <v>355</v>
      </c>
      <c r="C111" s="301"/>
    </row>
    <row r="112" spans="1:3" ht="12" customHeight="1">
      <c r="A112" s="14" t="s">
        <v>349</v>
      </c>
      <c r="B112" s="143" t="s">
        <v>356</v>
      </c>
      <c r="C112" s="301"/>
    </row>
    <row r="113" spans="1:3" ht="12" customHeight="1">
      <c r="A113" s="13" t="s">
        <v>350</v>
      </c>
      <c r="B113" s="144" t="s">
        <v>357</v>
      </c>
      <c r="C113" s="301"/>
    </row>
    <row r="114" spans="1:3" ht="12" customHeight="1">
      <c r="A114" s="14" t="s">
        <v>438</v>
      </c>
      <c r="B114" s="144" t="s">
        <v>358</v>
      </c>
      <c r="C114" s="301"/>
    </row>
    <row r="115" spans="1:3" ht="12" customHeight="1">
      <c r="A115" s="16" t="s">
        <v>439</v>
      </c>
      <c r="B115" s="144" t="s">
        <v>359</v>
      </c>
      <c r="C115" s="301"/>
    </row>
    <row r="116" spans="1:3" ht="12" customHeight="1">
      <c r="A116" s="14" t="s">
        <v>443</v>
      </c>
      <c r="B116" s="11" t="s">
        <v>50</v>
      </c>
      <c r="C116" s="299"/>
    </row>
    <row r="117" spans="1:3" ht="12" customHeight="1">
      <c r="A117" s="14" t="s">
        <v>444</v>
      </c>
      <c r="B117" s="8" t="s">
        <v>446</v>
      </c>
      <c r="C117" s="299"/>
    </row>
    <row r="118" spans="1:3" ht="12" customHeight="1" thickBot="1">
      <c r="A118" s="18" t="s">
        <v>445</v>
      </c>
      <c r="B118" s="483" t="s">
        <v>447</v>
      </c>
      <c r="C118" s="305"/>
    </row>
    <row r="119" spans="1:3" ht="12" customHeight="1" thickBot="1">
      <c r="A119" s="480" t="s">
        <v>19</v>
      </c>
      <c r="B119" s="481" t="s">
        <v>360</v>
      </c>
      <c r="C119" s="482">
        <f>+C120+C122+C124</f>
        <v>4000000</v>
      </c>
    </row>
    <row r="120" spans="1:3" ht="12" customHeight="1">
      <c r="A120" s="15" t="s">
        <v>104</v>
      </c>
      <c r="B120" s="8" t="s">
        <v>230</v>
      </c>
      <c r="C120" s="300">
        <v>4000000</v>
      </c>
    </row>
    <row r="121" spans="1:3" ht="12" customHeight="1">
      <c r="A121" s="15" t="s">
        <v>105</v>
      </c>
      <c r="B121" s="12" t="s">
        <v>364</v>
      </c>
      <c r="C121" s="300"/>
    </row>
    <row r="122" spans="1:3" ht="12" customHeight="1">
      <c r="A122" s="15" t="s">
        <v>106</v>
      </c>
      <c r="B122" s="12" t="s">
        <v>187</v>
      </c>
      <c r="C122" s="299"/>
    </row>
    <row r="123" spans="1:3" ht="12" customHeight="1">
      <c r="A123" s="15" t="s">
        <v>107</v>
      </c>
      <c r="B123" s="12" t="s">
        <v>365</v>
      </c>
      <c r="C123" s="264"/>
    </row>
    <row r="124" spans="1:3" ht="12" customHeight="1">
      <c r="A124" s="15" t="s">
        <v>108</v>
      </c>
      <c r="B124" s="294" t="s">
        <v>575</v>
      </c>
      <c r="C124" s="264"/>
    </row>
    <row r="125" spans="1:3" ht="12" customHeight="1">
      <c r="A125" s="15" t="s">
        <v>117</v>
      </c>
      <c r="B125" s="293" t="s">
        <v>428</v>
      </c>
      <c r="C125" s="264"/>
    </row>
    <row r="126" spans="1:3" ht="12" customHeight="1">
      <c r="A126" s="15" t="s">
        <v>119</v>
      </c>
      <c r="B126" s="412" t="s">
        <v>370</v>
      </c>
      <c r="C126" s="264"/>
    </row>
    <row r="127" spans="1:3">
      <c r="A127" s="15" t="s">
        <v>188</v>
      </c>
      <c r="B127" s="143" t="s">
        <v>353</v>
      </c>
      <c r="C127" s="264"/>
    </row>
    <row r="128" spans="1:3" ht="12" customHeight="1">
      <c r="A128" s="15" t="s">
        <v>189</v>
      </c>
      <c r="B128" s="143" t="s">
        <v>369</v>
      </c>
      <c r="C128" s="264"/>
    </row>
    <row r="129" spans="1:3" ht="12" customHeight="1">
      <c r="A129" s="15" t="s">
        <v>190</v>
      </c>
      <c r="B129" s="143" t="s">
        <v>368</v>
      </c>
      <c r="C129" s="264"/>
    </row>
    <row r="130" spans="1:3" ht="12" customHeight="1">
      <c r="A130" s="15" t="s">
        <v>361</v>
      </c>
      <c r="B130" s="143" t="s">
        <v>356</v>
      </c>
      <c r="C130" s="264"/>
    </row>
    <row r="131" spans="1:3" ht="12" customHeight="1">
      <c r="A131" s="15" t="s">
        <v>362</v>
      </c>
      <c r="B131" s="143" t="s">
        <v>367</v>
      </c>
      <c r="C131" s="264"/>
    </row>
    <row r="132" spans="1:3" ht="16.5" thickBot="1">
      <c r="A132" s="13" t="s">
        <v>363</v>
      </c>
      <c r="B132" s="143" t="s">
        <v>366</v>
      </c>
      <c r="C132" s="266"/>
    </row>
    <row r="133" spans="1:3" ht="12" customHeight="1" thickBot="1">
      <c r="A133" s="20" t="s">
        <v>20</v>
      </c>
      <c r="B133" s="124" t="s">
        <v>448</v>
      </c>
      <c r="C133" s="297">
        <f>+C98+C119</f>
        <v>265047290</v>
      </c>
    </row>
    <row r="134" spans="1:3" ht="12" customHeight="1" thickBot="1">
      <c r="A134" s="20" t="s">
        <v>21</v>
      </c>
      <c r="B134" s="124" t="s">
        <v>449</v>
      </c>
      <c r="C134" s="297">
        <f>+C135+C136+C137</f>
        <v>0</v>
      </c>
    </row>
    <row r="135" spans="1:3" ht="12" customHeight="1">
      <c r="A135" s="15" t="s">
        <v>268</v>
      </c>
      <c r="B135" s="12" t="s">
        <v>456</v>
      </c>
      <c r="C135" s="264"/>
    </row>
    <row r="136" spans="1:3" ht="12" customHeight="1">
      <c r="A136" s="15" t="s">
        <v>269</v>
      </c>
      <c r="B136" s="12" t="s">
        <v>457</v>
      </c>
      <c r="C136" s="264"/>
    </row>
    <row r="137" spans="1:3" ht="12" customHeight="1" thickBot="1">
      <c r="A137" s="13" t="s">
        <v>270</v>
      </c>
      <c r="B137" s="12" t="s">
        <v>458</v>
      </c>
      <c r="C137" s="264"/>
    </row>
    <row r="138" spans="1:3" ht="12" customHeight="1" thickBot="1">
      <c r="A138" s="20" t="s">
        <v>22</v>
      </c>
      <c r="B138" s="124" t="s">
        <v>450</v>
      </c>
      <c r="C138" s="297">
        <f>SUM(C139:C144)</f>
        <v>0</v>
      </c>
    </row>
    <row r="139" spans="1:3" ht="12" customHeight="1">
      <c r="A139" s="15" t="s">
        <v>91</v>
      </c>
      <c r="B139" s="9" t="s">
        <v>459</v>
      </c>
      <c r="C139" s="264"/>
    </row>
    <row r="140" spans="1:3" ht="12" customHeight="1">
      <c r="A140" s="15" t="s">
        <v>92</v>
      </c>
      <c r="B140" s="9" t="s">
        <v>451</v>
      </c>
      <c r="C140" s="264"/>
    </row>
    <row r="141" spans="1:3" ht="12" customHeight="1">
      <c r="A141" s="15" t="s">
        <v>93</v>
      </c>
      <c r="B141" s="9" t="s">
        <v>452</v>
      </c>
      <c r="C141" s="264"/>
    </row>
    <row r="142" spans="1:3" ht="12" customHeight="1">
      <c r="A142" s="15" t="s">
        <v>175</v>
      </c>
      <c r="B142" s="9" t="s">
        <v>453</v>
      </c>
      <c r="C142" s="264"/>
    </row>
    <row r="143" spans="1:3" ht="12" customHeight="1" thickBot="1">
      <c r="A143" s="13" t="s">
        <v>176</v>
      </c>
      <c r="B143" s="7" t="s">
        <v>454</v>
      </c>
      <c r="C143" s="266"/>
    </row>
    <row r="144" spans="1:3" ht="12" customHeight="1" thickBot="1">
      <c r="A144" s="571" t="s">
        <v>177</v>
      </c>
      <c r="B144" s="576" t="s">
        <v>455</v>
      </c>
      <c r="C144" s="577"/>
    </row>
    <row r="145" spans="1:9" ht="12" customHeight="1" thickBot="1">
      <c r="A145" s="20" t="s">
        <v>23</v>
      </c>
      <c r="B145" s="124" t="s">
        <v>463</v>
      </c>
      <c r="C145" s="303">
        <f>+C146+C147+C148+C149</f>
        <v>0</v>
      </c>
    </row>
    <row r="146" spans="1:9" ht="12" customHeight="1">
      <c r="A146" s="15" t="s">
        <v>94</v>
      </c>
      <c r="B146" s="9" t="s">
        <v>371</v>
      </c>
      <c r="C146" s="264"/>
    </row>
    <row r="147" spans="1:9" ht="12" customHeight="1">
      <c r="A147" s="15" t="s">
        <v>95</v>
      </c>
      <c r="B147" s="9" t="s">
        <v>372</v>
      </c>
      <c r="C147" s="264"/>
    </row>
    <row r="148" spans="1:9" ht="12" customHeight="1" thickBot="1">
      <c r="A148" s="13" t="s">
        <v>288</v>
      </c>
      <c r="B148" s="7" t="s">
        <v>464</v>
      </c>
      <c r="C148" s="266"/>
    </row>
    <row r="149" spans="1:9" ht="12" customHeight="1" thickBot="1">
      <c r="A149" s="571" t="s">
        <v>289</v>
      </c>
      <c r="B149" s="576" t="s">
        <v>390</v>
      </c>
      <c r="C149" s="577"/>
    </row>
    <row r="150" spans="1:9" ht="12" customHeight="1" thickBot="1">
      <c r="A150" s="20" t="s">
        <v>24</v>
      </c>
      <c r="B150" s="124" t="s">
        <v>465</v>
      </c>
      <c r="C150" s="306">
        <f>SUM(C151:C155)</f>
        <v>0</v>
      </c>
    </row>
    <row r="151" spans="1:9" ht="12" customHeight="1">
      <c r="A151" s="15" t="s">
        <v>96</v>
      </c>
      <c r="B151" s="9" t="s">
        <v>460</v>
      </c>
      <c r="C151" s="264"/>
    </row>
    <row r="152" spans="1:9" ht="12" customHeight="1">
      <c r="A152" s="15" t="s">
        <v>97</v>
      </c>
      <c r="B152" s="9" t="s">
        <v>467</v>
      </c>
      <c r="C152" s="264"/>
    </row>
    <row r="153" spans="1:9" ht="12" customHeight="1">
      <c r="A153" s="15" t="s">
        <v>300</v>
      </c>
      <c r="B153" s="9" t="s">
        <v>462</v>
      </c>
      <c r="C153" s="264"/>
    </row>
    <row r="154" spans="1:9" ht="12" customHeight="1">
      <c r="A154" s="15" t="s">
        <v>301</v>
      </c>
      <c r="B154" s="9" t="s">
        <v>518</v>
      </c>
      <c r="C154" s="264"/>
    </row>
    <row r="155" spans="1:9" ht="12" customHeight="1" thickBot="1">
      <c r="A155" s="15" t="s">
        <v>466</v>
      </c>
      <c r="B155" s="9" t="s">
        <v>469</v>
      </c>
      <c r="C155" s="264"/>
    </row>
    <row r="156" spans="1:9" ht="12" customHeight="1" thickBot="1">
      <c r="A156" s="20" t="s">
        <v>25</v>
      </c>
      <c r="B156" s="124" t="s">
        <v>470</v>
      </c>
      <c r="C156" s="484"/>
    </row>
    <row r="157" spans="1:9" ht="12" customHeight="1" thickBot="1">
      <c r="A157" s="20" t="s">
        <v>26</v>
      </c>
      <c r="B157" s="124" t="s">
        <v>471</v>
      </c>
      <c r="C157" s="484"/>
    </row>
    <row r="158" spans="1:9" ht="15.2" customHeight="1" thickBot="1">
      <c r="A158" s="20" t="s">
        <v>27</v>
      </c>
      <c r="B158" s="124" t="s">
        <v>473</v>
      </c>
      <c r="C158" s="578">
        <f>+C134+C138+C145+C150+C156+C157</f>
        <v>0</v>
      </c>
      <c r="F158" s="427"/>
      <c r="G158" s="428"/>
      <c r="H158" s="428"/>
      <c r="I158" s="428"/>
    </row>
    <row r="159" spans="1:9" s="415" customFormat="1" ht="17.25" customHeight="1" thickBot="1">
      <c r="A159" s="295" t="s">
        <v>28</v>
      </c>
      <c r="B159" s="579" t="s">
        <v>472</v>
      </c>
      <c r="C159" s="578">
        <f>+C133+C158</f>
        <v>265047290</v>
      </c>
    </row>
    <row r="160" spans="1:9" ht="15.95" customHeight="1">
      <c r="A160" s="580"/>
      <c r="B160" s="580"/>
      <c r="C160" s="642">
        <f>C92-C159</f>
        <v>-262047290</v>
      </c>
    </row>
    <row r="161" spans="1:4">
      <c r="A161" s="714" t="s">
        <v>373</v>
      </c>
      <c r="B161" s="714"/>
      <c r="C161" s="714"/>
    </row>
    <row r="162" spans="1:4" ht="15.2" customHeight="1" thickBot="1">
      <c r="A162" s="715" t="s">
        <v>154</v>
      </c>
      <c r="B162" s="715"/>
      <c r="C162" s="584" t="str">
        <f>C95</f>
        <v>Forintban!</v>
      </c>
    </row>
    <row r="163" spans="1:4" ht="13.5" customHeight="1" thickBot="1">
      <c r="A163" s="20">
        <v>1</v>
      </c>
      <c r="B163" s="27" t="s">
        <v>474</v>
      </c>
      <c r="C163" s="297">
        <f>+C67-C133</f>
        <v>-262047290</v>
      </c>
      <c r="D163" s="429"/>
    </row>
    <row r="164" spans="1:4" ht="27.75" customHeight="1" thickBot="1">
      <c r="A164" s="20" t="s">
        <v>19</v>
      </c>
      <c r="B164" s="27" t="s">
        <v>480</v>
      </c>
      <c r="C164" s="297">
        <f>+C91-C158</f>
        <v>0</v>
      </c>
    </row>
  </sheetData>
  <sheetProtection sheet="1"/>
  <mergeCells count="7">
    <mergeCell ref="A162:B162"/>
    <mergeCell ref="B1:C1"/>
    <mergeCell ref="A6:C6"/>
    <mergeCell ref="A7:B7"/>
    <mergeCell ref="A94:C94"/>
    <mergeCell ref="A95:B95"/>
    <mergeCell ref="A161:C161"/>
  </mergeCells>
  <phoneticPr fontId="29" type="noConversion"/>
  <printOptions horizontalCentered="1"/>
  <pageMargins left="0.6692913385826772" right="0.6692913385826772" top="0.86614173228346458" bottom="0.86614173228346458" header="0" footer="0"/>
  <pageSetup paperSize="9" scale="74" fitToHeight="2" orientation="portrait" r:id="rId1"/>
  <headerFooter alignWithMargins="0"/>
  <rowBreaks count="2" manualBreakCount="2">
    <brk id="67" max="2" man="1"/>
    <brk id="144" max="2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92D050"/>
  </sheetPr>
  <dimension ref="A1:F33"/>
  <sheetViews>
    <sheetView topLeftCell="A4" zoomScaleNormal="100" zoomScaleSheetLayoutView="100" workbookViewId="0">
      <selection activeCell="E11" sqref="E11"/>
    </sheetView>
  </sheetViews>
  <sheetFormatPr defaultRowHeight="12.75"/>
  <cols>
    <col min="1" max="1" width="6.83203125" style="54" customWidth="1"/>
    <col min="2" max="2" width="55.1640625" style="184" customWidth="1"/>
    <col min="3" max="3" width="16.33203125" style="54" customWidth="1"/>
    <col min="4" max="4" width="55.1640625" style="54" customWidth="1"/>
    <col min="5" max="5" width="16.33203125" style="54" customWidth="1"/>
    <col min="6" max="6" width="4.83203125" style="54" customWidth="1"/>
    <col min="7" max="16384" width="9.33203125" style="54"/>
  </cols>
  <sheetData>
    <row r="1" spans="1:6" ht="39.75" customHeight="1">
      <c r="B1" s="319" t="s">
        <v>158</v>
      </c>
      <c r="C1" s="320"/>
      <c r="D1" s="320"/>
      <c r="E1" s="320"/>
      <c r="F1" s="724" t="str">
        <f ca="1">CONCATENATE("2.1. melléklet ",ALAPADATOK!A7," ",ALAPADATOK!B7," ",ALAPADATOK!C7," ",ALAPADATOK!D7," ",ALAPADATOK!E7," ",ALAPADATOK!F7," ",ALAPADATOK!G7," ",ALAPADATOK!H7)</f>
        <v>2.1. melléklet a 2 / 2019 ( II.15. ) önkormányzati rendelethez</v>
      </c>
    </row>
    <row r="2" spans="1:6" ht="13.5" thickBot="1">
      <c r="E2" s="586" t="str">
        <f ca="1">CONCATENATE(KV_1.1.sz.mell.!C7)</f>
        <v>Forintban!</v>
      </c>
      <c r="F2" s="724"/>
    </row>
    <row r="3" spans="1:6" ht="18" customHeight="1" thickBot="1">
      <c r="A3" s="722" t="s">
        <v>69</v>
      </c>
      <c r="B3" s="321" t="s">
        <v>56</v>
      </c>
      <c r="C3" s="322"/>
      <c r="D3" s="321" t="s">
        <v>57</v>
      </c>
      <c r="E3" s="323"/>
      <c r="F3" s="724"/>
    </row>
    <row r="4" spans="1:6" s="324" customFormat="1" ht="35.25" customHeight="1" thickBot="1">
      <c r="A4" s="723"/>
      <c r="B4" s="185" t="s">
        <v>61</v>
      </c>
      <c r="C4" s="186" t="str">
        <f ca="1">+KV_1.1.sz.mell.!C8</f>
        <v>2019. évi előirányzat</v>
      </c>
      <c r="D4" s="185" t="s">
        <v>61</v>
      </c>
      <c r="E4" s="51" t="str">
        <f>+C4</f>
        <v>2019. évi előirányzat</v>
      </c>
      <c r="F4" s="724"/>
    </row>
    <row r="5" spans="1:6" s="329" customFormat="1" ht="12" customHeight="1" thickBot="1">
      <c r="A5" s="325"/>
      <c r="B5" s="326" t="s">
        <v>493</v>
      </c>
      <c r="C5" s="327" t="s">
        <v>494</v>
      </c>
      <c r="D5" s="326" t="s">
        <v>495</v>
      </c>
      <c r="E5" s="328" t="s">
        <v>497</v>
      </c>
      <c r="F5" s="724"/>
    </row>
    <row r="6" spans="1:6" ht="12.95" customHeight="1">
      <c r="A6" s="330" t="s">
        <v>18</v>
      </c>
      <c r="B6" s="331" t="s">
        <v>374</v>
      </c>
      <c r="C6" s="308">
        <v>905656407</v>
      </c>
      <c r="D6" s="331" t="s">
        <v>62</v>
      </c>
      <c r="E6" s="314">
        <v>1261020988</v>
      </c>
      <c r="F6" s="724"/>
    </row>
    <row r="7" spans="1:6" ht="12.95" customHeight="1">
      <c r="A7" s="332" t="s">
        <v>19</v>
      </c>
      <c r="B7" s="333" t="s">
        <v>375</v>
      </c>
      <c r="C7" s="309">
        <v>997850000</v>
      </c>
      <c r="D7" s="333" t="s">
        <v>183</v>
      </c>
      <c r="E7" s="315">
        <v>230506879</v>
      </c>
      <c r="F7" s="724"/>
    </row>
    <row r="8" spans="1:6" ht="12.95" customHeight="1">
      <c r="A8" s="332" t="s">
        <v>20</v>
      </c>
      <c r="B8" s="333" t="s">
        <v>395</v>
      </c>
      <c r="C8" s="309"/>
      <c r="D8" s="333" t="s">
        <v>234</v>
      </c>
      <c r="E8" s="315">
        <v>1114463890</v>
      </c>
      <c r="F8" s="724"/>
    </row>
    <row r="9" spans="1:6" ht="12.95" customHeight="1">
      <c r="A9" s="332" t="s">
        <v>21</v>
      </c>
      <c r="B9" s="333" t="s">
        <v>174</v>
      </c>
      <c r="C9" s="309">
        <v>1190000000</v>
      </c>
      <c r="D9" s="333" t="s">
        <v>184</v>
      </c>
      <c r="E9" s="315">
        <v>61500000</v>
      </c>
      <c r="F9" s="724"/>
    </row>
    <row r="10" spans="1:6" ht="12.95" customHeight="1">
      <c r="A10" s="332" t="s">
        <v>22</v>
      </c>
      <c r="B10" s="334" t="s">
        <v>421</v>
      </c>
      <c r="C10" s="309">
        <v>294904364</v>
      </c>
      <c r="D10" s="333" t="s">
        <v>185</v>
      </c>
      <c r="E10" s="315">
        <v>270477006</v>
      </c>
      <c r="F10" s="724"/>
    </row>
    <row r="11" spans="1:6" ht="12.95" customHeight="1">
      <c r="A11" s="332" t="s">
        <v>23</v>
      </c>
      <c r="B11" s="333" t="s">
        <v>376</v>
      </c>
      <c r="C11" s="310"/>
      <c r="D11" s="333" t="s">
        <v>50</v>
      </c>
      <c r="E11" s="315">
        <v>82166704</v>
      </c>
      <c r="F11" s="724"/>
    </row>
    <row r="12" spans="1:6" ht="12.95" customHeight="1">
      <c r="A12" s="332" t="s">
        <v>24</v>
      </c>
      <c r="B12" s="333" t="s">
        <v>481</v>
      </c>
      <c r="C12" s="309"/>
      <c r="D12" s="45"/>
      <c r="E12" s="315"/>
      <c r="F12" s="724"/>
    </row>
    <row r="13" spans="1:6" ht="12.95" customHeight="1">
      <c r="A13" s="332" t="s">
        <v>25</v>
      </c>
      <c r="B13" s="45"/>
      <c r="C13" s="309"/>
      <c r="D13" s="45"/>
      <c r="E13" s="315"/>
      <c r="F13" s="724"/>
    </row>
    <row r="14" spans="1:6" ht="12.95" customHeight="1">
      <c r="A14" s="332" t="s">
        <v>26</v>
      </c>
      <c r="B14" s="430"/>
      <c r="C14" s="310"/>
      <c r="D14" s="45"/>
      <c r="E14" s="315"/>
      <c r="F14" s="724"/>
    </row>
    <row r="15" spans="1:6" ht="12.95" customHeight="1">
      <c r="A15" s="332" t="s">
        <v>27</v>
      </c>
      <c r="B15" s="45"/>
      <c r="C15" s="309"/>
      <c r="D15" s="45"/>
      <c r="E15" s="315"/>
      <c r="F15" s="724"/>
    </row>
    <row r="16" spans="1:6" ht="12.95" customHeight="1">
      <c r="A16" s="332" t="s">
        <v>28</v>
      </c>
      <c r="B16" s="45"/>
      <c r="C16" s="309"/>
      <c r="D16" s="45"/>
      <c r="E16" s="315"/>
      <c r="F16" s="724"/>
    </row>
    <row r="17" spans="1:6" ht="12.95" customHeight="1" thickBot="1">
      <c r="A17" s="332" t="s">
        <v>29</v>
      </c>
      <c r="B17" s="56"/>
      <c r="C17" s="311"/>
      <c r="D17" s="45"/>
      <c r="E17" s="316"/>
      <c r="F17" s="724"/>
    </row>
    <row r="18" spans="1:6" ht="15.95" customHeight="1" thickBot="1">
      <c r="A18" s="335" t="s">
        <v>30</v>
      </c>
      <c r="B18" s="126" t="s">
        <v>482</v>
      </c>
      <c r="C18" s="312">
        <f>C6+C7+C9+C10+C11+C13+C14+C15+C16+C17</f>
        <v>3388410771</v>
      </c>
      <c r="D18" s="126" t="s">
        <v>381</v>
      </c>
      <c r="E18" s="317">
        <f>SUM(E6:E17)</f>
        <v>3020135467</v>
      </c>
      <c r="F18" s="724"/>
    </row>
    <row r="19" spans="1:6" ht="12.95" customHeight="1">
      <c r="A19" s="336" t="s">
        <v>31</v>
      </c>
      <c r="B19" s="337" t="s">
        <v>378</v>
      </c>
      <c r="C19" s="486">
        <f>+C20+C21+C22+C23</f>
        <v>0</v>
      </c>
      <c r="D19" s="338" t="s">
        <v>191</v>
      </c>
      <c r="E19" s="318"/>
      <c r="F19" s="724"/>
    </row>
    <row r="20" spans="1:6" ht="12.95" customHeight="1">
      <c r="A20" s="339" t="s">
        <v>32</v>
      </c>
      <c r="B20" s="338" t="s">
        <v>228</v>
      </c>
      <c r="C20" s="76"/>
      <c r="D20" s="338" t="s">
        <v>380</v>
      </c>
      <c r="E20" s="77"/>
      <c r="F20" s="724"/>
    </row>
    <row r="21" spans="1:6" ht="12.95" customHeight="1">
      <c r="A21" s="339" t="s">
        <v>33</v>
      </c>
      <c r="B21" s="338" t="s">
        <v>229</v>
      </c>
      <c r="C21" s="76"/>
      <c r="D21" s="338" t="s">
        <v>156</v>
      </c>
      <c r="E21" s="77"/>
      <c r="F21" s="724"/>
    </row>
    <row r="22" spans="1:6" ht="12.95" customHeight="1">
      <c r="A22" s="339" t="s">
        <v>34</v>
      </c>
      <c r="B22" s="338" t="s">
        <v>233</v>
      </c>
      <c r="C22" s="76"/>
      <c r="D22" s="338" t="s">
        <v>157</v>
      </c>
      <c r="E22" s="77"/>
      <c r="F22" s="724"/>
    </row>
    <row r="23" spans="1:6" ht="12.95" customHeight="1">
      <c r="A23" s="339" t="s">
        <v>35</v>
      </c>
      <c r="B23" s="346" t="s">
        <v>239</v>
      </c>
      <c r="C23" s="76"/>
      <c r="D23" s="337" t="s">
        <v>235</v>
      </c>
      <c r="E23" s="77"/>
      <c r="F23" s="724"/>
    </row>
    <row r="24" spans="1:6" ht="12.95" customHeight="1">
      <c r="A24" s="339" t="s">
        <v>36</v>
      </c>
      <c r="B24" s="338" t="s">
        <v>379</v>
      </c>
      <c r="C24" s="340">
        <f>+C25+C26</f>
        <v>0</v>
      </c>
      <c r="D24" s="338" t="s">
        <v>192</v>
      </c>
      <c r="E24" s="77"/>
      <c r="F24" s="724"/>
    </row>
    <row r="25" spans="1:6" ht="12.95" customHeight="1">
      <c r="A25" s="336" t="s">
        <v>37</v>
      </c>
      <c r="B25" s="337" t="s">
        <v>377</v>
      </c>
      <c r="C25" s="313"/>
      <c r="D25" s="331" t="s">
        <v>464</v>
      </c>
      <c r="E25" s="318"/>
      <c r="F25" s="724"/>
    </row>
    <row r="26" spans="1:6" ht="12.95" customHeight="1">
      <c r="A26" s="339" t="s">
        <v>38</v>
      </c>
      <c r="B26" s="346" t="s">
        <v>686</v>
      </c>
      <c r="C26" s="76"/>
      <c r="D26" s="333" t="s">
        <v>470</v>
      </c>
      <c r="E26" s="77"/>
      <c r="F26" s="724"/>
    </row>
    <row r="27" spans="1:6" ht="12.95" customHeight="1">
      <c r="A27" s="332" t="s">
        <v>39</v>
      </c>
      <c r="B27" s="338" t="s">
        <v>475</v>
      </c>
      <c r="C27" s="76"/>
      <c r="D27" s="333" t="s">
        <v>471</v>
      </c>
      <c r="E27" s="77"/>
      <c r="F27" s="724"/>
    </row>
    <row r="28" spans="1:6" ht="12.95" customHeight="1" thickBot="1">
      <c r="A28" s="393" t="s">
        <v>40</v>
      </c>
      <c r="B28" s="337" t="s">
        <v>335</v>
      </c>
      <c r="C28" s="313"/>
      <c r="D28" s="432"/>
      <c r="E28" s="318"/>
      <c r="F28" s="724"/>
    </row>
    <row r="29" spans="1:6" ht="15.95" customHeight="1" thickBot="1">
      <c r="A29" s="335" t="s">
        <v>41</v>
      </c>
      <c r="B29" s="126" t="s">
        <v>483</v>
      </c>
      <c r="C29" s="312">
        <f>+C19+C24+C27+C28</f>
        <v>0</v>
      </c>
      <c r="D29" s="126" t="s">
        <v>485</v>
      </c>
      <c r="E29" s="317">
        <f>SUM(E19:E28)</f>
        <v>0</v>
      </c>
      <c r="F29" s="724"/>
    </row>
    <row r="30" spans="1:6" ht="13.5" thickBot="1">
      <c r="A30" s="335" t="s">
        <v>42</v>
      </c>
      <c r="B30" s="341" t="s">
        <v>484</v>
      </c>
      <c r="C30" s="342">
        <f>+C18+C29</f>
        <v>3388410771</v>
      </c>
      <c r="D30" s="341" t="s">
        <v>486</v>
      </c>
      <c r="E30" s="342">
        <f>+E18+E29</f>
        <v>3020135467</v>
      </c>
      <c r="F30" s="724"/>
    </row>
    <row r="31" spans="1:6" ht="13.5" thickBot="1">
      <c r="A31" s="335" t="s">
        <v>43</v>
      </c>
      <c r="B31" s="341" t="s">
        <v>169</v>
      </c>
      <c r="C31" s="342" t="str">
        <f>IF(C18-E18&lt;0,E18-C18,"-")</f>
        <v>-</v>
      </c>
      <c r="D31" s="341" t="s">
        <v>170</v>
      </c>
      <c r="E31" s="342">
        <f>IF(C18-E18&gt;0,C18-E18,"-")</f>
        <v>368275304</v>
      </c>
      <c r="F31" s="724"/>
    </row>
    <row r="32" spans="1:6" ht="13.5" thickBot="1">
      <c r="A32" s="335" t="s">
        <v>44</v>
      </c>
      <c r="B32" s="341" t="s">
        <v>567</v>
      </c>
      <c r="C32" s="342" t="str">
        <f>IF(C30-E30&lt;0,E30-C30,"-")</f>
        <v>-</v>
      </c>
      <c r="D32" s="341" t="s">
        <v>568</v>
      </c>
      <c r="E32" s="342">
        <f>IF(C30-E30&gt;0,C30-E30,"-")</f>
        <v>368275304</v>
      </c>
      <c r="F32" s="724"/>
    </row>
    <row r="33" spans="2:4" ht="18.75">
      <c r="B33" s="725"/>
      <c r="C33" s="725"/>
      <c r="D33" s="725"/>
    </row>
  </sheetData>
  <sheetProtection sheet="1"/>
  <mergeCells count="3">
    <mergeCell ref="A3:A4"/>
    <mergeCell ref="F1:F32"/>
    <mergeCell ref="B33:D33"/>
  </mergeCells>
  <phoneticPr fontId="0" type="noConversion"/>
  <printOptions horizontalCentered="1"/>
  <pageMargins left="0.33" right="0.48" top="0.9055118110236221" bottom="0.5" header="0.6692913385826772" footer="0.28000000000000003"/>
  <pageSetup paperSize="9" orientation="landscape" verticalDpi="300" r:id="rId1"/>
  <headerFooter alignWithMargins="0">
    <oddHeader xml:space="preserve">&amp;R&amp;"Times New Roman CE,Félkövér dőlt"&amp;11 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92D050"/>
  </sheetPr>
  <dimension ref="A1:F33"/>
  <sheetViews>
    <sheetView topLeftCell="A16" zoomScaleNormal="100" zoomScaleSheetLayoutView="115" workbookViewId="0">
      <selection activeCell="E7" sqref="E7"/>
    </sheetView>
  </sheetViews>
  <sheetFormatPr defaultRowHeight="12.75"/>
  <cols>
    <col min="1" max="1" width="6.83203125" style="54" customWidth="1"/>
    <col min="2" max="2" width="55.1640625" style="184" customWidth="1"/>
    <col min="3" max="3" width="16.33203125" style="54" customWidth="1"/>
    <col min="4" max="4" width="55.1640625" style="54" customWidth="1"/>
    <col min="5" max="5" width="16.33203125" style="54" customWidth="1"/>
    <col min="6" max="6" width="4.83203125" style="54" customWidth="1"/>
    <col min="7" max="16384" width="9.33203125" style="54"/>
  </cols>
  <sheetData>
    <row r="1" spans="1:6" ht="31.5">
      <c r="B1" s="319" t="s">
        <v>159</v>
      </c>
      <c r="C1" s="320"/>
      <c r="D1" s="320"/>
      <c r="E1" s="320"/>
      <c r="F1" s="724" t="str">
        <f ca="1">CONCATENATE("2.2. melléklet ",ALAPADATOK!A7," ",ALAPADATOK!B7," ",ALAPADATOK!C7," ",ALAPADATOK!D7," ",ALAPADATOK!E7," ",ALAPADATOK!F7," ",ALAPADATOK!G7," ",ALAPADATOK!H7)</f>
        <v>2.2. melléklet a 2 / 2019 ( II.15. ) önkormányzati rendelethez</v>
      </c>
    </row>
    <row r="2" spans="1:6" ht="13.5" thickBot="1">
      <c r="E2" s="585" t="str">
        <f ca="1">CONCATENATE(KV_1.1.sz.mell.!C7)</f>
        <v>Forintban!</v>
      </c>
      <c r="F2" s="724"/>
    </row>
    <row r="3" spans="1:6" ht="13.5" thickBot="1">
      <c r="A3" s="726" t="s">
        <v>69</v>
      </c>
      <c r="B3" s="321" t="s">
        <v>56</v>
      </c>
      <c r="C3" s="322"/>
      <c r="D3" s="321" t="s">
        <v>57</v>
      </c>
      <c r="E3" s="323"/>
      <c r="F3" s="724"/>
    </row>
    <row r="4" spans="1:6" s="324" customFormat="1" ht="24.75" thickBot="1">
      <c r="A4" s="727"/>
      <c r="B4" s="185" t="s">
        <v>61</v>
      </c>
      <c r="C4" s="186" t="str">
        <f ca="1">+KV_2.1.sz.mell.!C4</f>
        <v>2019. évi előirányzat</v>
      </c>
      <c r="D4" s="185" t="s">
        <v>61</v>
      </c>
      <c r="E4" s="51" t="str">
        <f ca="1">+KV_2.1.sz.mell.!C4</f>
        <v>2019. évi előirányzat</v>
      </c>
      <c r="F4" s="724"/>
    </row>
    <row r="5" spans="1:6" s="324" customFormat="1" ht="13.5" thickBot="1">
      <c r="A5" s="325"/>
      <c r="B5" s="326" t="s">
        <v>493</v>
      </c>
      <c r="C5" s="327" t="s">
        <v>494</v>
      </c>
      <c r="D5" s="326" t="s">
        <v>495</v>
      </c>
      <c r="E5" s="328" t="s">
        <v>497</v>
      </c>
      <c r="F5" s="724"/>
    </row>
    <row r="6" spans="1:6" ht="12.95" customHeight="1">
      <c r="A6" s="330" t="s">
        <v>18</v>
      </c>
      <c r="B6" s="331" t="s">
        <v>382</v>
      </c>
      <c r="C6" s="308">
        <v>40000000</v>
      </c>
      <c r="D6" s="331" t="s">
        <v>230</v>
      </c>
      <c r="E6" s="314">
        <v>959341949</v>
      </c>
      <c r="F6" s="724"/>
    </row>
    <row r="7" spans="1:6">
      <c r="A7" s="332" t="s">
        <v>19</v>
      </c>
      <c r="B7" s="333" t="s">
        <v>383</v>
      </c>
      <c r="C7" s="309"/>
      <c r="D7" s="333" t="s">
        <v>388</v>
      </c>
      <c r="E7" s="315"/>
      <c r="F7" s="724"/>
    </row>
    <row r="8" spans="1:6" ht="12.95" customHeight="1">
      <c r="A8" s="332" t="s">
        <v>20</v>
      </c>
      <c r="B8" s="333" t="s">
        <v>10</v>
      </c>
      <c r="C8" s="309"/>
      <c r="D8" s="333" t="s">
        <v>187</v>
      </c>
      <c r="E8" s="315">
        <v>211738978</v>
      </c>
      <c r="F8" s="724"/>
    </row>
    <row r="9" spans="1:6" ht="12.95" customHeight="1">
      <c r="A9" s="332" t="s">
        <v>21</v>
      </c>
      <c r="B9" s="333" t="s">
        <v>384</v>
      </c>
      <c r="C9" s="309">
        <v>434801977</v>
      </c>
      <c r="D9" s="333" t="s">
        <v>389</v>
      </c>
      <c r="E9" s="315"/>
      <c r="F9" s="724"/>
    </row>
    <row r="10" spans="1:6" ht="12.75" customHeight="1">
      <c r="A10" s="332" t="s">
        <v>22</v>
      </c>
      <c r="B10" s="333" t="s">
        <v>385</v>
      </c>
      <c r="C10" s="309"/>
      <c r="D10" s="333" t="s">
        <v>232</v>
      </c>
      <c r="E10" s="315"/>
      <c r="F10" s="724"/>
    </row>
    <row r="11" spans="1:6" ht="12.95" customHeight="1">
      <c r="A11" s="332" t="s">
        <v>23</v>
      </c>
      <c r="B11" s="333" t="s">
        <v>386</v>
      </c>
      <c r="C11" s="310"/>
      <c r="D11" s="433"/>
      <c r="E11" s="315"/>
      <c r="F11" s="724"/>
    </row>
    <row r="12" spans="1:6" ht="12.95" customHeight="1">
      <c r="A12" s="332" t="s">
        <v>24</v>
      </c>
      <c r="B12" s="45"/>
      <c r="C12" s="309"/>
      <c r="D12" s="433"/>
      <c r="E12" s="315"/>
      <c r="F12" s="724"/>
    </row>
    <row r="13" spans="1:6" ht="12.95" customHeight="1">
      <c r="A13" s="332" t="s">
        <v>25</v>
      </c>
      <c r="B13" s="45"/>
      <c r="C13" s="309"/>
      <c r="D13" s="434"/>
      <c r="E13" s="315"/>
      <c r="F13" s="724"/>
    </row>
    <row r="14" spans="1:6" ht="12.95" customHeight="1">
      <c r="A14" s="332" t="s">
        <v>26</v>
      </c>
      <c r="B14" s="431"/>
      <c r="C14" s="310"/>
      <c r="D14" s="433"/>
      <c r="E14" s="315"/>
      <c r="F14" s="724"/>
    </row>
    <row r="15" spans="1:6">
      <c r="A15" s="332" t="s">
        <v>27</v>
      </c>
      <c r="B15" s="45"/>
      <c r="C15" s="310"/>
      <c r="D15" s="433"/>
      <c r="E15" s="315"/>
      <c r="F15" s="724"/>
    </row>
    <row r="16" spans="1:6" ht="12.95" customHeight="1" thickBot="1">
      <c r="A16" s="393" t="s">
        <v>28</v>
      </c>
      <c r="B16" s="432"/>
      <c r="C16" s="395"/>
      <c r="D16" s="394" t="s">
        <v>50</v>
      </c>
      <c r="E16" s="359">
        <v>21996354</v>
      </c>
      <c r="F16" s="724"/>
    </row>
    <row r="17" spans="1:6" ht="15.95" customHeight="1" thickBot="1">
      <c r="A17" s="335" t="s">
        <v>29</v>
      </c>
      <c r="B17" s="126" t="s">
        <v>396</v>
      </c>
      <c r="C17" s="312">
        <f>+C6+C8+C9+C11+C12+C13+C14+C15+C16</f>
        <v>474801977</v>
      </c>
      <c r="D17" s="126" t="s">
        <v>397</v>
      </c>
      <c r="E17" s="317">
        <f>+E6+E8+E10+E11+E12+E13+E14+E15+E16</f>
        <v>1193077281</v>
      </c>
      <c r="F17" s="724"/>
    </row>
    <row r="18" spans="1:6" ht="12.95" customHeight="1">
      <c r="A18" s="330" t="s">
        <v>30</v>
      </c>
      <c r="B18" s="345" t="s">
        <v>247</v>
      </c>
      <c r="C18" s="352">
        <f>SUM(C19:C23)</f>
        <v>350000000</v>
      </c>
      <c r="D18" s="338" t="s">
        <v>191</v>
      </c>
      <c r="E18" s="74"/>
      <c r="F18" s="724"/>
    </row>
    <row r="19" spans="1:6" ht="12.95" customHeight="1">
      <c r="A19" s="332" t="s">
        <v>31</v>
      </c>
      <c r="B19" s="346" t="s">
        <v>236</v>
      </c>
      <c r="C19" s="76">
        <v>350000000</v>
      </c>
      <c r="D19" s="338" t="s">
        <v>194</v>
      </c>
      <c r="E19" s="77"/>
      <c r="F19" s="724"/>
    </row>
    <row r="20" spans="1:6" ht="12.95" customHeight="1">
      <c r="A20" s="330" t="s">
        <v>32</v>
      </c>
      <c r="B20" s="346" t="s">
        <v>237</v>
      </c>
      <c r="C20" s="76"/>
      <c r="D20" s="338" t="s">
        <v>156</v>
      </c>
      <c r="E20" s="77"/>
      <c r="F20" s="724"/>
    </row>
    <row r="21" spans="1:6" ht="12.95" customHeight="1">
      <c r="A21" s="332" t="s">
        <v>33</v>
      </c>
      <c r="B21" s="346" t="s">
        <v>238</v>
      </c>
      <c r="C21" s="76"/>
      <c r="D21" s="338" t="s">
        <v>157</v>
      </c>
      <c r="E21" s="77"/>
      <c r="F21" s="724"/>
    </row>
    <row r="22" spans="1:6" ht="12.95" customHeight="1">
      <c r="A22" s="330" t="s">
        <v>34</v>
      </c>
      <c r="B22" s="346" t="s">
        <v>239</v>
      </c>
      <c r="C22" s="76"/>
      <c r="D22" s="337" t="s">
        <v>235</v>
      </c>
      <c r="E22" s="77"/>
      <c r="F22" s="724"/>
    </row>
    <row r="23" spans="1:6" ht="12.95" customHeight="1">
      <c r="A23" s="332" t="s">
        <v>35</v>
      </c>
      <c r="B23" s="347" t="s">
        <v>240</v>
      </c>
      <c r="C23" s="76"/>
      <c r="D23" s="338" t="s">
        <v>195</v>
      </c>
      <c r="E23" s="77"/>
      <c r="F23" s="724"/>
    </row>
    <row r="24" spans="1:6" ht="12.95" customHeight="1">
      <c r="A24" s="330" t="s">
        <v>36</v>
      </c>
      <c r="B24" s="348" t="s">
        <v>241</v>
      </c>
      <c r="C24" s="340">
        <f>+C25+C26+C27+C28+C29</f>
        <v>0</v>
      </c>
      <c r="D24" s="349" t="s">
        <v>193</v>
      </c>
      <c r="E24" s="77"/>
      <c r="F24" s="724"/>
    </row>
    <row r="25" spans="1:6" ht="12.95" customHeight="1">
      <c r="A25" s="332" t="s">
        <v>37</v>
      </c>
      <c r="B25" s="347" t="s">
        <v>242</v>
      </c>
      <c r="C25" s="76"/>
      <c r="D25" s="349" t="s">
        <v>390</v>
      </c>
      <c r="E25" s="77"/>
      <c r="F25" s="724"/>
    </row>
    <row r="26" spans="1:6" ht="12.95" customHeight="1">
      <c r="A26" s="330" t="s">
        <v>38</v>
      </c>
      <c r="B26" s="347" t="s">
        <v>243</v>
      </c>
      <c r="C26" s="76"/>
      <c r="D26" s="344"/>
      <c r="E26" s="77"/>
      <c r="F26" s="724"/>
    </row>
    <row r="27" spans="1:6" ht="12.95" customHeight="1">
      <c r="A27" s="332" t="s">
        <v>39</v>
      </c>
      <c r="B27" s="346" t="s">
        <v>244</v>
      </c>
      <c r="C27" s="76"/>
      <c r="D27" s="122"/>
      <c r="E27" s="77"/>
      <c r="F27" s="724"/>
    </row>
    <row r="28" spans="1:6" ht="12.95" customHeight="1">
      <c r="A28" s="330" t="s">
        <v>40</v>
      </c>
      <c r="B28" s="350" t="s">
        <v>245</v>
      </c>
      <c r="C28" s="76"/>
      <c r="D28" s="45"/>
      <c r="E28" s="77"/>
      <c r="F28" s="724"/>
    </row>
    <row r="29" spans="1:6" ht="12.95" customHeight="1" thickBot="1">
      <c r="A29" s="332" t="s">
        <v>41</v>
      </c>
      <c r="B29" s="351" t="s">
        <v>246</v>
      </c>
      <c r="C29" s="76"/>
      <c r="D29" s="122"/>
      <c r="E29" s="77"/>
      <c r="F29" s="724"/>
    </row>
    <row r="30" spans="1:6" ht="21.75" customHeight="1" thickBot="1">
      <c r="A30" s="335" t="s">
        <v>42</v>
      </c>
      <c r="B30" s="126" t="s">
        <v>387</v>
      </c>
      <c r="C30" s="312">
        <f>+C18+C24</f>
        <v>350000000</v>
      </c>
      <c r="D30" s="126" t="s">
        <v>391</v>
      </c>
      <c r="E30" s="317">
        <f>SUM(E18:E29)</f>
        <v>0</v>
      </c>
      <c r="F30" s="724"/>
    </row>
    <row r="31" spans="1:6" ht="13.5" thickBot="1">
      <c r="A31" s="335" t="s">
        <v>43</v>
      </c>
      <c r="B31" s="341" t="s">
        <v>392</v>
      </c>
      <c r="C31" s="342">
        <f>+C17+C30</f>
        <v>824801977</v>
      </c>
      <c r="D31" s="341" t="s">
        <v>393</v>
      </c>
      <c r="E31" s="342">
        <f>+E17+E30</f>
        <v>1193077281</v>
      </c>
      <c r="F31" s="724"/>
    </row>
    <row r="32" spans="1:6" ht="13.5" thickBot="1">
      <c r="A32" s="335" t="s">
        <v>44</v>
      </c>
      <c r="B32" s="341" t="s">
        <v>169</v>
      </c>
      <c r="C32" s="342">
        <f>IF(C17-E17&lt;0,E17-C17,"-")</f>
        <v>718275304</v>
      </c>
      <c r="D32" s="341" t="s">
        <v>170</v>
      </c>
      <c r="E32" s="342" t="str">
        <f>IF(C17-E17&gt;0,C17-E17,"-")</f>
        <v>-</v>
      </c>
      <c r="F32" s="724"/>
    </row>
    <row r="33" spans="1:6" ht="13.5" thickBot="1">
      <c r="A33" s="335" t="s">
        <v>45</v>
      </c>
      <c r="B33" s="341" t="s">
        <v>567</v>
      </c>
      <c r="C33" s="342">
        <f>IF(C31-E31&lt;0,E31-C31,"-")</f>
        <v>368275304</v>
      </c>
      <c r="D33" s="341" t="s">
        <v>568</v>
      </c>
      <c r="E33" s="342" t="str">
        <f>IF(C31-E31&gt;0,C31-E31,"-")</f>
        <v>-</v>
      </c>
      <c r="F33" s="724"/>
    </row>
  </sheetData>
  <sheetProtection sheet="1"/>
  <mergeCells count="2">
    <mergeCell ref="A3:A4"/>
    <mergeCell ref="F1:F33"/>
  </mergeCells>
  <phoneticPr fontId="0" type="noConversion"/>
  <printOptions horizontalCentered="1"/>
  <pageMargins left="0.78740157480314965" right="0.78740157480314965" top="0.49" bottom="0.79" header="0.49" footer="0.78740157480314965"/>
  <pageSetup paperSize="9" scale="93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E19"/>
  <sheetViews>
    <sheetView zoomScale="90" zoomScaleNormal="90" workbookViewId="0">
      <selection activeCell="D22" sqref="D22"/>
    </sheetView>
  </sheetViews>
  <sheetFormatPr defaultRowHeight="12.75"/>
  <cols>
    <col min="1" max="1" width="46.33203125" customWidth="1"/>
    <col min="2" max="2" width="16.83203125" customWidth="1"/>
    <col min="3" max="3" width="66.1640625" customWidth="1"/>
    <col min="4" max="4" width="13.83203125" customWidth="1"/>
    <col min="5" max="5" width="17.6640625" customWidth="1"/>
  </cols>
  <sheetData>
    <row r="1" spans="1:5" ht="18.75">
      <c r="A1" s="127" t="s">
        <v>151</v>
      </c>
      <c r="E1" s="130" t="s">
        <v>155</v>
      </c>
    </row>
    <row r="3" spans="1:5">
      <c r="A3" s="136"/>
      <c r="B3" s="137"/>
      <c r="C3" s="136"/>
      <c r="D3" s="139"/>
      <c r="E3" s="137"/>
    </row>
    <row r="4" spans="1:5" ht="15.75">
      <c r="A4" s="84" t="str">
        <f ca="1">+KV_ÖSSZEFÜGGÉSEK!A5</f>
        <v>2019. évi előirányzat BEVÉTELEK</v>
      </c>
      <c r="B4" s="138"/>
      <c r="C4" s="146"/>
      <c r="D4" s="139"/>
      <c r="E4" s="137"/>
    </row>
    <row r="5" spans="1:5">
      <c r="A5" s="136"/>
      <c r="B5" s="137"/>
      <c r="C5" s="136"/>
      <c r="D5" s="139"/>
      <c r="E5" s="137"/>
    </row>
    <row r="6" spans="1:5">
      <c r="A6" s="136" t="s">
        <v>544</v>
      </c>
      <c r="B6" s="137">
        <f ca="1">+KV_1.1.sz.mell.!C67</f>
        <v>3863212748</v>
      </c>
      <c r="C6" s="136" t="s">
        <v>487</v>
      </c>
      <c r="D6" s="139">
        <f ca="1">+KV_2.1.sz.mell.!C18+KV_2.2.sz.mell.!C17</f>
        <v>3863212748</v>
      </c>
      <c r="E6" s="137">
        <f t="shared" ref="E6:E15" si="0">+B6-D6</f>
        <v>0</v>
      </c>
    </row>
    <row r="7" spans="1:5">
      <c r="A7" s="136" t="s">
        <v>545</v>
      </c>
      <c r="B7" s="137">
        <f ca="1">+KV_1.1.sz.mell.!C91</f>
        <v>350000000</v>
      </c>
      <c r="C7" s="136" t="s">
        <v>488</v>
      </c>
      <c r="D7" s="139">
        <f ca="1">+KV_2.1.sz.mell.!C29+KV_2.2.sz.mell.!C30</f>
        <v>350000000</v>
      </c>
      <c r="E7" s="137">
        <f t="shared" si="0"/>
        <v>0</v>
      </c>
    </row>
    <row r="8" spans="1:5">
      <c r="A8" s="136" t="s">
        <v>546</v>
      </c>
      <c r="B8" s="137">
        <f ca="1">+KV_1.1.sz.mell.!C92</f>
        <v>4213212748</v>
      </c>
      <c r="C8" s="136" t="s">
        <v>489</v>
      </c>
      <c r="D8" s="139">
        <f ca="1">+KV_2.1.sz.mell.!C30+KV_2.2.sz.mell.!C31</f>
        <v>4213212748</v>
      </c>
      <c r="E8" s="137">
        <f t="shared" si="0"/>
        <v>0</v>
      </c>
    </row>
    <row r="9" spans="1:5">
      <c r="A9" s="136"/>
      <c r="B9" s="137"/>
      <c r="C9" s="136"/>
      <c r="D9" s="139"/>
      <c r="E9" s="137"/>
    </row>
    <row r="10" spans="1:5">
      <c r="A10" s="136"/>
      <c r="B10" s="137"/>
      <c r="C10" s="136"/>
      <c r="D10" s="139"/>
      <c r="E10" s="137"/>
    </row>
    <row r="11" spans="1:5" ht="15.75">
      <c r="A11" s="84" t="str">
        <f ca="1">+KV_ÖSSZEFÜGGÉSEK!A12</f>
        <v>2019. évi előirányzat KIADÁSOK</v>
      </c>
      <c r="B11" s="138"/>
      <c r="C11" s="146"/>
      <c r="D11" s="139"/>
      <c r="E11" s="137"/>
    </row>
    <row r="12" spans="1:5">
      <c r="A12" s="136"/>
      <c r="B12" s="137"/>
      <c r="C12" s="136"/>
      <c r="D12" s="139"/>
      <c r="E12" s="137"/>
    </row>
    <row r="13" spans="1:5">
      <c r="A13" s="136" t="s">
        <v>547</v>
      </c>
      <c r="B13" s="137">
        <f ca="1">+KV_1.1.sz.mell.!C133</f>
        <v>4213212748</v>
      </c>
      <c r="C13" s="136" t="s">
        <v>490</v>
      </c>
      <c r="D13" s="139">
        <f ca="1">+KV_2.1.sz.mell.!E18+KV_2.2.sz.mell.!E17</f>
        <v>4213212748</v>
      </c>
      <c r="E13" s="137">
        <f t="shared" si="0"/>
        <v>0</v>
      </c>
    </row>
    <row r="14" spans="1:5">
      <c r="A14" s="136" t="s">
        <v>548</v>
      </c>
      <c r="B14" s="137">
        <f ca="1">+KV_1.1.sz.mell.!C158</f>
        <v>0</v>
      </c>
      <c r="C14" s="136" t="s">
        <v>491</v>
      </c>
      <c r="D14" s="139">
        <f ca="1">+KV_2.1.sz.mell.!E29+KV_2.2.sz.mell.!E30</f>
        <v>0</v>
      </c>
      <c r="E14" s="137">
        <f t="shared" si="0"/>
        <v>0</v>
      </c>
    </row>
    <row r="15" spans="1:5">
      <c r="A15" s="136" t="s">
        <v>549</v>
      </c>
      <c r="B15" s="137">
        <f ca="1">+KV_1.1.sz.mell.!C159</f>
        <v>4213212748</v>
      </c>
      <c r="C15" s="136" t="s">
        <v>492</v>
      </c>
      <c r="D15" s="139">
        <f ca="1">+KV_2.1.sz.mell.!E30+KV_2.2.sz.mell.!E31</f>
        <v>4213212748</v>
      </c>
      <c r="E15" s="137">
        <f t="shared" si="0"/>
        <v>0</v>
      </c>
    </row>
    <row r="16" spans="1:5">
      <c r="A16" s="128"/>
      <c r="B16" s="128"/>
      <c r="C16" s="136"/>
      <c r="D16" s="139"/>
      <c r="E16" s="129"/>
    </row>
    <row r="17" spans="1:5">
      <c r="A17" s="128"/>
      <c r="B17" s="128"/>
      <c r="C17" s="128"/>
      <c r="D17" s="128"/>
      <c r="E17" s="128"/>
    </row>
    <row r="18" spans="1:5">
      <c r="A18" s="128"/>
      <c r="B18" s="128"/>
      <c r="C18" s="128"/>
      <c r="D18" s="128"/>
      <c r="E18" s="128"/>
    </row>
    <row r="19" spans="1:5">
      <c r="A19" s="128"/>
      <c r="B19" s="128"/>
      <c r="C19" s="128"/>
      <c r="D19" s="128"/>
      <c r="E19" s="128"/>
    </row>
  </sheetData>
  <sheetProtection sheet="1"/>
  <phoneticPr fontId="29" type="noConversion"/>
  <conditionalFormatting sqref="E3:E15">
    <cfRule type="cellIs" dxfId="2" priority="1" stopIfTrue="1" operator="notEqual">
      <formula>0</formula>
    </cfRule>
  </conditionalFormatting>
  <pageMargins left="0.79" right="0.56999999999999995" top="0.88" bottom="0.66" header="0.5" footer="0.5"/>
  <pageSetup paperSize="9" scale="95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92D050"/>
  </sheetPr>
  <dimension ref="A1:G14"/>
  <sheetViews>
    <sheetView topLeftCell="A4" zoomScale="120" zoomScaleNormal="120" workbookViewId="0">
      <selection activeCell="D13" sqref="D13"/>
    </sheetView>
  </sheetViews>
  <sheetFormatPr defaultRowHeight="15"/>
  <cols>
    <col min="1" max="1" width="5.6640625" style="149" customWidth="1"/>
    <col min="2" max="2" width="35.6640625" style="149" customWidth="1"/>
    <col min="3" max="6" width="14" style="149" customWidth="1"/>
    <col min="7" max="16384" width="9.33203125" style="149"/>
  </cols>
  <sheetData>
    <row r="1" spans="1:7">
      <c r="A1" s="672"/>
      <c r="B1" s="672"/>
      <c r="C1" s="672"/>
      <c r="D1" s="672"/>
      <c r="E1" s="672"/>
      <c r="F1" s="672"/>
    </row>
    <row r="2" spans="1:7">
      <c r="A2" s="672"/>
      <c r="B2" s="717" t="str">
        <f ca="1">CONCATENATE("3. melléklet ",ALAPADATOK!A7," ",ALAPADATOK!B7," ",ALAPADATOK!C7," ",ALAPADATOK!D7," ",ALAPADATOK!E7," ",ALAPADATOK!F7," ",ALAPADATOK!G7," ",ALAPADATOK!H7)</f>
        <v>3. melléklet a 2 / 2019 ( II.15. ) önkormányzati rendelethez</v>
      </c>
      <c r="C2" s="717"/>
      <c r="D2" s="717"/>
      <c r="E2" s="717"/>
      <c r="F2" s="717"/>
    </row>
    <row r="3" spans="1:7">
      <c r="A3" s="672"/>
      <c r="B3" s="672"/>
      <c r="C3" s="672"/>
      <c r="D3" s="672"/>
      <c r="E3" s="672"/>
      <c r="F3" s="672"/>
    </row>
    <row r="4" spans="1:7" ht="33.200000000000003" customHeight="1">
      <c r="A4" s="728" t="s">
        <v>692</v>
      </c>
      <c r="B4" s="728"/>
      <c r="C4" s="728"/>
      <c r="D4" s="728"/>
      <c r="E4" s="728"/>
      <c r="F4" s="728"/>
    </row>
    <row r="5" spans="1:7" ht="15.95" customHeight="1" thickBot="1">
      <c r="A5" s="673"/>
      <c r="B5" s="673"/>
      <c r="C5" s="729" t="s">
        <v>763</v>
      </c>
      <c r="D5" s="729"/>
      <c r="E5" s="736" t="str">
        <f ca="1">KV_2.2.sz.mell.!E2</f>
        <v>Forintban!</v>
      </c>
      <c r="F5" s="736"/>
      <c r="G5" s="155"/>
    </row>
    <row r="6" spans="1:7" ht="63.2" customHeight="1">
      <c r="A6" s="732" t="s">
        <v>16</v>
      </c>
      <c r="B6" s="734" t="s">
        <v>197</v>
      </c>
      <c r="C6" s="734" t="s">
        <v>251</v>
      </c>
      <c r="D6" s="734"/>
      <c r="E6" s="734"/>
      <c r="F6" s="730" t="s">
        <v>502</v>
      </c>
    </row>
    <row r="7" spans="1:7" ht="15.75" thickBot="1">
      <c r="A7" s="733"/>
      <c r="B7" s="735"/>
      <c r="C7" s="478">
        <f ca="1">+LEFT(KV_ÖSSZEFÜGGÉSEK!A5,4)+1</f>
        <v>2020</v>
      </c>
      <c r="D7" s="478">
        <f>+C7+1</f>
        <v>2021</v>
      </c>
      <c r="E7" s="478">
        <f>+D7+1</f>
        <v>2022</v>
      </c>
      <c r="F7" s="731"/>
    </row>
    <row r="8" spans="1:7" ht="15.75" thickBot="1">
      <c r="A8" s="152"/>
      <c r="B8" s="153" t="s">
        <v>493</v>
      </c>
      <c r="C8" s="153" t="s">
        <v>494</v>
      </c>
      <c r="D8" s="153" t="s">
        <v>495</v>
      </c>
      <c r="E8" s="153" t="s">
        <v>497</v>
      </c>
      <c r="F8" s="154" t="s">
        <v>496</v>
      </c>
    </row>
    <row r="9" spans="1:7">
      <c r="A9" s="151" t="s">
        <v>18</v>
      </c>
      <c r="B9" s="168"/>
      <c r="C9" s="518"/>
      <c r="D9" s="518"/>
      <c r="E9" s="518"/>
      <c r="F9" s="519">
        <f>SUM(C9:E9)</f>
        <v>0</v>
      </c>
    </row>
    <row r="10" spans="1:7">
      <c r="A10" s="150" t="s">
        <v>19</v>
      </c>
      <c r="B10" s="169"/>
      <c r="C10" s="520"/>
      <c r="D10" s="520"/>
      <c r="E10" s="520"/>
      <c r="F10" s="521">
        <f>SUM(C10:E10)</f>
        <v>0</v>
      </c>
    </row>
    <row r="11" spans="1:7">
      <c r="A11" s="150" t="s">
        <v>20</v>
      </c>
      <c r="B11" s="169"/>
      <c r="C11" s="520"/>
      <c r="D11" s="520"/>
      <c r="E11" s="520"/>
      <c r="F11" s="521">
        <f>SUM(C11:E11)</f>
        <v>0</v>
      </c>
    </row>
    <row r="12" spans="1:7">
      <c r="A12" s="150" t="s">
        <v>21</v>
      </c>
      <c r="B12" s="169"/>
      <c r="C12" s="520"/>
      <c r="D12" s="520"/>
      <c r="E12" s="520"/>
      <c r="F12" s="521">
        <f>SUM(C12:E12)</f>
        <v>0</v>
      </c>
    </row>
    <row r="13" spans="1:7" ht="15.75" thickBot="1">
      <c r="A13" s="156" t="s">
        <v>22</v>
      </c>
      <c r="B13" s="170"/>
      <c r="C13" s="522"/>
      <c r="D13" s="522"/>
      <c r="E13" s="522"/>
      <c r="F13" s="521">
        <f>SUM(C13:E13)</f>
        <v>0</v>
      </c>
    </row>
    <row r="14" spans="1:7" s="468" customFormat="1" thickBot="1">
      <c r="A14" s="467" t="s">
        <v>23</v>
      </c>
      <c r="B14" s="157" t="s">
        <v>198</v>
      </c>
      <c r="C14" s="523">
        <f>SUM(C9:C13)</f>
        <v>0</v>
      </c>
      <c r="D14" s="523">
        <f>SUM(D9:D13)</f>
        <v>0</v>
      </c>
      <c r="E14" s="523">
        <f>SUM(E9:E13)</f>
        <v>0</v>
      </c>
      <c r="F14" s="524">
        <f>SUM(F9:F13)</f>
        <v>0</v>
      </c>
    </row>
  </sheetData>
  <sheetProtection sheet="1"/>
  <mergeCells count="8">
    <mergeCell ref="B2:F2"/>
    <mergeCell ref="A4:F4"/>
    <mergeCell ref="C5:D5"/>
    <mergeCell ref="F6:F7"/>
    <mergeCell ref="A6:A7"/>
    <mergeCell ref="B6:B7"/>
    <mergeCell ref="C6:E6"/>
    <mergeCell ref="E5:F5"/>
  </mergeCells>
  <phoneticPr fontId="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92D050"/>
  </sheetPr>
  <dimension ref="A1:D15"/>
  <sheetViews>
    <sheetView topLeftCell="A4" zoomScale="120" zoomScaleNormal="120" workbookViewId="0">
      <selection activeCell="C12" sqref="C12"/>
    </sheetView>
  </sheetViews>
  <sheetFormatPr defaultRowHeight="15"/>
  <cols>
    <col min="1" max="1" width="5.6640625" style="149" customWidth="1"/>
    <col min="2" max="2" width="68.6640625" style="149" customWidth="1"/>
    <col min="3" max="3" width="19.5" style="149" customWidth="1"/>
    <col min="4" max="16384" width="9.33203125" style="149"/>
  </cols>
  <sheetData>
    <row r="1" spans="1:4">
      <c r="A1" s="672"/>
      <c r="B1" s="672"/>
      <c r="C1" s="672"/>
    </row>
    <row r="2" spans="1:4">
      <c r="A2" s="672"/>
      <c r="B2" s="717" t="str">
        <f ca="1">CONCATENATE("4. melléklet ",ALAPADATOK!A7," ",ALAPADATOK!B7," ",ALAPADATOK!C7," ",ALAPADATOK!D7," ",ALAPADATOK!E7," ",ALAPADATOK!F7," ",ALAPADATOK!G7," ",ALAPADATOK!H7)</f>
        <v>4. melléklet a 2 / 2019 ( II.15. ) önkormányzati rendelethez</v>
      </c>
      <c r="C2" s="717"/>
    </row>
    <row r="3" spans="1:4">
      <c r="A3" s="672"/>
      <c r="B3" s="672"/>
      <c r="C3" s="672"/>
    </row>
    <row r="4" spans="1:4" ht="33.200000000000003" customHeight="1">
      <c r="A4" s="737" t="s">
        <v>693</v>
      </c>
      <c r="B4" s="737"/>
      <c r="C4" s="737"/>
    </row>
    <row r="5" spans="1:4" ht="15.95" customHeight="1" thickBot="1">
      <c r="A5" s="673"/>
      <c r="B5" s="673"/>
      <c r="C5" s="674" t="str">
        <f ca="1">KV_2.2.sz.mell.!E2</f>
        <v>Forintban!</v>
      </c>
      <c r="D5" s="155"/>
    </row>
    <row r="6" spans="1:4" ht="26.45" customHeight="1" thickBot="1">
      <c r="A6" s="675" t="s">
        <v>16</v>
      </c>
      <c r="B6" s="676" t="s">
        <v>196</v>
      </c>
      <c r="C6" s="677" t="str">
        <f ca="1">+KV_1.1.sz.mell.!C8</f>
        <v>2019. évi előirányzat</v>
      </c>
    </row>
    <row r="7" spans="1:4" ht="15.75" thickBot="1">
      <c r="A7" s="171"/>
      <c r="B7" s="513" t="s">
        <v>493</v>
      </c>
      <c r="C7" s="514" t="s">
        <v>494</v>
      </c>
    </row>
    <row r="8" spans="1:4">
      <c r="A8" s="172" t="s">
        <v>18</v>
      </c>
      <c r="B8" s="356" t="s">
        <v>503</v>
      </c>
      <c r="C8" s="353">
        <v>1190000000</v>
      </c>
    </row>
    <row r="9" spans="1:4" ht="24.75">
      <c r="A9" s="173" t="s">
        <v>19</v>
      </c>
      <c r="B9" s="385" t="s">
        <v>248</v>
      </c>
      <c r="C9" s="354">
        <v>90000000</v>
      </c>
    </row>
    <row r="10" spans="1:4">
      <c r="A10" s="173" t="s">
        <v>20</v>
      </c>
      <c r="B10" s="386" t="s">
        <v>504</v>
      </c>
      <c r="C10" s="354"/>
    </row>
    <row r="11" spans="1:4" ht="24.75">
      <c r="A11" s="173" t="s">
        <v>21</v>
      </c>
      <c r="B11" s="386" t="s">
        <v>250</v>
      </c>
      <c r="C11" s="354"/>
    </row>
    <row r="12" spans="1:4">
      <c r="A12" s="174" t="s">
        <v>22</v>
      </c>
      <c r="B12" s="386" t="s">
        <v>249</v>
      </c>
      <c r="C12" s="355"/>
    </row>
    <row r="13" spans="1:4" ht="15.75" thickBot="1">
      <c r="A13" s="173" t="s">
        <v>23</v>
      </c>
      <c r="B13" s="387" t="s">
        <v>505</v>
      </c>
      <c r="C13" s="354"/>
    </row>
    <row r="14" spans="1:4" ht="15.75" thickBot="1">
      <c r="A14" s="738" t="s">
        <v>199</v>
      </c>
      <c r="B14" s="739"/>
      <c r="C14" s="175">
        <f>SUM(C8:C13)</f>
        <v>1280000000</v>
      </c>
    </row>
    <row r="15" spans="1:4" ht="23.25" customHeight="1">
      <c r="A15" s="740" t="s">
        <v>227</v>
      </c>
      <c r="B15" s="740"/>
      <c r="C15" s="740"/>
    </row>
  </sheetData>
  <sheetProtection sheet="1"/>
  <mergeCells count="4">
    <mergeCell ref="A4:C4"/>
    <mergeCell ref="A14:B14"/>
    <mergeCell ref="A15:C15"/>
    <mergeCell ref="B2:C2"/>
  </mergeCells>
  <phoneticPr fontId="29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92D050"/>
  </sheetPr>
  <dimension ref="A1:D15"/>
  <sheetViews>
    <sheetView zoomScale="120" zoomScaleNormal="120" workbookViewId="0">
      <selection activeCell="B14" sqref="B14"/>
    </sheetView>
  </sheetViews>
  <sheetFormatPr defaultRowHeight="15"/>
  <cols>
    <col min="1" max="1" width="5.6640625" style="149" customWidth="1"/>
    <col min="2" max="2" width="66.83203125" style="149" customWidth="1"/>
    <col min="3" max="3" width="27" style="149" customWidth="1"/>
    <col min="4" max="16384" width="9.33203125" style="149"/>
  </cols>
  <sheetData>
    <row r="1" spans="1:4">
      <c r="A1" s="672"/>
      <c r="B1" s="672"/>
      <c r="C1" s="672"/>
    </row>
    <row r="2" spans="1:4">
      <c r="A2" s="672"/>
      <c r="B2" s="717" t="str">
        <f ca="1">CONCATENATE("5. melléklet ",ALAPADATOK!A7," ",ALAPADATOK!B7," ",ALAPADATOK!C7," ",ALAPADATOK!D7," ",ALAPADATOK!E7," ",ALAPADATOK!F7," ",ALAPADATOK!G7," ",ALAPADATOK!H7)</f>
        <v>5. melléklet a 2 / 2019 ( II.15. ) önkormányzati rendelethez</v>
      </c>
      <c r="C2" s="717"/>
    </row>
    <row r="3" spans="1:4">
      <c r="A3" s="672"/>
      <c r="B3" s="672"/>
      <c r="C3" s="672"/>
    </row>
    <row r="4" spans="1:4" ht="33.200000000000003" customHeight="1">
      <c r="A4" s="737" t="s">
        <v>694</v>
      </c>
      <c r="B4" s="737"/>
      <c r="C4" s="737"/>
    </row>
    <row r="5" spans="1:4" ht="15.95" customHeight="1" thickBot="1">
      <c r="A5" s="673"/>
      <c r="B5" s="673" t="s">
        <v>763</v>
      </c>
      <c r="C5" s="674" t="str">
        <f ca="1">KV_4.sz.mell.!C5</f>
        <v>Forintban!</v>
      </c>
      <c r="D5" s="155"/>
    </row>
    <row r="6" spans="1:4" ht="26.45" customHeight="1" thickBot="1">
      <c r="A6" s="675" t="s">
        <v>16</v>
      </c>
      <c r="B6" s="676" t="s">
        <v>200</v>
      </c>
      <c r="C6" s="677" t="s">
        <v>226</v>
      </c>
    </row>
    <row r="7" spans="1:4" ht="15.75" thickBot="1">
      <c r="A7" s="171"/>
      <c r="B7" s="513" t="s">
        <v>493</v>
      </c>
      <c r="C7" s="514" t="s">
        <v>494</v>
      </c>
    </row>
    <row r="8" spans="1:4">
      <c r="A8" s="172" t="s">
        <v>18</v>
      </c>
      <c r="B8" s="179"/>
      <c r="C8" s="176"/>
    </row>
    <row r="9" spans="1:4">
      <c r="A9" s="173" t="s">
        <v>19</v>
      </c>
      <c r="B9" s="180"/>
      <c r="C9" s="177"/>
    </row>
    <row r="10" spans="1:4" ht="15.75" thickBot="1">
      <c r="A10" s="174" t="s">
        <v>20</v>
      </c>
      <c r="B10" s="181"/>
      <c r="C10" s="178"/>
    </row>
    <row r="11" spans="1:4" s="468" customFormat="1" ht="17.25" customHeight="1" thickBot="1">
      <c r="A11" s="469" t="s">
        <v>21</v>
      </c>
      <c r="B11" s="131" t="s">
        <v>201</v>
      </c>
      <c r="C11" s="175">
        <f>SUM(C8:C10)</f>
        <v>0</v>
      </c>
    </row>
    <row r="15" spans="1:4" ht="15.75">
      <c r="B15" s="125"/>
    </row>
  </sheetData>
  <sheetProtection sheet="1"/>
  <mergeCells count="2">
    <mergeCell ref="A4:C4"/>
    <mergeCell ref="B2:C2"/>
  </mergeCells>
  <phoneticPr fontId="29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92D050"/>
  </sheetPr>
  <dimension ref="A1:F27"/>
  <sheetViews>
    <sheetView zoomScale="120" zoomScaleNormal="120" workbookViewId="0">
      <selection activeCell="E5" sqref="E5"/>
    </sheetView>
  </sheetViews>
  <sheetFormatPr defaultRowHeight="12.75"/>
  <cols>
    <col min="1" max="1" width="47.1640625" style="42" customWidth="1"/>
    <col min="2" max="2" width="15.6640625" style="41" customWidth="1"/>
    <col min="3" max="3" width="16.33203125" style="41" customWidth="1"/>
    <col min="4" max="4" width="18" style="41" customWidth="1"/>
    <col min="5" max="5" width="16.6640625" style="41" customWidth="1"/>
    <col min="6" max="6" width="18.83203125" style="54" customWidth="1"/>
    <col min="7" max="8" width="12.83203125" style="41" customWidth="1"/>
    <col min="9" max="9" width="13.83203125" style="41" customWidth="1"/>
    <col min="10" max="16384" width="9.33203125" style="41"/>
  </cols>
  <sheetData>
    <row r="1" spans="1:6">
      <c r="A1" s="643"/>
      <c r="B1" s="630"/>
      <c r="C1" s="630"/>
      <c r="D1" s="630"/>
      <c r="E1" s="630"/>
      <c r="F1" s="630"/>
    </row>
    <row r="2" spans="1:6" ht="18" customHeight="1">
      <c r="A2" s="643"/>
      <c r="B2" s="742" t="str">
        <f ca="1">CONCATENATE("6. melléklet ",ALAPADATOK!A7," ",ALAPADATOK!B7," ",ALAPADATOK!C7," ",ALAPADATOK!D7," ",ALAPADATOK!E7," ",ALAPADATOK!F7," ",ALAPADATOK!G7," ",ALAPADATOK!H7)</f>
        <v>6. melléklet a 2 / 2019 ( II.15. ) önkormányzati rendelethez</v>
      </c>
      <c r="C2" s="743"/>
      <c r="D2" s="743"/>
      <c r="E2" s="743"/>
      <c r="F2" s="743"/>
    </row>
    <row r="3" spans="1:6">
      <c r="A3" s="643"/>
      <c r="B3" s="630"/>
      <c r="C3" s="630"/>
      <c r="D3" s="630"/>
      <c r="E3" s="630"/>
      <c r="F3" s="630"/>
    </row>
    <row r="4" spans="1:6" ht="25.5" customHeight="1">
      <c r="A4" s="741" t="s">
        <v>0</v>
      </c>
      <c r="B4" s="741"/>
      <c r="C4" s="741"/>
      <c r="D4" s="741"/>
      <c r="E4" s="741"/>
      <c r="F4" s="741"/>
    </row>
    <row r="5" spans="1:6" ht="22.5" customHeight="1" thickBot="1">
      <c r="A5" s="643"/>
      <c r="B5" s="630"/>
      <c r="C5" s="630"/>
      <c r="D5" s="630"/>
      <c r="E5" s="630"/>
      <c r="F5" s="644" t="str">
        <f ca="1">KV_5.sz.mell.!C5</f>
        <v>Forintban!</v>
      </c>
    </row>
    <row r="6" spans="1:6" s="44" customFormat="1" ht="44.45" customHeight="1" thickBot="1">
      <c r="A6" s="645" t="s">
        <v>64</v>
      </c>
      <c r="B6" s="646" t="s">
        <v>65</v>
      </c>
      <c r="C6" s="646" t="s">
        <v>66</v>
      </c>
      <c r="D6" s="646" t="str">
        <f ca="1">+CONCATENATE("Felhasználás   ",LEFT(KV_ÖSSZEFÜGGÉSEK!A5,4)-1,". XII. 31-ig")</f>
        <v>Felhasználás   2018. XII. 31-ig</v>
      </c>
      <c r="E6" s="646" t="str">
        <f ca="1">+KV_1.1.sz.mell.!C8</f>
        <v>2019. évi előirányzat</v>
      </c>
      <c r="F6" s="647" t="str">
        <f ca="1">+CONCATENATE(LEFT(KV_ÖSSZEFÜGGÉSEK!A5,4),". utáni szükséglet")</f>
        <v>2019. utáni szükséglet</v>
      </c>
    </row>
    <row r="7" spans="1:6" s="54" customFormat="1" ht="12" customHeight="1" thickBot="1">
      <c r="A7" s="52" t="s">
        <v>493</v>
      </c>
      <c r="B7" s="53" t="s">
        <v>494</v>
      </c>
      <c r="C7" s="53" t="s">
        <v>495</v>
      </c>
      <c r="D7" s="53" t="s">
        <v>497</v>
      </c>
      <c r="E7" s="53" t="s">
        <v>496</v>
      </c>
      <c r="F7" s="516" t="s">
        <v>562</v>
      </c>
    </row>
    <row r="8" spans="1:6" ht="15.95" customHeight="1">
      <c r="A8" s="696" t="s">
        <v>765</v>
      </c>
      <c r="B8" s="695">
        <v>251365296</v>
      </c>
      <c r="C8" s="470" t="s">
        <v>714</v>
      </c>
      <c r="D8" s="25"/>
      <c r="E8" s="25">
        <v>251365296</v>
      </c>
      <c r="F8" s="55"/>
    </row>
    <row r="9" spans="1:6" ht="15.95" customHeight="1">
      <c r="A9" s="697" t="s">
        <v>696</v>
      </c>
      <c r="B9" s="25">
        <v>97503021</v>
      </c>
      <c r="C9" s="470" t="s">
        <v>714</v>
      </c>
      <c r="D9" s="25"/>
      <c r="E9" s="25">
        <v>97503021</v>
      </c>
      <c r="F9" s="55">
        <f t="shared" ref="F9:F21" si="0">B9-D9-E9</f>
        <v>0</v>
      </c>
    </row>
    <row r="10" spans="1:6" ht="33" customHeight="1">
      <c r="A10" s="697" t="s">
        <v>697</v>
      </c>
      <c r="B10" s="25">
        <v>226592645</v>
      </c>
      <c r="C10" s="470" t="s">
        <v>714</v>
      </c>
      <c r="D10" s="25"/>
      <c r="E10" s="25">
        <v>226592645</v>
      </c>
      <c r="F10" s="55">
        <f t="shared" si="0"/>
        <v>0</v>
      </c>
    </row>
    <row r="11" spans="1:6" ht="15.95" customHeight="1">
      <c r="A11" s="697" t="s">
        <v>698</v>
      </c>
      <c r="B11" s="25">
        <v>56848938</v>
      </c>
      <c r="C11" s="470" t="s">
        <v>714</v>
      </c>
      <c r="D11" s="25"/>
      <c r="E11" s="25">
        <v>56848938</v>
      </c>
      <c r="F11" s="55">
        <f t="shared" si="0"/>
        <v>0</v>
      </c>
    </row>
    <row r="12" spans="1:6" ht="15.95" customHeight="1">
      <c r="A12" s="697" t="s">
        <v>699</v>
      </c>
      <c r="B12" s="25">
        <v>17000000</v>
      </c>
      <c r="C12" s="470" t="s">
        <v>714</v>
      </c>
      <c r="D12" s="25"/>
      <c r="E12" s="25">
        <v>17000000</v>
      </c>
      <c r="F12" s="55">
        <f t="shared" si="0"/>
        <v>0</v>
      </c>
    </row>
    <row r="13" spans="1:6" ht="15.95" customHeight="1">
      <c r="A13" s="697" t="s">
        <v>700</v>
      </c>
      <c r="B13" s="25">
        <v>12247589</v>
      </c>
      <c r="C13" s="470" t="s">
        <v>714</v>
      </c>
      <c r="D13" s="25"/>
      <c r="E13" s="25">
        <v>12247589</v>
      </c>
      <c r="F13" s="55">
        <f t="shared" si="0"/>
        <v>0</v>
      </c>
    </row>
    <row r="14" spans="1:6" ht="15.95" customHeight="1">
      <c r="A14" s="697" t="s">
        <v>701</v>
      </c>
      <c r="B14" s="25">
        <v>20828000</v>
      </c>
      <c r="C14" s="470" t="s">
        <v>714</v>
      </c>
      <c r="D14" s="25"/>
      <c r="E14" s="25">
        <v>20828000</v>
      </c>
      <c r="F14" s="55">
        <f t="shared" si="0"/>
        <v>0</v>
      </c>
    </row>
    <row r="15" spans="1:6" ht="15.95" customHeight="1">
      <c r="A15" s="697" t="s">
        <v>703</v>
      </c>
      <c r="B15" s="25">
        <v>3285490</v>
      </c>
      <c r="C15" s="470" t="s">
        <v>714</v>
      </c>
      <c r="D15" s="25"/>
      <c r="E15" s="25">
        <v>3285490</v>
      </c>
      <c r="F15" s="55">
        <f t="shared" si="0"/>
        <v>0</v>
      </c>
    </row>
    <row r="16" spans="1:6" ht="15.95" customHeight="1">
      <c r="A16" s="697" t="s">
        <v>704</v>
      </c>
      <c r="B16" s="25">
        <v>12000000</v>
      </c>
      <c r="C16" s="470" t="s">
        <v>714</v>
      </c>
      <c r="D16" s="25"/>
      <c r="E16" s="25">
        <v>12000000</v>
      </c>
      <c r="F16" s="55">
        <f t="shared" si="0"/>
        <v>0</v>
      </c>
    </row>
    <row r="17" spans="1:6" ht="15.95" customHeight="1">
      <c r="A17" s="697" t="s">
        <v>705</v>
      </c>
      <c r="B17" s="25">
        <v>1000000</v>
      </c>
      <c r="C17" s="470" t="s">
        <v>719</v>
      </c>
      <c r="D17" s="25">
        <v>500000</v>
      </c>
      <c r="E17" s="25">
        <v>500000</v>
      </c>
      <c r="F17" s="55">
        <f t="shared" si="0"/>
        <v>0</v>
      </c>
    </row>
    <row r="18" spans="1:6" ht="15.95" customHeight="1">
      <c r="A18" s="697" t="s">
        <v>706</v>
      </c>
      <c r="B18" s="25">
        <v>2350000</v>
      </c>
      <c r="C18" s="470" t="s">
        <v>719</v>
      </c>
      <c r="D18" s="25"/>
      <c r="E18" s="25">
        <v>2350000</v>
      </c>
      <c r="F18" s="55">
        <f t="shared" si="0"/>
        <v>0</v>
      </c>
    </row>
    <row r="19" spans="1:6" ht="15.95" customHeight="1">
      <c r="A19" s="697" t="s">
        <v>707</v>
      </c>
      <c r="B19" s="25">
        <v>79724238</v>
      </c>
      <c r="C19" s="470" t="s">
        <v>714</v>
      </c>
      <c r="D19" s="25"/>
      <c r="E19" s="25">
        <v>79724238</v>
      </c>
      <c r="F19" s="55">
        <f t="shared" si="0"/>
        <v>0</v>
      </c>
    </row>
    <row r="20" spans="1:6" ht="15.95" customHeight="1">
      <c r="A20" s="697" t="s">
        <v>708</v>
      </c>
      <c r="B20" s="25">
        <v>28763132</v>
      </c>
      <c r="C20" s="470" t="s">
        <v>714</v>
      </c>
      <c r="D20" s="25"/>
      <c r="E20" s="25">
        <v>28763132</v>
      </c>
      <c r="F20" s="55">
        <f t="shared" si="0"/>
        <v>0</v>
      </c>
    </row>
    <row r="21" spans="1:6" ht="15.95" customHeight="1">
      <c r="A21" s="697" t="s">
        <v>709</v>
      </c>
      <c r="B21" s="26">
        <v>4500000</v>
      </c>
      <c r="C21" s="470" t="s">
        <v>714</v>
      </c>
      <c r="D21" s="26"/>
      <c r="E21" s="26">
        <v>4500000</v>
      </c>
      <c r="F21" s="57">
        <f t="shared" si="0"/>
        <v>0</v>
      </c>
    </row>
    <row r="22" spans="1:6" ht="15.95" customHeight="1">
      <c r="A22" s="698" t="s">
        <v>713</v>
      </c>
      <c r="B22" s="26">
        <v>10000000</v>
      </c>
      <c r="C22" s="470" t="s">
        <v>714</v>
      </c>
      <c r="D22" s="26"/>
      <c r="E22" s="26">
        <v>10000000</v>
      </c>
      <c r="F22" s="57"/>
    </row>
    <row r="23" spans="1:6" ht="33" customHeight="1">
      <c r="A23" s="699" t="s">
        <v>715</v>
      </c>
      <c r="B23" s="26">
        <v>7500000</v>
      </c>
      <c r="C23" s="470" t="s">
        <v>714</v>
      </c>
      <c r="D23" s="26"/>
      <c r="E23" s="26">
        <v>7500000</v>
      </c>
      <c r="F23" s="57"/>
    </row>
    <row r="24" spans="1:6" ht="33" customHeight="1">
      <c r="A24" s="697" t="s">
        <v>716</v>
      </c>
      <c r="B24" s="25">
        <v>100000000</v>
      </c>
      <c r="C24" s="470" t="s">
        <v>720</v>
      </c>
      <c r="D24" s="25"/>
      <c r="E24" s="25">
        <v>50000000</v>
      </c>
      <c r="F24" s="55">
        <f>B24-D24-E24</f>
        <v>50000000</v>
      </c>
    </row>
    <row r="25" spans="1:6" ht="33" customHeight="1">
      <c r="A25" s="697" t="s">
        <v>717</v>
      </c>
      <c r="B25" s="25">
        <v>58773600</v>
      </c>
      <c r="C25" s="470" t="s">
        <v>714</v>
      </c>
      <c r="D25" s="25"/>
      <c r="E25" s="25">
        <v>58773600</v>
      </c>
      <c r="F25" s="55">
        <f>B25-D25-E25</f>
        <v>0</v>
      </c>
    </row>
    <row r="26" spans="1:6" ht="23.25" customHeight="1" thickBot="1">
      <c r="A26" s="63" t="s">
        <v>718</v>
      </c>
      <c r="B26" s="26">
        <v>3000000</v>
      </c>
      <c r="C26" s="471" t="s">
        <v>714</v>
      </c>
      <c r="D26" s="26"/>
      <c r="E26" s="26">
        <v>3000000</v>
      </c>
      <c r="F26" s="57">
        <f>B26-D26-E26</f>
        <v>0</v>
      </c>
    </row>
    <row r="27" spans="1:6" s="60" customFormat="1" ht="18" customHeight="1" thickBot="1">
      <c r="A27" s="187" t="s">
        <v>63</v>
      </c>
      <c r="B27" s="58">
        <f>SUM(B8:B26)</f>
        <v>993281949</v>
      </c>
      <c r="C27" s="119"/>
      <c r="D27" s="58">
        <f>SUM(D8:D26)</f>
        <v>500000</v>
      </c>
      <c r="E27" s="58">
        <f>SUM(E8:E26)</f>
        <v>942781949</v>
      </c>
      <c r="F27" s="59">
        <f>SUM(F8:F26)</f>
        <v>50000000</v>
      </c>
    </row>
  </sheetData>
  <mergeCells count="2">
    <mergeCell ref="A4:F4"/>
    <mergeCell ref="B2:F2"/>
  </mergeCells>
  <phoneticPr fontId="0" type="noConversion"/>
  <printOptions horizontalCentered="1"/>
  <pageMargins left="0.78740157480314965" right="0.78740157480314965" top="1.0236220472440944" bottom="0.98425196850393704" header="0.78740157480314965" footer="0.78740157480314965"/>
  <pageSetup paperSize="9" scale="105" orientation="landscape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92D050"/>
  </sheetPr>
  <dimension ref="A1:F13"/>
  <sheetViews>
    <sheetView zoomScale="90" zoomScaleNormal="90" workbookViewId="0">
      <selection activeCell="E18" sqref="E18"/>
    </sheetView>
  </sheetViews>
  <sheetFormatPr defaultRowHeight="12.75"/>
  <cols>
    <col min="1" max="1" width="60.6640625" style="42" customWidth="1"/>
    <col min="2" max="2" width="15.6640625" style="41" customWidth="1"/>
    <col min="3" max="3" width="16.33203125" style="41" customWidth="1"/>
    <col min="4" max="4" width="18" style="41" customWidth="1"/>
    <col min="5" max="5" width="16.6640625" style="41" customWidth="1"/>
    <col min="6" max="6" width="18.83203125" style="41" customWidth="1"/>
    <col min="7" max="8" width="12.83203125" style="41" customWidth="1"/>
    <col min="9" max="9" width="13.83203125" style="41" customWidth="1"/>
    <col min="10" max="16384" width="9.33203125" style="41"/>
  </cols>
  <sheetData>
    <row r="1" spans="1:6">
      <c r="A1" s="643"/>
      <c r="B1" s="630"/>
      <c r="C1" s="630"/>
      <c r="D1" s="630"/>
      <c r="E1" s="630"/>
      <c r="F1" s="630"/>
    </row>
    <row r="2" spans="1:6" ht="21.2" customHeight="1">
      <c r="A2" s="643"/>
      <c r="B2" s="742" t="str">
        <f ca="1">CONCATENATE("7. melléklet ",ALAPADATOK!A7," ",ALAPADATOK!B7," ",ALAPADATOK!C7," ",ALAPADATOK!D7," ",ALAPADATOK!E7," ",ALAPADATOK!F7," ",ALAPADATOK!G7," ",ALAPADATOK!H7)</f>
        <v>7. melléklet a 2 / 2019 ( II.15. ) önkormányzati rendelethez</v>
      </c>
      <c r="C2" s="742"/>
      <c r="D2" s="742"/>
      <c r="E2" s="742"/>
      <c r="F2" s="742"/>
    </row>
    <row r="3" spans="1:6">
      <c r="A3" s="643"/>
      <c r="B3" s="630"/>
      <c r="C3" s="630"/>
      <c r="D3" s="630"/>
      <c r="E3" s="630"/>
      <c r="F3" s="630"/>
    </row>
    <row r="4" spans="1:6" ht="24.75" customHeight="1">
      <c r="A4" s="741" t="s">
        <v>1</v>
      </c>
      <c r="B4" s="741"/>
      <c r="C4" s="741"/>
      <c r="D4" s="741"/>
      <c r="E4" s="741"/>
      <c r="F4" s="741"/>
    </row>
    <row r="5" spans="1:6" ht="23.25" customHeight="1" thickBot="1">
      <c r="A5" s="643"/>
      <c r="B5" s="630"/>
      <c r="C5" s="630"/>
      <c r="D5" s="630"/>
      <c r="E5" s="630"/>
      <c r="F5" s="644" t="str">
        <f ca="1">KV_6.sz.mell.!F5</f>
        <v>Forintban!</v>
      </c>
    </row>
    <row r="6" spans="1:6" s="44" customFormat="1" ht="48.75" customHeight="1" thickBot="1">
      <c r="A6" s="645" t="s">
        <v>67</v>
      </c>
      <c r="B6" s="646" t="s">
        <v>65</v>
      </c>
      <c r="C6" s="646" t="s">
        <v>66</v>
      </c>
      <c r="D6" s="646" t="str">
        <f ca="1">+KV_6.sz.mell.!D6</f>
        <v>Felhasználás   2018. XII. 31-ig</v>
      </c>
      <c r="E6" s="646" t="str">
        <f ca="1">+KV_6.sz.mell.!E6</f>
        <v>2019. évi előirányzat</v>
      </c>
      <c r="F6" s="648" t="str">
        <f ca="1">+CONCATENATE(LEFT(KV_ÖSSZEFÜGGÉSEK!A5,4),". utáni szükséglet ",CHAR(10),"")</f>
        <v xml:space="preserve">2019. utáni szükséglet 
</v>
      </c>
    </row>
    <row r="7" spans="1:6" s="54" customFormat="1" ht="15.2" customHeight="1" thickBot="1">
      <c r="A7" s="52" t="s">
        <v>493</v>
      </c>
      <c r="B7" s="53" t="s">
        <v>494</v>
      </c>
      <c r="C7" s="53" t="s">
        <v>495</v>
      </c>
      <c r="D7" s="53" t="s">
        <v>497</v>
      </c>
      <c r="E7" s="53" t="s">
        <v>496</v>
      </c>
      <c r="F7" s="517" t="s">
        <v>562</v>
      </c>
    </row>
    <row r="8" spans="1:6" ht="15.95" customHeight="1">
      <c r="A8" s="693" t="s">
        <v>695</v>
      </c>
      <c r="B8" s="61">
        <v>95133147</v>
      </c>
      <c r="C8" s="472" t="s">
        <v>714</v>
      </c>
      <c r="D8" s="61"/>
      <c r="E8" s="61">
        <v>95133147</v>
      </c>
      <c r="F8" s="62">
        <f>B8-D8-E8</f>
        <v>0</v>
      </c>
    </row>
    <row r="9" spans="1:6" ht="15.95" customHeight="1">
      <c r="A9" s="693" t="s">
        <v>702</v>
      </c>
      <c r="B9" s="61">
        <v>18471833</v>
      </c>
      <c r="C9" s="472" t="s">
        <v>714</v>
      </c>
      <c r="D9" s="61"/>
      <c r="E9" s="61">
        <v>18471833</v>
      </c>
      <c r="F9" s="62">
        <f>B9-D9-E9</f>
        <v>0</v>
      </c>
    </row>
    <row r="10" spans="1:6" ht="15.95" customHeight="1">
      <c r="A10" s="694" t="s">
        <v>710</v>
      </c>
      <c r="B10" s="61">
        <v>73007938</v>
      </c>
      <c r="C10" s="472" t="s">
        <v>714</v>
      </c>
      <c r="D10" s="61"/>
      <c r="E10" s="61">
        <v>73007938</v>
      </c>
      <c r="F10" s="62">
        <f>B10-D10-E10</f>
        <v>0</v>
      </c>
    </row>
    <row r="11" spans="1:6" ht="15.95" customHeight="1">
      <c r="A11" s="694" t="s">
        <v>711</v>
      </c>
      <c r="B11" s="61">
        <v>5126500</v>
      </c>
      <c r="C11" s="472" t="s">
        <v>714</v>
      </c>
      <c r="D11" s="61"/>
      <c r="E11" s="61">
        <v>5126500</v>
      </c>
      <c r="F11" s="62">
        <f>B11-D11-E11</f>
        <v>0</v>
      </c>
    </row>
    <row r="12" spans="1:6" ht="15.95" customHeight="1" thickBot="1">
      <c r="A12" s="694" t="s">
        <v>712</v>
      </c>
      <c r="B12" s="61">
        <v>19999560</v>
      </c>
      <c r="C12" s="472" t="s">
        <v>714</v>
      </c>
      <c r="D12" s="61"/>
      <c r="E12" s="61">
        <v>19999560</v>
      </c>
      <c r="F12" s="62">
        <f>B12-D12-E12</f>
        <v>0</v>
      </c>
    </row>
    <row r="13" spans="1:6" s="60" customFormat="1" ht="18" customHeight="1" thickBot="1">
      <c r="A13" s="187" t="s">
        <v>63</v>
      </c>
      <c r="B13" s="188">
        <f>SUM(B8:B12)</f>
        <v>211738978</v>
      </c>
      <c r="C13" s="120"/>
      <c r="D13" s="188">
        <f>SUM(D8:D12)</f>
        <v>0</v>
      </c>
      <c r="E13" s="188">
        <f>SUM(E8:E12)</f>
        <v>211738978</v>
      </c>
      <c r="F13" s="64">
        <f>SUM(F8:F12)</f>
        <v>0</v>
      </c>
    </row>
  </sheetData>
  <mergeCells count="2">
    <mergeCell ref="A4:F4"/>
    <mergeCell ref="B2:F2"/>
  </mergeCells>
  <phoneticPr fontId="0" type="noConversion"/>
  <printOptions horizontalCentered="1"/>
  <pageMargins left="0.78740157480314965" right="0.78740157480314965" top="1.2204724409448819" bottom="0.98425196850393704" header="0.78740157480314965" footer="0.78740157480314965"/>
  <pageSetup paperSize="9" scale="95" orientation="landscape" horizontalDpi="300" verticalDpi="300" r:id="rId1"/>
  <headerFooter alignWithMargins="0">
    <oddHeader xml:space="preserve">&amp;R&amp;"Times New Roman CE,Félkövér dőlt"&amp;12 &amp;11 7. melléklet a ……/2018. (….) önkormányzati rendelethez&amp;"Times New Roman CE,Normál"&amp;10
   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92D050"/>
  </sheetPr>
  <dimension ref="A1:H174"/>
  <sheetViews>
    <sheetView zoomScale="120" zoomScaleNormal="120" workbookViewId="0">
      <selection activeCell="B5" sqref="B5:E5"/>
    </sheetView>
  </sheetViews>
  <sheetFormatPr defaultRowHeight="12.75"/>
  <cols>
    <col min="1" max="1" width="38.6640625" style="46" customWidth="1"/>
    <col min="2" max="5" width="13.83203125" style="46" customWidth="1"/>
    <col min="6" max="16384" width="9.33203125" style="46"/>
  </cols>
  <sheetData>
    <row r="1" spans="1:5" ht="15">
      <c r="A1" s="762" t="str">
        <f ca="1">CONCATENATE("8. melléklet ",ALAPADATOK!A7," ",ALAPADATOK!B7," ",ALAPADATOK!C7," ",ALAPADATOK!D7," ",ALAPADATOK!E7," ",ALAPADATOK!F7," ",ALAPADATOK!G7," ",ALAPADATOK!H7)</f>
        <v>8. melléklet a 2 / 2019 ( II.15. ) önkormányzati rendelethez</v>
      </c>
      <c r="B1" s="763"/>
      <c r="C1" s="763"/>
      <c r="D1" s="763"/>
      <c r="E1" s="763"/>
    </row>
    <row r="2" spans="1:5" ht="11.1" customHeight="1">
      <c r="A2" s="659"/>
      <c r="B2" s="660"/>
      <c r="C2" s="660"/>
      <c r="D2" s="660"/>
      <c r="E2" s="660"/>
    </row>
    <row r="3" spans="1:5" ht="15.75">
      <c r="A3" s="760" t="s">
        <v>680</v>
      </c>
      <c r="B3" s="761"/>
      <c r="C3" s="761"/>
      <c r="D3" s="761"/>
      <c r="E3" s="761"/>
    </row>
    <row r="4" spans="1:5" ht="15.75">
      <c r="A4" s="760" t="s">
        <v>681</v>
      </c>
      <c r="B4" s="760"/>
      <c r="C4" s="760"/>
      <c r="D4" s="760"/>
      <c r="E4" s="760"/>
    </row>
    <row r="5" spans="1:5" ht="15.75">
      <c r="A5" s="562" t="s">
        <v>138</v>
      </c>
      <c r="B5" s="769" t="s">
        <v>763</v>
      </c>
      <c r="C5" s="769"/>
      <c r="D5" s="769"/>
      <c r="E5" s="769"/>
    </row>
    <row r="6" spans="1:5" ht="13.5" thickBot="1">
      <c r="A6" s="160"/>
      <c r="B6" s="160"/>
      <c r="C6" s="160"/>
      <c r="D6" s="770" t="str">
        <f ca="1">KV_7.sz.mell.!F5</f>
        <v>Forintban!</v>
      </c>
      <c r="E6" s="770"/>
    </row>
    <row r="7" spans="1:5" ht="15.2" customHeight="1" thickBot="1">
      <c r="A7" s="649" t="s">
        <v>131</v>
      </c>
      <c r="B7" s="650" t="str">
        <f ca="1">CONCATENATE((LEFT(KV_ÖSSZEFÜGGÉSEK!A5,4)),".")</f>
        <v>2019.</v>
      </c>
      <c r="C7" s="650" t="str">
        <f ca="1">CONCATENATE((LEFT(KV_ÖSSZEFÜGGÉSEK!A5,4))+1,".")</f>
        <v>2020.</v>
      </c>
      <c r="D7" s="650" t="str">
        <f ca="1">CONCATENATE((LEFT(KV_ÖSSZEFÜGGÉSEK!A5,4))+1,". után")</f>
        <v>2020. után</v>
      </c>
      <c r="E7" s="651" t="s">
        <v>51</v>
      </c>
    </row>
    <row r="8" spans="1:5">
      <c r="A8" s="213" t="s">
        <v>132</v>
      </c>
      <c r="B8" s="85"/>
      <c r="C8" s="85"/>
      <c r="D8" s="85"/>
      <c r="E8" s="214">
        <f t="shared" ref="E8:E14" si="0">SUM(B8:D8)</f>
        <v>0</v>
      </c>
    </row>
    <row r="9" spans="1:5">
      <c r="A9" s="215" t="s">
        <v>145</v>
      </c>
      <c r="B9" s="86"/>
      <c r="C9" s="86"/>
      <c r="D9" s="86"/>
      <c r="E9" s="216">
        <f t="shared" si="0"/>
        <v>0</v>
      </c>
    </row>
    <row r="10" spans="1:5">
      <c r="A10" s="217" t="s">
        <v>133</v>
      </c>
      <c r="B10" s="87"/>
      <c r="C10" s="87"/>
      <c r="D10" s="87"/>
      <c r="E10" s="218">
        <f t="shared" si="0"/>
        <v>0</v>
      </c>
    </row>
    <row r="11" spans="1:5">
      <c r="A11" s="217" t="s">
        <v>147</v>
      </c>
      <c r="B11" s="87"/>
      <c r="C11" s="87"/>
      <c r="D11" s="87"/>
      <c r="E11" s="218">
        <f t="shared" si="0"/>
        <v>0</v>
      </c>
    </row>
    <row r="12" spans="1:5">
      <c r="A12" s="217" t="s">
        <v>134</v>
      </c>
      <c r="B12" s="87"/>
      <c r="C12" s="87"/>
      <c r="D12" s="87"/>
      <c r="E12" s="218">
        <f t="shared" si="0"/>
        <v>0</v>
      </c>
    </row>
    <row r="13" spans="1:5">
      <c r="A13" s="217" t="s">
        <v>135</v>
      </c>
      <c r="B13" s="87"/>
      <c r="C13" s="87"/>
      <c r="D13" s="87"/>
      <c r="E13" s="218">
        <f t="shared" si="0"/>
        <v>0</v>
      </c>
    </row>
    <row r="14" spans="1:5" ht="13.5" thickBot="1">
      <c r="A14" s="88"/>
      <c r="B14" s="89"/>
      <c r="C14" s="89"/>
      <c r="D14" s="89"/>
      <c r="E14" s="218">
        <f t="shared" si="0"/>
        <v>0</v>
      </c>
    </row>
    <row r="15" spans="1:5" ht="13.5" thickBot="1">
      <c r="A15" s="219" t="s">
        <v>137</v>
      </c>
      <c r="B15" s="220">
        <f>B8+SUM(B10:B14)</f>
        <v>0</v>
      </c>
      <c r="C15" s="220">
        <f>C8+SUM(C10:C14)</f>
        <v>0</v>
      </c>
      <c r="D15" s="220">
        <f>D8+SUM(D10:D14)</f>
        <v>0</v>
      </c>
      <c r="E15" s="221">
        <f>E8+SUM(E10:E14)</f>
        <v>0</v>
      </c>
    </row>
    <row r="16" spans="1:5" ht="13.5" thickBot="1">
      <c r="A16" s="50"/>
      <c r="B16" s="50"/>
      <c r="C16" s="50"/>
      <c r="D16" s="50"/>
      <c r="E16" s="50"/>
    </row>
    <row r="17" spans="1:5" ht="15.2" customHeight="1" thickBot="1">
      <c r="A17" s="210" t="s">
        <v>136</v>
      </c>
      <c r="B17" s="211" t="str">
        <f>+B7</f>
        <v>2019.</v>
      </c>
      <c r="C17" s="211" t="str">
        <f>+C7</f>
        <v>2020.</v>
      </c>
      <c r="D17" s="211" t="str">
        <f>+D7</f>
        <v>2020. után</v>
      </c>
      <c r="E17" s="212" t="s">
        <v>51</v>
      </c>
    </row>
    <row r="18" spans="1:5">
      <c r="A18" s="213" t="s">
        <v>141</v>
      </c>
      <c r="B18" s="85"/>
      <c r="C18" s="85"/>
      <c r="D18" s="85"/>
      <c r="E18" s="214">
        <f t="shared" ref="E18:E23" si="1">SUM(B18:D18)</f>
        <v>0</v>
      </c>
    </row>
    <row r="19" spans="1:5">
      <c r="A19" s="222" t="s">
        <v>142</v>
      </c>
      <c r="B19" s="87"/>
      <c r="C19" s="87"/>
      <c r="D19" s="87"/>
      <c r="E19" s="218">
        <f t="shared" si="1"/>
        <v>0</v>
      </c>
    </row>
    <row r="20" spans="1:5">
      <c r="A20" s="217" t="s">
        <v>143</v>
      </c>
      <c r="B20" s="87"/>
      <c r="C20" s="87"/>
      <c r="D20" s="87"/>
      <c r="E20" s="218">
        <f t="shared" si="1"/>
        <v>0</v>
      </c>
    </row>
    <row r="21" spans="1:5">
      <c r="A21" s="217" t="s">
        <v>144</v>
      </c>
      <c r="B21" s="87"/>
      <c r="C21" s="87"/>
      <c r="D21" s="87"/>
      <c r="E21" s="218">
        <f t="shared" si="1"/>
        <v>0</v>
      </c>
    </row>
    <row r="22" spans="1:5">
      <c r="A22" s="90"/>
      <c r="B22" s="87"/>
      <c r="C22" s="87"/>
      <c r="D22" s="87"/>
      <c r="E22" s="218">
        <f t="shared" si="1"/>
        <v>0</v>
      </c>
    </row>
    <row r="23" spans="1:5" ht="13.5" thickBot="1">
      <c r="A23" s="88"/>
      <c r="B23" s="89"/>
      <c r="C23" s="89"/>
      <c r="D23" s="89"/>
      <c r="E23" s="218">
        <f t="shared" si="1"/>
        <v>0</v>
      </c>
    </row>
    <row r="24" spans="1:5" ht="13.5" thickBot="1">
      <c r="A24" s="219" t="s">
        <v>53</v>
      </c>
      <c r="B24" s="220">
        <f>SUM(B18:B23)</f>
        <v>0</v>
      </c>
      <c r="C24" s="220">
        <f>SUM(C18:C23)</f>
        <v>0</v>
      </c>
      <c r="D24" s="220">
        <f>SUM(D18:D23)</f>
        <v>0</v>
      </c>
      <c r="E24" s="221">
        <f>SUM(E18:E23)</f>
        <v>0</v>
      </c>
    </row>
    <row r="25" spans="1:5">
      <c r="A25" s="209"/>
      <c r="B25" s="209"/>
      <c r="C25" s="209"/>
      <c r="D25" s="209"/>
      <c r="E25" s="209"/>
    </row>
    <row r="26" spans="1:5" ht="15.75">
      <c r="A26" s="562" t="s">
        <v>138</v>
      </c>
      <c r="B26" s="769"/>
      <c r="C26" s="769"/>
      <c r="D26" s="769"/>
      <c r="E26" s="769"/>
    </row>
    <row r="27" spans="1:5" ht="13.5" thickBot="1">
      <c r="A27" s="209"/>
      <c r="B27" s="209"/>
      <c r="C27" s="209"/>
      <c r="D27" s="771" t="str">
        <f>D6</f>
        <v>Forintban!</v>
      </c>
      <c r="E27" s="771"/>
    </row>
    <row r="28" spans="1:5" ht="13.5" thickBot="1">
      <c r="A28" s="210" t="s">
        <v>131</v>
      </c>
      <c r="B28" s="211" t="str">
        <f>+B17</f>
        <v>2019.</v>
      </c>
      <c r="C28" s="211" t="str">
        <f>+C17</f>
        <v>2020.</v>
      </c>
      <c r="D28" s="211" t="str">
        <f>+D17</f>
        <v>2020. után</v>
      </c>
      <c r="E28" s="212" t="s">
        <v>51</v>
      </c>
    </row>
    <row r="29" spans="1:5">
      <c r="A29" s="213" t="s">
        <v>132</v>
      </c>
      <c r="B29" s="85"/>
      <c r="C29" s="85"/>
      <c r="D29" s="85"/>
      <c r="E29" s="214">
        <f t="shared" ref="E29:E35" si="2">SUM(B29:D29)</f>
        <v>0</v>
      </c>
    </row>
    <row r="30" spans="1:5">
      <c r="A30" s="215" t="s">
        <v>145</v>
      </c>
      <c r="B30" s="86"/>
      <c r="C30" s="86"/>
      <c r="D30" s="86"/>
      <c r="E30" s="216">
        <f t="shared" si="2"/>
        <v>0</v>
      </c>
    </row>
    <row r="31" spans="1:5">
      <c r="A31" s="217" t="s">
        <v>133</v>
      </c>
      <c r="B31" s="87"/>
      <c r="C31" s="87"/>
      <c r="D31" s="87"/>
      <c r="E31" s="218">
        <f t="shared" si="2"/>
        <v>0</v>
      </c>
    </row>
    <row r="32" spans="1:5">
      <c r="A32" s="217" t="s">
        <v>147</v>
      </c>
      <c r="B32" s="87"/>
      <c r="C32" s="87"/>
      <c r="D32" s="87"/>
      <c r="E32" s="218">
        <f t="shared" si="2"/>
        <v>0</v>
      </c>
    </row>
    <row r="33" spans="1:8">
      <c r="A33" s="217" t="s">
        <v>134</v>
      </c>
      <c r="B33" s="87"/>
      <c r="C33" s="87"/>
      <c r="D33" s="87"/>
      <c r="E33" s="218">
        <f t="shared" si="2"/>
        <v>0</v>
      </c>
    </row>
    <row r="34" spans="1:8">
      <c r="A34" s="217" t="s">
        <v>135</v>
      </c>
      <c r="B34" s="87"/>
      <c r="C34" s="87"/>
      <c r="D34" s="87"/>
      <c r="E34" s="218">
        <f t="shared" si="2"/>
        <v>0</v>
      </c>
    </row>
    <row r="35" spans="1:8" ht="13.5" thickBot="1">
      <c r="A35" s="88"/>
      <c r="B35" s="89"/>
      <c r="C35" s="89"/>
      <c r="D35" s="89"/>
      <c r="E35" s="218">
        <f t="shared" si="2"/>
        <v>0</v>
      </c>
    </row>
    <row r="36" spans="1:8" ht="13.5" thickBot="1">
      <c r="A36" s="219" t="s">
        <v>137</v>
      </c>
      <c r="B36" s="220">
        <f>B29+SUM(B31:B35)</f>
        <v>0</v>
      </c>
      <c r="C36" s="220">
        <f>C29+SUM(C31:C35)</f>
        <v>0</v>
      </c>
      <c r="D36" s="220">
        <f>D29+SUM(D31:D35)</f>
        <v>0</v>
      </c>
      <c r="E36" s="221">
        <f>E29+SUM(E31:E35)</f>
        <v>0</v>
      </c>
    </row>
    <row r="37" spans="1:8" ht="13.5" thickBot="1">
      <c r="A37" s="50"/>
      <c r="B37" s="50"/>
      <c r="C37" s="50"/>
      <c r="D37" s="50"/>
      <c r="E37" s="50"/>
    </row>
    <row r="38" spans="1:8" ht="13.5" thickBot="1">
      <c r="A38" s="210" t="s">
        <v>136</v>
      </c>
      <c r="B38" s="211" t="str">
        <f>+B28</f>
        <v>2019.</v>
      </c>
      <c r="C38" s="211" t="str">
        <f>+C28</f>
        <v>2020.</v>
      </c>
      <c r="D38" s="211" t="str">
        <f>+D28</f>
        <v>2020. után</v>
      </c>
      <c r="E38" s="212" t="s">
        <v>51</v>
      </c>
    </row>
    <row r="39" spans="1:8">
      <c r="A39" s="213" t="s">
        <v>141</v>
      </c>
      <c r="B39" s="85"/>
      <c r="C39" s="85"/>
      <c r="D39" s="85"/>
      <c r="E39" s="214">
        <f>SUM(B39:D39)</f>
        <v>0</v>
      </c>
    </row>
    <row r="40" spans="1:8">
      <c r="A40" s="222" t="s">
        <v>142</v>
      </c>
      <c r="B40" s="87"/>
      <c r="C40" s="87"/>
      <c r="D40" s="87"/>
      <c r="E40" s="218">
        <f>SUM(B40:D40)</f>
        <v>0</v>
      </c>
    </row>
    <row r="41" spans="1:8">
      <c r="A41" s="217" t="s">
        <v>143</v>
      </c>
      <c r="B41" s="87"/>
      <c r="C41" s="87"/>
      <c r="D41" s="87"/>
      <c r="E41" s="218">
        <f>SUM(B41:D41)</f>
        <v>0</v>
      </c>
    </row>
    <row r="42" spans="1:8">
      <c r="A42" s="217" t="s">
        <v>144</v>
      </c>
      <c r="B42" s="87"/>
      <c r="C42" s="87"/>
      <c r="D42" s="87"/>
      <c r="E42" s="218">
        <f>SUM(B42:D42)</f>
        <v>0</v>
      </c>
    </row>
    <row r="43" spans="1:8" ht="13.5" thickBot="1">
      <c r="A43" s="88"/>
      <c r="B43" s="89"/>
      <c r="C43" s="89"/>
      <c r="D43" s="89"/>
      <c r="E43" s="218">
        <f>SUM(B43:D43)</f>
        <v>0</v>
      </c>
    </row>
    <row r="44" spans="1:8" ht="13.5" thickBot="1">
      <c r="A44" s="219" t="s">
        <v>53</v>
      </c>
      <c r="B44" s="220">
        <f>SUM(B39:B43)</f>
        <v>0</v>
      </c>
      <c r="C44" s="220">
        <f>SUM(C39:C43)</f>
        <v>0</v>
      </c>
      <c r="D44" s="220">
        <f>SUM(D39:D43)</f>
        <v>0</v>
      </c>
      <c r="E44" s="221">
        <f>SUM(E39:E43)</f>
        <v>0</v>
      </c>
    </row>
    <row r="45" spans="1:8">
      <c r="A45" s="209"/>
      <c r="B45" s="209"/>
      <c r="C45" s="209"/>
      <c r="D45" s="209"/>
      <c r="E45" s="209"/>
    </row>
    <row r="46" spans="1:8" ht="14.25">
      <c r="A46" s="751" t="str">
        <f ca="1">+CONCATENATE("Önkormányzaton kívüli EU-s projektekhez történő hozzájárulás ",LEFT(KV_ÖSSZEFÜGGÉSEK!A5,4),". évi előirányzat")</f>
        <v>Önkormányzaton kívüli EU-s projektekhez történő hozzájárulás 2019. évi előirányzat</v>
      </c>
      <c r="B46" s="751"/>
      <c r="C46" s="751"/>
      <c r="D46" s="751"/>
      <c r="E46" s="751"/>
    </row>
    <row r="47" spans="1:8" ht="13.5" thickBot="1">
      <c r="A47" s="209"/>
      <c r="B47" s="209"/>
      <c r="C47" s="209"/>
      <c r="D47" s="209"/>
      <c r="E47" s="209"/>
    </row>
    <row r="48" spans="1:8" ht="13.5" thickBot="1">
      <c r="A48" s="766" t="s">
        <v>139</v>
      </c>
      <c r="B48" s="767"/>
      <c r="C48" s="768"/>
      <c r="D48" s="764" t="s">
        <v>565</v>
      </c>
      <c r="E48" s="765"/>
      <c r="H48" s="47"/>
    </row>
    <row r="49" spans="1:5">
      <c r="A49" s="754"/>
      <c r="B49" s="755"/>
      <c r="C49" s="756"/>
      <c r="D49" s="747"/>
      <c r="E49" s="748"/>
    </row>
    <row r="50" spans="1:5" ht="13.5" thickBot="1">
      <c r="A50" s="757"/>
      <c r="B50" s="758"/>
      <c r="C50" s="759"/>
      <c r="D50" s="749"/>
      <c r="E50" s="750"/>
    </row>
    <row r="51" spans="1:5" ht="13.5" thickBot="1">
      <c r="A51" s="744" t="s">
        <v>53</v>
      </c>
      <c r="B51" s="745"/>
      <c r="C51" s="746"/>
      <c r="D51" s="752">
        <f>SUM(D49:E50)</f>
        <v>0</v>
      </c>
      <c r="E51" s="753"/>
    </row>
    <row r="52" spans="1:5">
      <c r="A52" s="160"/>
      <c r="B52" s="160"/>
      <c r="C52" s="160"/>
      <c r="D52" s="160"/>
      <c r="E52" s="160"/>
    </row>
    <row r="53" spans="1:5">
      <c r="A53" s="160"/>
      <c r="B53" s="160"/>
      <c r="C53" s="160"/>
      <c r="D53" s="160"/>
      <c r="E53" s="160"/>
    </row>
    <row r="54" spans="1:5">
      <c r="A54" s="160"/>
      <c r="B54" s="160"/>
      <c r="C54" s="160"/>
      <c r="D54" s="160"/>
      <c r="E54" s="160"/>
    </row>
    <row r="55" spans="1:5">
      <c r="A55" s="160"/>
      <c r="B55" s="160"/>
      <c r="C55" s="160"/>
      <c r="D55" s="160"/>
      <c r="E55" s="160"/>
    </row>
    <row r="56" spans="1:5">
      <c r="A56" s="160"/>
      <c r="B56" s="160"/>
      <c r="C56" s="160"/>
      <c r="D56" s="160"/>
      <c r="E56" s="160"/>
    </row>
    <row r="57" spans="1:5">
      <c r="A57" s="160"/>
      <c r="B57" s="160"/>
      <c r="C57" s="160"/>
      <c r="D57" s="160"/>
      <c r="E57" s="160"/>
    </row>
    <row r="58" spans="1:5">
      <c r="A58" s="160"/>
      <c r="B58" s="160"/>
      <c r="C58" s="160"/>
      <c r="D58" s="160"/>
      <c r="E58" s="160"/>
    </row>
    <row r="59" spans="1:5">
      <c r="A59" s="160"/>
      <c r="B59" s="160"/>
      <c r="C59" s="160"/>
      <c r="D59" s="160"/>
      <c r="E59" s="160"/>
    </row>
    <row r="60" spans="1:5">
      <c r="A60" s="160"/>
      <c r="B60" s="160"/>
      <c r="C60" s="160"/>
      <c r="D60" s="160"/>
      <c r="E60" s="160"/>
    </row>
    <row r="61" spans="1:5">
      <c r="A61" s="160"/>
      <c r="B61" s="160"/>
      <c r="C61" s="160"/>
      <c r="D61" s="160"/>
      <c r="E61" s="160"/>
    </row>
    <row r="62" spans="1:5">
      <c r="A62" s="160"/>
      <c r="B62" s="160"/>
      <c r="C62" s="160"/>
      <c r="D62" s="160"/>
      <c r="E62" s="160"/>
    </row>
    <row r="63" spans="1:5">
      <c r="A63" s="160"/>
      <c r="B63" s="160"/>
      <c r="C63" s="160"/>
      <c r="D63" s="160"/>
      <c r="E63" s="160"/>
    </row>
    <row r="64" spans="1:5">
      <c r="A64" s="160"/>
      <c r="B64" s="160"/>
      <c r="C64" s="160"/>
      <c r="D64" s="160"/>
      <c r="E64" s="160"/>
    </row>
    <row r="65" spans="1:5">
      <c r="A65" s="160"/>
      <c r="B65" s="160"/>
      <c r="C65" s="160"/>
      <c r="D65" s="160"/>
      <c r="E65" s="160"/>
    </row>
    <row r="66" spans="1:5">
      <c r="A66" s="160"/>
      <c r="B66" s="160"/>
      <c r="C66" s="160"/>
      <c r="D66" s="160"/>
      <c r="E66" s="160"/>
    </row>
    <row r="67" spans="1:5">
      <c r="A67" s="160"/>
      <c r="B67" s="160"/>
      <c r="C67" s="160"/>
      <c r="D67" s="160"/>
      <c r="E67" s="160"/>
    </row>
    <row r="68" spans="1:5">
      <c r="A68" s="160"/>
      <c r="B68" s="160"/>
      <c r="C68" s="160"/>
      <c r="D68" s="160"/>
      <c r="E68" s="160"/>
    </row>
    <row r="69" spans="1:5">
      <c r="A69" s="160"/>
      <c r="B69" s="160"/>
      <c r="C69" s="160"/>
      <c r="D69" s="160"/>
      <c r="E69" s="160"/>
    </row>
    <row r="70" spans="1:5">
      <c r="A70" s="160"/>
      <c r="B70" s="160"/>
      <c r="C70" s="160"/>
      <c r="D70" s="160"/>
      <c r="E70" s="160"/>
    </row>
    <row r="71" spans="1:5">
      <c r="A71" s="160"/>
      <c r="B71" s="160"/>
      <c r="C71" s="160"/>
      <c r="D71" s="160"/>
      <c r="E71" s="160"/>
    </row>
    <row r="72" spans="1:5">
      <c r="A72" s="160"/>
      <c r="B72" s="160"/>
      <c r="C72" s="160"/>
      <c r="D72" s="160"/>
      <c r="E72" s="160"/>
    </row>
    <row r="73" spans="1:5">
      <c r="A73" s="160"/>
      <c r="B73" s="160"/>
      <c r="C73" s="160"/>
      <c r="D73" s="160"/>
      <c r="E73" s="160"/>
    </row>
    <row r="74" spans="1:5">
      <c r="A74" s="160"/>
      <c r="B74" s="160"/>
      <c r="C74" s="160"/>
      <c r="D74" s="160"/>
      <c r="E74" s="160"/>
    </row>
    <row r="75" spans="1:5">
      <c r="A75" s="160"/>
      <c r="B75" s="160"/>
      <c r="C75" s="160"/>
      <c r="D75" s="160"/>
      <c r="E75" s="160"/>
    </row>
    <row r="76" spans="1:5">
      <c r="A76" s="160"/>
      <c r="B76" s="160"/>
      <c r="C76" s="160"/>
      <c r="D76" s="160"/>
      <c r="E76" s="160"/>
    </row>
    <row r="77" spans="1:5">
      <c r="A77" s="160"/>
      <c r="B77" s="160"/>
      <c r="C77" s="160"/>
      <c r="D77" s="160"/>
      <c r="E77" s="160"/>
    </row>
    <row r="78" spans="1:5">
      <c r="A78" s="160"/>
      <c r="B78" s="160"/>
      <c r="C78" s="160"/>
      <c r="D78" s="160"/>
      <c r="E78" s="160"/>
    </row>
    <row r="79" spans="1:5">
      <c r="A79" s="160"/>
      <c r="B79" s="160"/>
      <c r="C79" s="160"/>
      <c r="D79" s="160"/>
      <c r="E79" s="160"/>
    </row>
    <row r="80" spans="1:5">
      <c r="A80" s="160"/>
      <c r="B80" s="160"/>
      <c r="C80" s="160"/>
      <c r="D80" s="160"/>
      <c r="E80" s="160"/>
    </row>
    <row r="81" spans="1:5">
      <c r="A81" s="160"/>
      <c r="B81" s="160"/>
      <c r="C81" s="160"/>
      <c r="D81" s="160"/>
      <c r="E81" s="160"/>
    </row>
    <row r="82" spans="1:5">
      <c r="A82" s="160"/>
      <c r="B82" s="160"/>
      <c r="C82" s="160"/>
      <c r="D82" s="160"/>
      <c r="E82" s="160"/>
    </row>
    <row r="83" spans="1:5">
      <c r="A83" s="160"/>
      <c r="B83" s="160"/>
      <c r="C83" s="160"/>
      <c r="D83" s="160"/>
      <c r="E83" s="160"/>
    </row>
    <row r="84" spans="1:5">
      <c r="A84" s="160"/>
      <c r="B84" s="160"/>
      <c r="C84" s="160"/>
      <c r="D84" s="160"/>
      <c r="E84" s="160"/>
    </row>
    <row r="85" spans="1:5">
      <c r="A85" s="160"/>
      <c r="B85" s="160"/>
      <c r="C85" s="160"/>
      <c r="D85" s="160"/>
      <c r="E85" s="160"/>
    </row>
    <row r="86" spans="1:5">
      <c r="A86" s="160"/>
      <c r="B86" s="160"/>
      <c r="C86" s="160"/>
      <c r="D86" s="160"/>
      <c r="E86" s="160"/>
    </row>
    <row r="87" spans="1:5">
      <c r="A87" s="160"/>
      <c r="B87" s="160"/>
      <c r="C87" s="160"/>
      <c r="D87" s="160"/>
      <c r="E87" s="160"/>
    </row>
    <row r="88" spans="1:5">
      <c r="A88" s="160"/>
      <c r="B88" s="160"/>
      <c r="C88" s="160"/>
      <c r="D88" s="160"/>
      <c r="E88" s="160"/>
    </row>
    <row r="89" spans="1:5">
      <c r="A89" s="160"/>
      <c r="B89" s="160"/>
      <c r="C89" s="160"/>
      <c r="D89" s="160"/>
      <c r="E89" s="160"/>
    </row>
    <row r="90" spans="1:5">
      <c r="A90" s="160"/>
      <c r="B90" s="160"/>
      <c r="C90" s="160"/>
      <c r="D90" s="160"/>
      <c r="E90" s="160"/>
    </row>
    <row r="91" spans="1:5">
      <c r="A91" s="160"/>
      <c r="B91" s="160"/>
      <c r="C91" s="160"/>
      <c r="D91" s="160"/>
      <c r="E91" s="160"/>
    </row>
    <row r="92" spans="1:5">
      <c r="A92" s="160"/>
      <c r="B92" s="160"/>
      <c r="C92" s="160"/>
      <c r="D92" s="160"/>
      <c r="E92" s="160"/>
    </row>
    <row r="93" spans="1:5">
      <c r="A93" s="160"/>
      <c r="B93" s="160"/>
      <c r="C93" s="160"/>
      <c r="D93" s="160"/>
      <c r="E93" s="160"/>
    </row>
    <row r="94" spans="1:5">
      <c r="A94" s="160"/>
      <c r="B94" s="160"/>
      <c r="C94" s="160"/>
      <c r="D94" s="160"/>
      <c r="E94" s="160"/>
    </row>
    <row r="95" spans="1:5">
      <c r="A95" s="160"/>
      <c r="B95" s="160"/>
      <c r="C95" s="160"/>
      <c r="D95" s="160"/>
      <c r="E95" s="160"/>
    </row>
    <row r="96" spans="1:5">
      <c r="A96" s="160"/>
      <c r="B96" s="160"/>
      <c r="C96" s="160"/>
      <c r="D96" s="160"/>
      <c r="E96" s="160"/>
    </row>
    <row r="97" spans="1:5">
      <c r="A97" s="160"/>
      <c r="B97" s="160"/>
      <c r="C97" s="160"/>
      <c r="D97" s="160"/>
      <c r="E97" s="160"/>
    </row>
    <row r="98" spans="1:5">
      <c r="A98" s="160"/>
      <c r="B98" s="160"/>
      <c r="C98" s="160"/>
      <c r="D98" s="160"/>
      <c r="E98" s="160"/>
    </row>
    <row r="99" spans="1:5">
      <c r="A99" s="160"/>
      <c r="B99" s="160"/>
      <c r="C99" s="160"/>
      <c r="D99" s="160"/>
      <c r="E99" s="160"/>
    </row>
    <row r="100" spans="1:5">
      <c r="A100" s="160"/>
      <c r="B100" s="160"/>
      <c r="C100" s="160"/>
      <c r="D100" s="160"/>
      <c r="E100" s="160"/>
    </row>
    <row r="101" spans="1:5">
      <c r="A101" s="160"/>
      <c r="B101" s="160"/>
      <c r="C101" s="160"/>
      <c r="D101" s="160"/>
      <c r="E101" s="160"/>
    </row>
    <row r="102" spans="1:5">
      <c r="A102" s="160"/>
      <c r="B102" s="160"/>
      <c r="C102" s="160"/>
      <c r="D102" s="160"/>
      <c r="E102" s="160"/>
    </row>
    <row r="103" spans="1:5">
      <c r="A103" s="160"/>
      <c r="B103" s="160"/>
      <c r="C103" s="160"/>
      <c r="D103" s="160"/>
      <c r="E103" s="160"/>
    </row>
    <row r="104" spans="1:5">
      <c r="A104" s="160"/>
      <c r="B104" s="160"/>
      <c r="C104" s="160"/>
      <c r="D104" s="160"/>
      <c r="E104" s="160"/>
    </row>
    <row r="105" spans="1:5">
      <c r="A105" s="160"/>
      <c r="B105" s="160"/>
      <c r="C105" s="160"/>
      <c r="D105" s="160"/>
      <c r="E105" s="160"/>
    </row>
    <row r="106" spans="1:5">
      <c r="A106" s="160"/>
      <c r="B106" s="160"/>
      <c r="C106" s="160"/>
      <c r="D106" s="160"/>
      <c r="E106" s="160"/>
    </row>
    <row r="107" spans="1:5">
      <c r="A107" s="160"/>
      <c r="B107" s="160"/>
      <c r="C107" s="160"/>
      <c r="D107" s="160"/>
      <c r="E107" s="160"/>
    </row>
    <row r="108" spans="1:5">
      <c r="A108" s="160"/>
      <c r="B108" s="160"/>
      <c r="C108" s="160"/>
      <c r="D108" s="160"/>
      <c r="E108" s="160"/>
    </row>
    <row r="109" spans="1:5">
      <c r="A109" s="160"/>
      <c r="B109" s="160"/>
      <c r="C109" s="160"/>
      <c r="D109" s="160"/>
      <c r="E109" s="160"/>
    </row>
    <row r="110" spans="1:5">
      <c r="A110" s="160"/>
      <c r="B110" s="160"/>
      <c r="C110" s="160"/>
      <c r="D110" s="160"/>
      <c r="E110" s="160"/>
    </row>
    <row r="111" spans="1:5">
      <c r="A111" s="160"/>
      <c r="B111" s="160"/>
      <c r="C111" s="160"/>
      <c r="D111" s="160"/>
      <c r="E111" s="160"/>
    </row>
    <row r="112" spans="1:5">
      <c r="A112" s="160"/>
      <c r="B112" s="160"/>
      <c r="C112" s="160"/>
      <c r="D112" s="160"/>
      <c r="E112" s="160"/>
    </row>
    <row r="113" spans="1:5">
      <c r="A113" s="160"/>
      <c r="B113" s="160"/>
      <c r="C113" s="160"/>
      <c r="D113" s="160"/>
      <c r="E113" s="160"/>
    </row>
    <row r="114" spans="1:5">
      <c r="A114" s="160"/>
      <c r="B114" s="160"/>
      <c r="C114" s="160"/>
      <c r="D114" s="160"/>
      <c r="E114" s="160"/>
    </row>
    <row r="115" spans="1:5">
      <c r="A115" s="160"/>
      <c r="B115" s="160"/>
      <c r="C115" s="160"/>
      <c r="D115" s="160"/>
      <c r="E115" s="160"/>
    </row>
    <row r="116" spans="1:5">
      <c r="A116" s="160"/>
      <c r="B116" s="160"/>
      <c r="C116" s="160"/>
      <c r="D116" s="160"/>
      <c r="E116" s="160"/>
    </row>
    <row r="117" spans="1:5">
      <c r="A117" s="160"/>
      <c r="B117" s="160"/>
      <c r="C117" s="160"/>
      <c r="D117" s="160"/>
      <c r="E117" s="160"/>
    </row>
    <row r="118" spans="1:5">
      <c r="A118" s="160"/>
      <c r="B118" s="160"/>
      <c r="C118" s="160"/>
      <c r="D118" s="160"/>
      <c r="E118" s="160"/>
    </row>
    <row r="119" spans="1:5">
      <c r="A119" s="160"/>
      <c r="B119" s="160"/>
      <c r="C119" s="160"/>
      <c r="D119" s="160"/>
      <c r="E119" s="160"/>
    </row>
    <row r="120" spans="1:5">
      <c r="A120" s="160"/>
      <c r="B120" s="160"/>
      <c r="C120" s="160"/>
      <c r="D120" s="160"/>
      <c r="E120" s="160"/>
    </row>
    <row r="121" spans="1:5">
      <c r="A121" s="160"/>
      <c r="B121" s="160"/>
      <c r="C121" s="160"/>
      <c r="D121" s="160"/>
      <c r="E121" s="160"/>
    </row>
    <row r="122" spans="1:5">
      <c r="A122" s="160"/>
      <c r="B122" s="160"/>
      <c r="C122" s="160"/>
      <c r="D122" s="160"/>
      <c r="E122" s="160"/>
    </row>
    <row r="123" spans="1:5">
      <c r="A123" s="160"/>
      <c r="B123" s="160"/>
      <c r="C123" s="160"/>
      <c r="D123" s="160"/>
      <c r="E123" s="160"/>
    </row>
    <row r="124" spans="1:5">
      <c r="A124" s="160"/>
      <c r="B124" s="160"/>
      <c r="C124" s="160"/>
      <c r="D124" s="160"/>
      <c r="E124" s="160"/>
    </row>
    <row r="125" spans="1:5">
      <c r="A125" s="160"/>
      <c r="B125" s="160"/>
      <c r="C125" s="160"/>
      <c r="D125" s="160"/>
      <c r="E125" s="160"/>
    </row>
    <row r="126" spans="1:5">
      <c r="A126" s="160"/>
      <c r="B126" s="160"/>
      <c r="C126" s="160"/>
      <c r="D126" s="160"/>
      <c r="E126" s="160"/>
    </row>
    <row r="127" spans="1:5">
      <c r="A127" s="160"/>
      <c r="B127" s="160"/>
      <c r="C127" s="160"/>
      <c r="D127" s="160"/>
      <c r="E127" s="160"/>
    </row>
    <row r="128" spans="1:5">
      <c r="A128" s="160"/>
      <c r="B128" s="160"/>
      <c r="C128" s="160"/>
      <c r="D128" s="160"/>
      <c r="E128" s="160"/>
    </row>
    <row r="129" spans="1:5">
      <c r="A129" s="160"/>
      <c r="B129" s="160"/>
      <c r="C129" s="160"/>
      <c r="D129" s="160"/>
      <c r="E129" s="160"/>
    </row>
    <row r="130" spans="1:5">
      <c r="A130" s="160"/>
      <c r="B130" s="160"/>
      <c r="C130" s="160"/>
      <c r="D130" s="160"/>
      <c r="E130" s="160"/>
    </row>
    <row r="131" spans="1:5">
      <c r="A131" s="160"/>
      <c r="B131" s="160"/>
      <c r="C131" s="160"/>
      <c r="D131" s="160"/>
      <c r="E131" s="160"/>
    </row>
    <row r="132" spans="1:5">
      <c r="A132" s="160"/>
      <c r="B132" s="160"/>
      <c r="C132" s="160"/>
      <c r="D132" s="160"/>
      <c r="E132" s="160"/>
    </row>
    <row r="133" spans="1:5">
      <c r="A133" s="160"/>
      <c r="B133" s="160"/>
      <c r="C133" s="160"/>
      <c r="D133" s="160"/>
      <c r="E133" s="160"/>
    </row>
    <row r="134" spans="1:5">
      <c r="A134" s="160"/>
      <c r="B134" s="160"/>
      <c r="C134" s="160"/>
      <c r="D134" s="160"/>
      <c r="E134" s="160"/>
    </row>
    <row r="135" spans="1:5">
      <c r="A135" s="160"/>
      <c r="B135" s="160"/>
      <c r="C135" s="160"/>
      <c r="D135" s="160"/>
      <c r="E135" s="160"/>
    </row>
    <row r="136" spans="1:5">
      <c r="A136" s="160"/>
      <c r="B136" s="160"/>
      <c r="C136" s="160"/>
      <c r="D136" s="160"/>
      <c r="E136" s="160"/>
    </row>
    <row r="137" spans="1:5">
      <c r="A137" s="160"/>
      <c r="B137" s="160"/>
      <c r="C137" s="160"/>
      <c r="D137" s="160"/>
      <c r="E137" s="160"/>
    </row>
    <row r="138" spans="1:5">
      <c r="A138" s="160"/>
      <c r="B138" s="160"/>
      <c r="C138" s="160"/>
      <c r="D138" s="160"/>
      <c r="E138" s="160"/>
    </row>
    <row r="139" spans="1:5">
      <c r="A139" s="160"/>
      <c r="B139" s="160"/>
      <c r="C139" s="160"/>
      <c r="D139" s="160"/>
      <c r="E139" s="160"/>
    </row>
    <row r="140" spans="1:5">
      <c r="A140" s="160"/>
      <c r="B140" s="160"/>
      <c r="C140" s="160"/>
      <c r="D140" s="160"/>
      <c r="E140" s="160"/>
    </row>
    <row r="141" spans="1:5">
      <c r="A141" s="160"/>
      <c r="B141" s="160"/>
      <c r="C141" s="160"/>
      <c r="D141" s="160"/>
      <c r="E141" s="160"/>
    </row>
    <row r="142" spans="1:5">
      <c r="A142" s="160"/>
      <c r="B142" s="160"/>
      <c r="C142" s="160"/>
      <c r="D142" s="160"/>
      <c r="E142" s="160"/>
    </row>
    <row r="143" spans="1:5">
      <c r="A143" s="160"/>
      <c r="B143" s="160"/>
      <c r="C143" s="160"/>
      <c r="D143" s="160"/>
      <c r="E143" s="160"/>
    </row>
    <row r="144" spans="1:5">
      <c r="A144" s="160"/>
      <c r="B144" s="160"/>
      <c r="C144" s="160"/>
      <c r="D144" s="160"/>
      <c r="E144" s="160"/>
    </row>
    <row r="145" spans="1:5">
      <c r="A145" s="160"/>
      <c r="B145" s="160"/>
      <c r="C145" s="160"/>
      <c r="D145" s="160"/>
      <c r="E145" s="160"/>
    </row>
    <row r="146" spans="1:5">
      <c r="A146" s="160"/>
      <c r="B146" s="160"/>
      <c r="C146" s="160"/>
      <c r="D146" s="160"/>
      <c r="E146" s="160"/>
    </row>
    <row r="147" spans="1:5">
      <c r="A147" s="160"/>
      <c r="B147" s="160"/>
      <c r="C147" s="160"/>
      <c r="D147" s="160"/>
      <c r="E147" s="160"/>
    </row>
    <row r="148" spans="1:5">
      <c r="A148" s="160"/>
      <c r="B148" s="160"/>
      <c r="C148" s="160"/>
      <c r="D148" s="160"/>
      <c r="E148" s="160"/>
    </row>
    <row r="149" spans="1:5">
      <c r="A149" s="160"/>
      <c r="B149" s="160"/>
      <c r="C149" s="160"/>
      <c r="D149" s="160"/>
      <c r="E149" s="160"/>
    </row>
    <row r="150" spans="1:5">
      <c r="A150" s="160"/>
      <c r="B150" s="160"/>
      <c r="C150" s="160"/>
      <c r="D150" s="160"/>
      <c r="E150" s="160"/>
    </row>
    <row r="151" spans="1:5">
      <c r="A151" s="160"/>
      <c r="B151" s="160"/>
      <c r="C151" s="160"/>
      <c r="D151" s="160"/>
      <c r="E151" s="160"/>
    </row>
    <row r="152" spans="1:5">
      <c r="A152" s="160"/>
      <c r="B152" s="160"/>
      <c r="C152" s="160"/>
      <c r="D152" s="160"/>
      <c r="E152" s="160"/>
    </row>
    <row r="153" spans="1:5">
      <c r="A153" s="160"/>
      <c r="B153" s="160"/>
      <c r="C153" s="160"/>
      <c r="D153" s="160"/>
      <c r="E153" s="160"/>
    </row>
    <row r="154" spans="1:5">
      <c r="A154" s="160"/>
      <c r="B154" s="160"/>
      <c r="C154" s="160"/>
      <c r="D154" s="160"/>
      <c r="E154" s="160"/>
    </row>
    <row r="155" spans="1:5">
      <c r="A155" s="160"/>
      <c r="B155" s="160"/>
      <c r="C155" s="160"/>
      <c r="D155" s="160"/>
      <c r="E155" s="160"/>
    </row>
    <row r="156" spans="1:5">
      <c r="A156" s="160"/>
      <c r="B156" s="160"/>
      <c r="C156" s="160"/>
      <c r="D156" s="160"/>
      <c r="E156" s="160"/>
    </row>
    <row r="157" spans="1:5">
      <c r="A157" s="160"/>
      <c r="B157" s="160"/>
      <c r="C157" s="160"/>
      <c r="D157" s="160"/>
      <c r="E157" s="160"/>
    </row>
    <row r="158" spans="1:5">
      <c r="A158" s="160"/>
      <c r="B158" s="160"/>
      <c r="C158" s="160"/>
      <c r="D158" s="160"/>
      <c r="E158" s="160"/>
    </row>
    <row r="159" spans="1:5">
      <c r="A159" s="160"/>
      <c r="B159" s="160"/>
      <c r="C159" s="160"/>
      <c r="D159" s="160"/>
      <c r="E159" s="160"/>
    </row>
    <row r="160" spans="1:5">
      <c r="A160" s="160"/>
      <c r="B160" s="160"/>
      <c r="C160" s="160"/>
      <c r="D160" s="160"/>
      <c r="E160" s="160"/>
    </row>
    <row r="161" spans="1:5">
      <c r="A161" s="160"/>
      <c r="B161" s="160"/>
      <c r="C161" s="160"/>
      <c r="D161" s="160"/>
      <c r="E161" s="160"/>
    </row>
    <row r="162" spans="1:5">
      <c r="A162" s="160"/>
      <c r="B162" s="160"/>
      <c r="C162" s="160"/>
      <c r="D162" s="160"/>
      <c r="E162" s="160"/>
    </row>
    <row r="163" spans="1:5">
      <c r="A163" s="160"/>
      <c r="B163" s="160"/>
      <c r="C163" s="160"/>
      <c r="D163" s="160"/>
      <c r="E163" s="160"/>
    </row>
    <row r="164" spans="1:5">
      <c r="A164" s="160"/>
      <c r="B164" s="160"/>
      <c r="C164" s="160"/>
      <c r="D164" s="160"/>
      <c r="E164" s="160"/>
    </row>
    <row r="165" spans="1:5">
      <c r="A165" s="160"/>
      <c r="B165" s="160"/>
      <c r="C165" s="160"/>
      <c r="D165" s="160"/>
      <c r="E165" s="160"/>
    </row>
    <row r="166" spans="1:5">
      <c r="A166" s="160"/>
      <c r="B166" s="160"/>
      <c r="C166" s="160"/>
      <c r="D166" s="160"/>
      <c r="E166" s="160"/>
    </row>
    <row r="167" spans="1:5">
      <c r="A167" s="160"/>
      <c r="B167" s="160"/>
      <c r="C167" s="160"/>
      <c r="D167" s="160"/>
      <c r="E167" s="160"/>
    </row>
    <row r="168" spans="1:5">
      <c r="A168" s="160"/>
      <c r="B168" s="160"/>
      <c r="C168" s="160"/>
      <c r="D168" s="160"/>
      <c r="E168" s="160"/>
    </row>
    <row r="169" spans="1:5">
      <c r="A169" s="160"/>
      <c r="B169" s="160"/>
      <c r="C169" s="160"/>
      <c r="D169" s="160"/>
      <c r="E169" s="160"/>
    </row>
    <row r="170" spans="1:5">
      <c r="A170" s="160"/>
      <c r="B170" s="160"/>
      <c r="C170" s="160"/>
      <c r="D170" s="160"/>
      <c r="E170" s="160"/>
    </row>
    <row r="171" spans="1:5">
      <c r="A171" s="160"/>
      <c r="B171" s="160"/>
      <c r="C171" s="160"/>
      <c r="D171" s="160"/>
      <c r="E171" s="160"/>
    </row>
    <row r="172" spans="1:5">
      <c r="A172" s="160"/>
      <c r="B172" s="160"/>
      <c r="C172" s="160"/>
      <c r="D172" s="160"/>
      <c r="E172" s="160"/>
    </row>
    <row r="173" spans="1:5">
      <c r="A173" s="160"/>
      <c r="B173" s="160"/>
      <c r="C173" s="160"/>
      <c r="D173" s="160"/>
      <c r="E173" s="160"/>
    </row>
    <row r="174" spans="1:5">
      <c r="A174" s="160"/>
      <c r="B174" s="160"/>
      <c r="C174" s="160"/>
      <c r="D174" s="160"/>
      <c r="E174" s="160"/>
    </row>
  </sheetData>
  <sheetProtection sheet="1"/>
  <mergeCells count="16">
    <mergeCell ref="A3:E3"/>
    <mergeCell ref="A4:E4"/>
    <mergeCell ref="A1:E1"/>
    <mergeCell ref="D48:E48"/>
    <mergeCell ref="A48:C48"/>
    <mergeCell ref="B5:E5"/>
    <mergeCell ref="B26:E26"/>
    <mergeCell ref="D6:E6"/>
    <mergeCell ref="D27:E27"/>
    <mergeCell ref="A51:C51"/>
    <mergeCell ref="D49:E49"/>
    <mergeCell ref="D50:E50"/>
    <mergeCell ref="A46:E46"/>
    <mergeCell ref="D51:E51"/>
    <mergeCell ref="A49:C49"/>
    <mergeCell ref="A50:C50"/>
  </mergeCells>
  <phoneticPr fontId="29" type="noConversion"/>
  <conditionalFormatting sqref="B44:D44 D51:E51 E29:E36 B36:D36 E39:E44 B24:E24 E8:E15 B15:D15 E18:E23">
    <cfRule type="cellIs" dxfId="1" priority="1" stopIfTrue="1" operator="equal">
      <formula>0</formula>
    </cfRule>
  </conditionalFormatting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Munka4">
    <tabColor rgb="FF92D050"/>
  </sheetPr>
  <dimension ref="A1:K179"/>
  <sheetViews>
    <sheetView topLeftCell="A121" zoomScale="120" zoomScaleNormal="120" zoomScaleSheetLayoutView="85" workbookViewId="0">
      <selection activeCell="C99" sqref="C99"/>
    </sheetView>
  </sheetViews>
  <sheetFormatPr defaultRowHeight="12.75"/>
  <cols>
    <col min="1" max="1" width="19.5" style="390" customWidth="1"/>
    <col min="2" max="2" width="72" style="391" customWidth="1"/>
    <col min="3" max="3" width="25" style="392" customWidth="1"/>
    <col min="4" max="16384" width="9.33203125" style="3"/>
  </cols>
  <sheetData>
    <row r="1" spans="1:3" s="2" customFormat="1" ht="16.5" customHeight="1" thickBot="1">
      <c r="A1" s="601"/>
      <c r="B1" s="602"/>
      <c r="C1" s="596" t="str">
        <f ca="1">CONCATENATE("9.1. melléklet ",ALAPADATOK!A7," ",ALAPADATOK!B7," ",ALAPADATOK!C7," ",ALAPADATOK!D7," ",ALAPADATOK!E7," ",ALAPADATOK!F7," ",ALAPADATOK!G7," ",ALAPADATOK!H7)</f>
        <v>9.1. melléklet a 2 / 2019 ( II.15. ) önkormányzati rendelethez</v>
      </c>
    </row>
    <row r="2" spans="1:3" s="91" customFormat="1" ht="21.2" customHeight="1">
      <c r="A2" s="603" t="s">
        <v>61</v>
      </c>
      <c r="B2" s="604" t="str">
        <f ca="1">CONCATENATE(ALAPADATOK!A3)</f>
        <v>DABAS VÁROS ÖNKORMÁNYZATA</v>
      </c>
      <c r="C2" s="605" t="s">
        <v>54</v>
      </c>
    </row>
    <row r="3" spans="1:3" s="91" customFormat="1" ht="16.5" thickBot="1">
      <c r="A3" s="606" t="s">
        <v>203</v>
      </c>
      <c r="B3" s="607" t="s">
        <v>398</v>
      </c>
      <c r="C3" s="608" t="s">
        <v>54</v>
      </c>
    </row>
    <row r="4" spans="1:3" s="92" customFormat="1" ht="15.95" customHeight="1" thickBot="1">
      <c r="A4" s="609"/>
      <c r="B4" s="609"/>
      <c r="C4" s="610" t="str">
        <f ca="1">KV_7.sz.mell.!F5</f>
        <v>Forintban!</v>
      </c>
    </row>
    <row r="5" spans="1:3" ht="13.5" thickBot="1">
      <c r="A5" s="611" t="s">
        <v>205</v>
      </c>
      <c r="B5" s="612" t="s">
        <v>563</v>
      </c>
      <c r="C5" s="613" t="s">
        <v>55</v>
      </c>
    </row>
    <row r="6" spans="1:3" s="65" customFormat="1" ht="12.95" customHeight="1" thickBot="1">
      <c r="A6" s="614"/>
      <c r="B6" s="615" t="s">
        <v>493</v>
      </c>
      <c r="C6" s="616" t="s">
        <v>494</v>
      </c>
    </row>
    <row r="7" spans="1:3" s="65" customFormat="1" ht="15.95" customHeight="1" thickBot="1">
      <c r="A7" s="617"/>
      <c r="B7" s="618" t="s">
        <v>56</v>
      </c>
      <c r="C7" s="619"/>
    </row>
    <row r="8" spans="1:3" s="65" customFormat="1" ht="12" customHeight="1" thickBot="1">
      <c r="A8" s="32" t="s">
        <v>18</v>
      </c>
      <c r="B8" s="21" t="s">
        <v>252</v>
      </c>
      <c r="C8" s="297">
        <f>+C9+C10+C11+C12+C13+C14</f>
        <v>905656407</v>
      </c>
    </row>
    <row r="9" spans="1:3" s="93" customFormat="1" ht="12" customHeight="1">
      <c r="A9" s="435" t="s">
        <v>98</v>
      </c>
      <c r="B9" s="416" t="s">
        <v>253</v>
      </c>
      <c r="C9" s="300">
        <v>172534022</v>
      </c>
    </row>
    <row r="10" spans="1:3" s="94" customFormat="1" ht="12" customHeight="1">
      <c r="A10" s="436" t="s">
        <v>99</v>
      </c>
      <c r="B10" s="417" t="s">
        <v>254</v>
      </c>
      <c r="C10" s="299">
        <v>437309484</v>
      </c>
    </row>
    <row r="11" spans="1:3" s="94" customFormat="1" ht="12" customHeight="1">
      <c r="A11" s="436" t="s">
        <v>100</v>
      </c>
      <c r="B11" s="417" t="s">
        <v>550</v>
      </c>
      <c r="C11" s="299">
        <v>275225961</v>
      </c>
    </row>
    <row r="12" spans="1:3" s="94" customFormat="1" ht="12" customHeight="1">
      <c r="A12" s="436" t="s">
        <v>101</v>
      </c>
      <c r="B12" s="417" t="s">
        <v>256</v>
      </c>
      <c r="C12" s="299">
        <v>20586940</v>
      </c>
    </row>
    <row r="13" spans="1:3" s="94" customFormat="1" ht="12" customHeight="1">
      <c r="A13" s="436" t="s">
        <v>148</v>
      </c>
      <c r="B13" s="417" t="s">
        <v>506</v>
      </c>
      <c r="C13" s="299"/>
    </row>
    <row r="14" spans="1:3" s="93" customFormat="1" ht="12" customHeight="1" thickBot="1">
      <c r="A14" s="437" t="s">
        <v>102</v>
      </c>
      <c r="B14" s="556" t="s">
        <v>576</v>
      </c>
      <c r="C14" s="299"/>
    </row>
    <row r="15" spans="1:3" s="93" customFormat="1" ht="12" customHeight="1" thickBot="1">
      <c r="A15" s="32" t="s">
        <v>19</v>
      </c>
      <c r="B15" s="292" t="s">
        <v>257</v>
      </c>
      <c r="C15" s="297">
        <f>+C16+C17+C18+C19+C20</f>
        <v>4300000</v>
      </c>
    </row>
    <row r="16" spans="1:3" s="93" customFormat="1" ht="12" customHeight="1">
      <c r="A16" s="435" t="s">
        <v>104</v>
      </c>
      <c r="B16" s="416" t="s">
        <v>258</v>
      </c>
      <c r="C16" s="300"/>
    </row>
    <row r="17" spans="1:3" s="93" customFormat="1" ht="12" customHeight="1">
      <c r="A17" s="436" t="s">
        <v>105</v>
      </c>
      <c r="B17" s="417" t="s">
        <v>259</v>
      </c>
      <c r="C17" s="299"/>
    </row>
    <row r="18" spans="1:3" s="93" customFormat="1" ht="12" customHeight="1">
      <c r="A18" s="436" t="s">
        <v>106</v>
      </c>
      <c r="B18" s="417" t="s">
        <v>422</v>
      </c>
      <c r="C18" s="299"/>
    </row>
    <row r="19" spans="1:3" s="93" customFormat="1" ht="12" customHeight="1">
      <c r="A19" s="436" t="s">
        <v>107</v>
      </c>
      <c r="B19" s="417" t="s">
        <v>423</v>
      </c>
      <c r="C19" s="299"/>
    </row>
    <row r="20" spans="1:3" s="93" customFormat="1" ht="12" customHeight="1">
      <c r="A20" s="436" t="s">
        <v>108</v>
      </c>
      <c r="B20" s="417" t="s">
        <v>260</v>
      </c>
      <c r="C20" s="299">
        <v>4300000</v>
      </c>
    </row>
    <row r="21" spans="1:3" s="94" customFormat="1" ht="12" customHeight="1" thickBot="1">
      <c r="A21" s="437" t="s">
        <v>117</v>
      </c>
      <c r="B21" s="556" t="s">
        <v>577</v>
      </c>
      <c r="C21" s="301"/>
    </row>
    <row r="22" spans="1:3" s="94" customFormat="1" ht="12" customHeight="1" thickBot="1">
      <c r="A22" s="32" t="s">
        <v>20</v>
      </c>
      <c r="B22" s="21" t="s">
        <v>262</v>
      </c>
      <c r="C22" s="297">
        <f>+C23+C24+C25+C26+C27</f>
        <v>384801977</v>
      </c>
    </row>
    <row r="23" spans="1:3" s="94" customFormat="1" ht="12" customHeight="1">
      <c r="A23" s="435" t="s">
        <v>87</v>
      </c>
      <c r="B23" s="416" t="s">
        <v>263</v>
      </c>
      <c r="C23" s="300"/>
    </row>
    <row r="24" spans="1:3" s="93" customFormat="1" ht="12" customHeight="1">
      <c r="A24" s="436" t="s">
        <v>88</v>
      </c>
      <c r="B24" s="417" t="s">
        <v>264</v>
      </c>
      <c r="C24" s="299"/>
    </row>
    <row r="25" spans="1:3" s="94" customFormat="1" ht="12" customHeight="1">
      <c r="A25" s="436" t="s">
        <v>89</v>
      </c>
      <c r="B25" s="417" t="s">
        <v>424</v>
      </c>
      <c r="C25" s="299"/>
    </row>
    <row r="26" spans="1:3" s="94" customFormat="1" ht="12" customHeight="1">
      <c r="A26" s="436" t="s">
        <v>90</v>
      </c>
      <c r="B26" s="417" t="s">
        <v>425</v>
      </c>
      <c r="C26" s="299"/>
    </row>
    <row r="27" spans="1:3" s="94" customFormat="1" ht="12" customHeight="1">
      <c r="A27" s="436" t="s">
        <v>171</v>
      </c>
      <c r="B27" s="417" t="s">
        <v>265</v>
      </c>
      <c r="C27" s="299">
        <v>384801977</v>
      </c>
    </row>
    <row r="28" spans="1:3" s="94" customFormat="1" ht="12" customHeight="1" thickBot="1">
      <c r="A28" s="437" t="s">
        <v>172</v>
      </c>
      <c r="B28" s="556" t="s">
        <v>569</v>
      </c>
      <c r="C28" s="557"/>
    </row>
    <row r="29" spans="1:3" s="94" customFormat="1" ht="12" customHeight="1" thickBot="1">
      <c r="A29" s="32" t="s">
        <v>173</v>
      </c>
      <c r="B29" s="21" t="s">
        <v>560</v>
      </c>
      <c r="C29" s="303">
        <f>+C30+C34+C35+C36</f>
        <v>1190000000</v>
      </c>
    </row>
    <row r="30" spans="1:3" s="94" customFormat="1" ht="12" customHeight="1">
      <c r="A30" s="435" t="s">
        <v>268</v>
      </c>
      <c r="B30" s="416" t="s">
        <v>555</v>
      </c>
      <c r="C30" s="411">
        <f>+C31+C32+C33</f>
        <v>954000000</v>
      </c>
    </row>
    <row r="31" spans="1:3" s="94" customFormat="1" ht="12" customHeight="1">
      <c r="A31" s="436" t="s">
        <v>269</v>
      </c>
      <c r="B31" s="417" t="s">
        <v>556</v>
      </c>
      <c r="C31" s="299">
        <v>2000000</v>
      </c>
    </row>
    <row r="32" spans="1:3" s="94" customFormat="1" ht="12" customHeight="1">
      <c r="A32" s="436" t="s">
        <v>270</v>
      </c>
      <c r="B32" s="417" t="s">
        <v>557</v>
      </c>
      <c r="C32" s="299">
        <v>950000000</v>
      </c>
    </row>
    <row r="33" spans="1:3" s="94" customFormat="1" ht="12" customHeight="1">
      <c r="A33" s="436" t="s">
        <v>271</v>
      </c>
      <c r="B33" s="417" t="s">
        <v>558</v>
      </c>
      <c r="C33" s="299">
        <v>2000000</v>
      </c>
    </row>
    <row r="34" spans="1:3" s="94" customFormat="1" ht="12" customHeight="1">
      <c r="A34" s="436" t="s">
        <v>552</v>
      </c>
      <c r="B34" s="417" t="s">
        <v>272</v>
      </c>
      <c r="C34" s="299">
        <v>105000000</v>
      </c>
    </row>
    <row r="35" spans="1:3" s="94" customFormat="1" ht="12" customHeight="1">
      <c r="A35" s="436" t="s">
        <v>553</v>
      </c>
      <c r="B35" s="417" t="s">
        <v>273</v>
      </c>
      <c r="C35" s="299">
        <v>131000000</v>
      </c>
    </row>
    <row r="36" spans="1:3" s="94" customFormat="1" ht="12" customHeight="1" thickBot="1">
      <c r="A36" s="437" t="s">
        <v>554</v>
      </c>
      <c r="B36" s="512" t="s">
        <v>274</v>
      </c>
      <c r="C36" s="301"/>
    </row>
    <row r="37" spans="1:3" s="94" customFormat="1" ht="12" customHeight="1" thickBot="1">
      <c r="A37" s="32" t="s">
        <v>22</v>
      </c>
      <c r="B37" s="21" t="s">
        <v>434</v>
      </c>
      <c r="C37" s="297">
        <f>SUM(C38:C48)</f>
        <v>154789198</v>
      </c>
    </row>
    <row r="38" spans="1:3" s="94" customFormat="1" ht="12" customHeight="1">
      <c r="A38" s="435" t="s">
        <v>91</v>
      </c>
      <c r="B38" s="416" t="s">
        <v>277</v>
      </c>
      <c r="C38" s="300"/>
    </row>
    <row r="39" spans="1:3" s="94" customFormat="1" ht="12" customHeight="1">
      <c r="A39" s="436" t="s">
        <v>92</v>
      </c>
      <c r="B39" s="417" t="s">
        <v>278</v>
      </c>
      <c r="C39" s="299">
        <v>113639000</v>
      </c>
    </row>
    <row r="40" spans="1:3" s="94" customFormat="1" ht="12" customHeight="1">
      <c r="A40" s="436" t="s">
        <v>93</v>
      </c>
      <c r="B40" s="417" t="s">
        <v>279</v>
      </c>
      <c r="C40" s="299">
        <v>12000000</v>
      </c>
    </row>
    <row r="41" spans="1:3" s="94" customFormat="1" ht="12" customHeight="1">
      <c r="A41" s="436" t="s">
        <v>175</v>
      </c>
      <c r="B41" s="417" t="s">
        <v>280</v>
      </c>
      <c r="C41" s="299"/>
    </row>
    <row r="42" spans="1:3" s="94" customFormat="1" ht="12" customHeight="1">
      <c r="A42" s="436" t="s">
        <v>176</v>
      </c>
      <c r="B42" s="417" t="s">
        <v>281</v>
      </c>
      <c r="C42" s="299">
        <v>8000000</v>
      </c>
    </row>
    <row r="43" spans="1:3" s="94" customFormat="1" ht="12" customHeight="1">
      <c r="A43" s="436" t="s">
        <v>177</v>
      </c>
      <c r="B43" s="417" t="s">
        <v>282</v>
      </c>
      <c r="C43" s="299">
        <v>20150198</v>
      </c>
    </row>
    <row r="44" spans="1:3" s="94" customFormat="1" ht="12" customHeight="1">
      <c r="A44" s="436" t="s">
        <v>178</v>
      </c>
      <c r="B44" s="417" t="s">
        <v>283</v>
      </c>
      <c r="C44" s="299"/>
    </row>
    <row r="45" spans="1:3" s="94" customFormat="1" ht="12" customHeight="1">
      <c r="A45" s="436" t="s">
        <v>179</v>
      </c>
      <c r="B45" s="417" t="s">
        <v>559</v>
      </c>
      <c r="C45" s="299">
        <v>1000000</v>
      </c>
    </row>
    <row r="46" spans="1:3" s="94" customFormat="1" ht="12" customHeight="1">
      <c r="A46" s="436" t="s">
        <v>275</v>
      </c>
      <c r="B46" s="417" t="s">
        <v>285</v>
      </c>
      <c r="C46" s="302"/>
    </row>
    <row r="47" spans="1:3" s="94" customFormat="1" ht="12" customHeight="1">
      <c r="A47" s="437" t="s">
        <v>276</v>
      </c>
      <c r="B47" s="418" t="s">
        <v>436</v>
      </c>
      <c r="C47" s="403"/>
    </row>
    <row r="48" spans="1:3" s="94" customFormat="1" ht="12" customHeight="1" thickBot="1">
      <c r="A48" s="437" t="s">
        <v>435</v>
      </c>
      <c r="B48" s="556" t="s">
        <v>578</v>
      </c>
      <c r="C48" s="559"/>
    </row>
    <row r="49" spans="1:3" s="94" customFormat="1" ht="12" customHeight="1" thickBot="1">
      <c r="A49" s="32" t="s">
        <v>23</v>
      </c>
      <c r="B49" s="21" t="s">
        <v>287</v>
      </c>
      <c r="C49" s="297">
        <f>SUM(C50:C54)</f>
        <v>40000000</v>
      </c>
    </row>
    <row r="50" spans="1:3" s="94" customFormat="1" ht="12" customHeight="1">
      <c r="A50" s="435" t="s">
        <v>94</v>
      </c>
      <c r="B50" s="416" t="s">
        <v>291</v>
      </c>
      <c r="C50" s="460"/>
    </row>
    <row r="51" spans="1:3" s="94" customFormat="1" ht="12" customHeight="1">
      <c r="A51" s="436" t="s">
        <v>95</v>
      </c>
      <c r="B51" s="417" t="s">
        <v>292</v>
      </c>
      <c r="C51" s="302">
        <v>40000000</v>
      </c>
    </row>
    <row r="52" spans="1:3" s="94" customFormat="1" ht="12" customHeight="1">
      <c r="A52" s="436" t="s">
        <v>288</v>
      </c>
      <c r="B52" s="417" t="s">
        <v>293</v>
      </c>
      <c r="C52" s="302"/>
    </row>
    <row r="53" spans="1:3" s="94" customFormat="1" ht="12" customHeight="1">
      <c r="A53" s="436" t="s">
        <v>289</v>
      </c>
      <c r="B53" s="417" t="s">
        <v>294</v>
      </c>
      <c r="C53" s="302"/>
    </row>
    <row r="54" spans="1:3" s="94" customFormat="1" ht="12" customHeight="1" thickBot="1">
      <c r="A54" s="437" t="s">
        <v>290</v>
      </c>
      <c r="B54" s="418" t="s">
        <v>295</v>
      </c>
      <c r="C54" s="403"/>
    </row>
    <row r="55" spans="1:3" s="94" customFormat="1" ht="12" customHeight="1" thickBot="1">
      <c r="A55" s="32" t="s">
        <v>180</v>
      </c>
      <c r="B55" s="21" t="s">
        <v>296</v>
      </c>
      <c r="C55" s="297">
        <f>SUM(C56:C58)</f>
        <v>0</v>
      </c>
    </row>
    <row r="56" spans="1:3" s="94" customFormat="1" ht="12" customHeight="1">
      <c r="A56" s="435" t="s">
        <v>96</v>
      </c>
      <c r="B56" s="416" t="s">
        <v>297</v>
      </c>
      <c r="C56" s="300"/>
    </row>
    <row r="57" spans="1:3" s="94" customFormat="1" ht="12" customHeight="1">
      <c r="A57" s="436" t="s">
        <v>97</v>
      </c>
      <c r="B57" s="417" t="s">
        <v>426</v>
      </c>
      <c r="C57" s="299"/>
    </row>
    <row r="58" spans="1:3" s="94" customFormat="1" ht="12" customHeight="1">
      <c r="A58" s="436" t="s">
        <v>300</v>
      </c>
      <c r="B58" s="417" t="s">
        <v>298</v>
      </c>
      <c r="C58" s="299"/>
    </row>
    <row r="59" spans="1:3" s="94" customFormat="1" ht="12" customHeight="1" thickBot="1">
      <c r="A59" s="437" t="s">
        <v>301</v>
      </c>
      <c r="B59" s="418" t="s">
        <v>299</v>
      </c>
      <c r="C59" s="301"/>
    </row>
    <row r="60" spans="1:3" s="94" customFormat="1" ht="12" customHeight="1" thickBot="1">
      <c r="A60" s="32" t="s">
        <v>25</v>
      </c>
      <c r="B60" s="292" t="s">
        <v>302</v>
      </c>
      <c r="C60" s="297">
        <f>SUM(C61:C63)</f>
        <v>50000000</v>
      </c>
    </row>
    <row r="61" spans="1:3" s="94" customFormat="1" ht="12" customHeight="1">
      <c r="A61" s="435" t="s">
        <v>181</v>
      </c>
      <c r="B61" s="416" t="s">
        <v>304</v>
      </c>
      <c r="C61" s="302"/>
    </row>
    <row r="62" spans="1:3" s="94" customFormat="1" ht="12" customHeight="1">
      <c r="A62" s="436" t="s">
        <v>182</v>
      </c>
      <c r="B62" s="417" t="s">
        <v>427</v>
      </c>
      <c r="C62" s="302"/>
    </row>
    <row r="63" spans="1:3" s="94" customFormat="1" ht="12" customHeight="1">
      <c r="A63" s="436" t="s">
        <v>231</v>
      </c>
      <c r="B63" s="417" t="s">
        <v>305</v>
      </c>
      <c r="C63" s="302">
        <v>50000000</v>
      </c>
    </row>
    <row r="64" spans="1:3" s="94" customFormat="1" ht="12" customHeight="1" thickBot="1">
      <c r="A64" s="437" t="s">
        <v>303</v>
      </c>
      <c r="B64" s="418" t="s">
        <v>306</v>
      </c>
      <c r="C64" s="302"/>
    </row>
    <row r="65" spans="1:3" s="94" customFormat="1" ht="12" customHeight="1" thickBot="1">
      <c r="A65" s="32" t="s">
        <v>26</v>
      </c>
      <c r="B65" s="21" t="s">
        <v>307</v>
      </c>
      <c r="C65" s="303">
        <f>+C8+C15+C22+C29+C37+C49+C55+C60</f>
        <v>2729547582</v>
      </c>
    </row>
    <row r="66" spans="1:3" s="94" customFormat="1" ht="12" customHeight="1" thickBot="1">
      <c r="A66" s="438" t="s">
        <v>394</v>
      </c>
      <c r="B66" s="292" t="s">
        <v>309</v>
      </c>
      <c r="C66" s="297">
        <f>SUM(C67:C69)</f>
        <v>0</v>
      </c>
    </row>
    <row r="67" spans="1:3" s="94" customFormat="1" ht="12" customHeight="1">
      <c r="A67" s="435" t="s">
        <v>337</v>
      </c>
      <c r="B67" s="416" t="s">
        <v>310</v>
      </c>
      <c r="C67" s="302"/>
    </row>
    <row r="68" spans="1:3" s="94" customFormat="1" ht="12" customHeight="1">
      <c r="A68" s="436" t="s">
        <v>346</v>
      </c>
      <c r="B68" s="417" t="s">
        <v>311</v>
      </c>
      <c r="C68" s="302"/>
    </row>
    <row r="69" spans="1:3" s="94" customFormat="1" ht="12" customHeight="1" thickBot="1">
      <c r="A69" s="437" t="s">
        <v>347</v>
      </c>
      <c r="B69" s="419" t="s">
        <v>461</v>
      </c>
      <c r="C69" s="302"/>
    </row>
    <row r="70" spans="1:3" s="94" customFormat="1" ht="12" customHeight="1" thickBot="1">
      <c r="A70" s="438" t="s">
        <v>313</v>
      </c>
      <c r="B70" s="292" t="s">
        <v>314</v>
      </c>
      <c r="C70" s="297">
        <f>SUM(C71:C74)</f>
        <v>0</v>
      </c>
    </row>
    <row r="71" spans="1:3" s="94" customFormat="1" ht="12" customHeight="1">
      <c r="A71" s="435" t="s">
        <v>149</v>
      </c>
      <c r="B71" s="416" t="s">
        <v>315</v>
      </c>
      <c r="C71" s="302"/>
    </row>
    <row r="72" spans="1:3" s="94" customFormat="1" ht="12" customHeight="1">
      <c r="A72" s="436" t="s">
        <v>150</v>
      </c>
      <c r="B72" s="417" t="s">
        <v>571</v>
      </c>
      <c r="C72" s="302"/>
    </row>
    <row r="73" spans="1:3" s="94" customFormat="1" ht="12" customHeight="1">
      <c r="A73" s="436" t="s">
        <v>338</v>
      </c>
      <c r="B73" s="417" t="s">
        <v>316</v>
      </c>
      <c r="C73" s="302"/>
    </row>
    <row r="74" spans="1:3" s="94" customFormat="1" ht="12" customHeight="1" thickBot="1">
      <c r="A74" s="437" t="s">
        <v>339</v>
      </c>
      <c r="B74" s="294" t="s">
        <v>572</v>
      </c>
      <c r="C74" s="302"/>
    </row>
    <row r="75" spans="1:3" s="94" customFormat="1" ht="12" customHeight="1" thickBot="1">
      <c r="A75" s="438" t="s">
        <v>317</v>
      </c>
      <c r="B75" s="292" t="s">
        <v>318</v>
      </c>
      <c r="C75" s="297">
        <f>SUM(C76:C77)</f>
        <v>350000000</v>
      </c>
    </row>
    <row r="76" spans="1:3" s="94" customFormat="1" ht="12" customHeight="1">
      <c r="A76" s="435" t="s">
        <v>340</v>
      </c>
      <c r="B76" s="416" t="s">
        <v>319</v>
      </c>
      <c r="C76" s="302">
        <v>350000000</v>
      </c>
    </row>
    <row r="77" spans="1:3" s="94" customFormat="1" ht="12" customHeight="1" thickBot="1">
      <c r="A77" s="437" t="s">
        <v>341</v>
      </c>
      <c r="B77" s="418" t="s">
        <v>320</v>
      </c>
      <c r="C77" s="302"/>
    </row>
    <row r="78" spans="1:3" s="93" customFormat="1" ht="12" customHeight="1" thickBot="1">
      <c r="A78" s="438" t="s">
        <v>321</v>
      </c>
      <c r="B78" s="292" t="s">
        <v>322</v>
      </c>
      <c r="C78" s="297">
        <f>SUM(C79:C81)</f>
        <v>0</v>
      </c>
    </row>
    <row r="79" spans="1:3" s="94" customFormat="1" ht="12" customHeight="1">
      <c r="A79" s="435" t="s">
        <v>342</v>
      </c>
      <c r="B79" s="416" t="s">
        <v>323</v>
      </c>
      <c r="C79" s="302"/>
    </row>
    <row r="80" spans="1:3" s="94" customFormat="1" ht="12" customHeight="1">
      <c r="A80" s="436" t="s">
        <v>343</v>
      </c>
      <c r="B80" s="417" t="s">
        <v>324</v>
      </c>
      <c r="C80" s="302"/>
    </row>
    <row r="81" spans="1:3" s="94" customFormat="1" ht="12" customHeight="1" thickBot="1">
      <c r="A81" s="437" t="s">
        <v>344</v>
      </c>
      <c r="B81" s="418" t="s">
        <v>573</v>
      </c>
      <c r="C81" s="302"/>
    </row>
    <row r="82" spans="1:3" s="94" customFormat="1" ht="12" customHeight="1" thickBot="1">
      <c r="A82" s="438" t="s">
        <v>325</v>
      </c>
      <c r="B82" s="292" t="s">
        <v>345</v>
      </c>
      <c r="C82" s="297">
        <f>SUM(C83:C86)</f>
        <v>0</v>
      </c>
    </row>
    <row r="83" spans="1:3" s="94" customFormat="1" ht="12" customHeight="1">
      <c r="A83" s="439" t="s">
        <v>326</v>
      </c>
      <c r="B83" s="416" t="s">
        <v>327</v>
      </c>
      <c r="C83" s="302"/>
    </row>
    <row r="84" spans="1:3" s="94" customFormat="1" ht="12" customHeight="1">
      <c r="A84" s="440" t="s">
        <v>328</v>
      </c>
      <c r="B84" s="417" t="s">
        <v>329</v>
      </c>
      <c r="C84" s="302"/>
    </row>
    <row r="85" spans="1:3" s="94" customFormat="1" ht="12" customHeight="1">
      <c r="A85" s="440" t="s">
        <v>330</v>
      </c>
      <c r="B85" s="417" t="s">
        <v>331</v>
      </c>
      <c r="C85" s="302"/>
    </row>
    <row r="86" spans="1:3" s="93" customFormat="1" ht="12" customHeight="1" thickBot="1">
      <c r="A86" s="441" t="s">
        <v>332</v>
      </c>
      <c r="B86" s="418" t="s">
        <v>333</v>
      </c>
      <c r="C86" s="302"/>
    </row>
    <row r="87" spans="1:3" s="93" customFormat="1" ht="12" customHeight="1" thickBot="1">
      <c r="A87" s="438" t="s">
        <v>334</v>
      </c>
      <c r="B87" s="292" t="s">
        <v>475</v>
      </c>
      <c r="C87" s="461"/>
    </row>
    <row r="88" spans="1:3" s="93" customFormat="1" ht="12" customHeight="1" thickBot="1">
      <c r="A88" s="438" t="s">
        <v>507</v>
      </c>
      <c r="B88" s="292" t="s">
        <v>335</v>
      </c>
      <c r="C88" s="461"/>
    </row>
    <row r="89" spans="1:3" s="93" customFormat="1" ht="12" customHeight="1" thickBot="1">
      <c r="A89" s="438" t="s">
        <v>508</v>
      </c>
      <c r="B89" s="423" t="s">
        <v>478</v>
      </c>
      <c r="C89" s="303">
        <f>+C66+C70+C75+C78+C82+C88+C87</f>
        <v>350000000</v>
      </c>
    </row>
    <row r="90" spans="1:3" s="93" customFormat="1" ht="12" customHeight="1" thickBot="1">
      <c r="A90" s="442" t="s">
        <v>509</v>
      </c>
      <c r="B90" s="424" t="s">
        <v>510</v>
      </c>
      <c r="C90" s="303">
        <f>+C65+C89</f>
        <v>3079547582</v>
      </c>
    </row>
    <row r="91" spans="1:3" s="94" customFormat="1" ht="15.2" customHeight="1" thickBot="1">
      <c r="A91" s="236"/>
      <c r="B91" s="237"/>
      <c r="C91" s="362"/>
    </row>
    <row r="92" spans="1:3" s="65" customFormat="1" ht="16.5" customHeight="1" thickBot="1">
      <c r="A92" s="240"/>
      <c r="B92" s="241" t="s">
        <v>57</v>
      </c>
      <c r="C92" s="364"/>
    </row>
    <row r="93" spans="1:3" s="95" customFormat="1" ht="12" customHeight="1" thickBot="1">
      <c r="A93" s="409" t="s">
        <v>18</v>
      </c>
      <c r="B93" s="28" t="s">
        <v>514</v>
      </c>
      <c r="C93" s="296">
        <f>+C94+C95+C96+C97+C98+C111</f>
        <v>907026966</v>
      </c>
    </row>
    <row r="94" spans="1:3" ht="12" customHeight="1">
      <c r="A94" s="443" t="s">
        <v>98</v>
      </c>
      <c r="B94" s="10" t="s">
        <v>49</v>
      </c>
      <c r="C94" s="298">
        <v>134270710</v>
      </c>
    </row>
    <row r="95" spans="1:3" ht="12" customHeight="1">
      <c r="A95" s="436" t="s">
        <v>99</v>
      </c>
      <c r="B95" s="8" t="s">
        <v>183</v>
      </c>
      <c r="C95" s="299">
        <v>26182789</v>
      </c>
    </row>
    <row r="96" spans="1:3" ht="12" customHeight="1">
      <c r="A96" s="436" t="s">
        <v>100</v>
      </c>
      <c r="B96" s="8" t="s">
        <v>140</v>
      </c>
      <c r="C96" s="301">
        <v>319470205</v>
      </c>
    </row>
    <row r="97" spans="1:3" ht="12" customHeight="1">
      <c r="A97" s="436" t="s">
        <v>101</v>
      </c>
      <c r="B97" s="11" t="s">
        <v>184</v>
      </c>
      <c r="C97" s="301">
        <v>61500000</v>
      </c>
    </row>
    <row r="98" spans="1:3" ht="12" customHeight="1">
      <c r="A98" s="436" t="s">
        <v>112</v>
      </c>
      <c r="B98" s="19" t="s">
        <v>185</v>
      </c>
      <c r="C98" s="301">
        <v>265441006</v>
      </c>
    </row>
    <row r="99" spans="1:3" ht="12" customHeight="1">
      <c r="A99" s="436" t="s">
        <v>102</v>
      </c>
      <c r="B99" s="8" t="s">
        <v>511</v>
      </c>
      <c r="C99" s="301"/>
    </row>
    <row r="100" spans="1:3" ht="12" customHeight="1">
      <c r="A100" s="436" t="s">
        <v>103</v>
      </c>
      <c r="B100" s="142" t="s">
        <v>441</v>
      </c>
      <c r="C100" s="301"/>
    </row>
    <row r="101" spans="1:3" ht="12" customHeight="1">
      <c r="A101" s="436" t="s">
        <v>113</v>
      </c>
      <c r="B101" s="142" t="s">
        <v>440</v>
      </c>
      <c r="C101" s="301"/>
    </row>
    <row r="102" spans="1:3" ht="12" customHeight="1">
      <c r="A102" s="436" t="s">
        <v>114</v>
      </c>
      <c r="B102" s="142" t="s">
        <v>351</v>
      </c>
      <c r="C102" s="301"/>
    </row>
    <row r="103" spans="1:3" ht="12" customHeight="1">
      <c r="A103" s="436" t="s">
        <v>115</v>
      </c>
      <c r="B103" s="143" t="s">
        <v>352</v>
      </c>
      <c r="C103" s="301"/>
    </row>
    <row r="104" spans="1:3" ht="12" customHeight="1">
      <c r="A104" s="436" t="s">
        <v>116</v>
      </c>
      <c r="B104" s="143" t="s">
        <v>353</v>
      </c>
      <c r="C104" s="301"/>
    </row>
    <row r="105" spans="1:3" ht="12" customHeight="1">
      <c r="A105" s="436" t="s">
        <v>118</v>
      </c>
      <c r="B105" s="142" t="s">
        <v>354</v>
      </c>
      <c r="C105" s="301"/>
    </row>
    <row r="106" spans="1:3" ht="12" customHeight="1">
      <c r="A106" s="436" t="s">
        <v>186</v>
      </c>
      <c r="B106" s="142" t="s">
        <v>355</v>
      </c>
      <c r="C106" s="301"/>
    </row>
    <row r="107" spans="1:3" ht="12" customHeight="1">
      <c r="A107" s="436" t="s">
        <v>349</v>
      </c>
      <c r="B107" s="143" t="s">
        <v>356</v>
      </c>
      <c r="C107" s="301"/>
    </row>
    <row r="108" spans="1:3" ht="12" customHeight="1">
      <c r="A108" s="444" t="s">
        <v>350</v>
      </c>
      <c r="B108" s="144" t="s">
        <v>357</v>
      </c>
      <c r="C108" s="301"/>
    </row>
    <row r="109" spans="1:3" ht="12" customHeight="1">
      <c r="A109" s="436" t="s">
        <v>438</v>
      </c>
      <c r="B109" s="144" t="s">
        <v>358</v>
      </c>
      <c r="C109" s="301"/>
    </row>
    <row r="110" spans="1:3" ht="12" customHeight="1">
      <c r="A110" s="436" t="s">
        <v>439</v>
      </c>
      <c r="B110" s="143" t="s">
        <v>359</v>
      </c>
      <c r="C110" s="299"/>
    </row>
    <row r="111" spans="1:3" ht="12" customHeight="1">
      <c r="A111" s="436" t="s">
        <v>443</v>
      </c>
      <c r="B111" s="11" t="s">
        <v>50</v>
      </c>
      <c r="C111" s="299">
        <v>100162256</v>
      </c>
    </row>
    <row r="112" spans="1:3" ht="12" customHeight="1">
      <c r="A112" s="437" t="s">
        <v>444</v>
      </c>
      <c r="B112" s="8" t="s">
        <v>512</v>
      </c>
      <c r="C112" s="301"/>
    </row>
    <row r="113" spans="1:3" ht="12" customHeight="1" thickBot="1">
      <c r="A113" s="445" t="s">
        <v>445</v>
      </c>
      <c r="B113" s="145" t="s">
        <v>513</v>
      </c>
      <c r="C113" s="305"/>
    </row>
    <row r="114" spans="1:3" ht="12" customHeight="1" thickBot="1">
      <c r="A114" s="32" t="s">
        <v>19</v>
      </c>
      <c r="B114" s="27" t="s">
        <v>360</v>
      </c>
      <c r="C114" s="297">
        <f>+C115+C117+C119</f>
        <v>1154520927</v>
      </c>
    </row>
    <row r="115" spans="1:3" ht="12" customHeight="1">
      <c r="A115" s="435" t="s">
        <v>104</v>
      </c>
      <c r="B115" s="8" t="s">
        <v>230</v>
      </c>
      <c r="C115" s="300">
        <v>942781949</v>
      </c>
    </row>
    <row r="116" spans="1:3" ht="12" customHeight="1">
      <c r="A116" s="435" t="s">
        <v>105</v>
      </c>
      <c r="B116" s="12" t="s">
        <v>364</v>
      </c>
      <c r="C116" s="300"/>
    </row>
    <row r="117" spans="1:3" ht="12" customHeight="1">
      <c r="A117" s="435" t="s">
        <v>106</v>
      </c>
      <c r="B117" s="12" t="s">
        <v>187</v>
      </c>
      <c r="C117" s="299">
        <v>211738978</v>
      </c>
    </row>
    <row r="118" spans="1:3" ht="12" customHeight="1">
      <c r="A118" s="435" t="s">
        <v>107</v>
      </c>
      <c r="B118" s="12" t="s">
        <v>365</v>
      </c>
      <c r="C118" s="264"/>
    </row>
    <row r="119" spans="1:3" ht="12" customHeight="1">
      <c r="A119" s="435" t="s">
        <v>108</v>
      </c>
      <c r="B119" s="294" t="s">
        <v>232</v>
      </c>
      <c r="C119" s="264"/>
    </row>
    <row r="120" spans="1:3" ht="12" customHeight="1">
      <c r="A120" s="435" t="s">
        <v>117</v>
      </c>
      <c r="B120" s="293" t="s">
        <v>428</v>
      </c>
      <c r="C120" s="264"/>
    </row>
    <row r="121" spans="1:3" ht="12" customHeight="1">
      <c r="A121" s="435" t="s">
        <v>119</v>
      </c>
      <c r="B121" s="412" t="s">
        <v>370</v>
      </c>
      <c r="C121" s="264"/>
    </row>
    <row r="122" spans="1:3" ht="12" customHeight="1">
      <c r="A122" s="435" t="s">
        <v>188</v>
      </c>
      <c r="B122" s="143" t="s">
        <v>353</v>
      </c>
      <c r="C122" s="264"/>
    </row>
    <row r="123" spans="1:3" ht="12" customHeight="1">
      <c r="A123" s="435" t="s">
        <v>189</v>
      </c>
      <c r="B123" s="143" t="s">
        <v>369</v>
      </c>
      <c r="C123" s="264"/>
    </row>
    <row r="124" spans="1:3" ht="12" customHeight="1">
      <c r="A124" s="435" t="s">
        <v>190</v>
      </c>
      <c r="B124" s="143" t="s">
        <v>368</v>
      </c>
      <c r="C124" s="264"/>
    </row>
    <row r="125" spans="1:3" ht="12" customHeight="1">
      <c r="A125" s="435" t="s">
        <v>361</v>
      </c>
      <c r="B125" s="143" t="s">
        <v>356</v>
      </c>
      <c r="C125" s="264"/>
    </row>
    <row r="126" spans="1:3" ht="12" customHeight="1">
      <c r="A126" s="435" t="s">
        <v>362</v>
      </c>
      <c r="B126" s="143" t="s">
        <v>367</v>
      </c>
      <c r="C126" s="264"/>
    </row>
    <row r="127" spans="1:3" ht="12" customHeight="1" thickBot="1">
      <c r="A127" s="444" t="s">
        <v>363</v>
      </c>
      <c r="B127" s="143" t="s">
        <v>366</v>
      </c>
      <c r="C127" s="266"/>
    </row>
    <row r="128" spans="1:3" ht="12" customHeight="1" thickBot="1">
      <c r="A128" s="32" t="s">
        <v>20</v>
      </c>
      <c r="B128" s="124" t="s">
        <v>448</v>
      </c>
      <c r="C128" s="297">
        <f>+C93+C114</f>
        <v>2061547893</v>
      </c>
    </row>
    <row r="129" spans="1:11" ht="12" customHeight="1" thickBot="1">
      <c r="A129" s="32" t="s">
        <v>21</v>
      </c>
      <c r="B129" s="124" t="s">
        <v>449</v>
      </c>
      <c r="C129" s="297">
        <f>+C130+C131+C132</f>
        <v>0</v>
      </c>
    </row>
    <row r="130" spans="1:11" s="95" customFormat="1" ht="12" customHeight="1">
      <c r="A130" s="435" t="s">
        <v>268</v>
      </c>
      <c r="B130" s="9" t="s">
        <v>517</v>
      </c>
      <c r="C130" s="264"/>
    </row>
    <row r="131" spans="1:11" ht="12" customHeight="1">
      <c r="A131" s="435" t="s">
        <v>269</v>
      </c>
      <c r="B131" s="9" t="s">
        <v>457</v>
      </c>
      <c r="C131" s="264"/>
    </row>
    <row r="132" spans="1:11" ht="12" customHeight="1" thickBot="1">
      <c r="A132" s="444" t="s">
        <v>270</v>
      </c>
      <c r="B132" s="7" t="s">
        <v>516</v>
      </c>
      <c r="C132" s="264"/>
    </row>
    <row r="133" spans="1:11" ht="12" customHeight="1" thickBot="1">
      <c r="A133" s="32" t="s">
        <v>22</v>
      </c>
      <c r="B133" s="124" t="s">
        <v>450</v>
      </c>
      <c r="C133" s="297">
        <f>+C134+C135+C136+C137+C138+C139</f>
        <v>0</v>
      </c>
    </row>
    <row r="134" spans="1:11" ht="12" customHeight="1">
      <c r="A134" s="435" t="s">
        <v>91</v>
      </c>
      <c r="B134" s="9" t="s">
        <v>459</v>
      </c>
      <c r="C134" s="264"/>
    </row>
    <row r="135" spans="1:11" ht="12" customHeight="1">
      <c r="A135" s="435" t="s">
        <v>92</v>
      </c>
      <c r="B135" s="9" t="s">
        <v>451</v>
      </c>
      <c r="C135" s="264"/>
    </row>
    <row r="136" spans="1:11" ht="12" customHeight="1">
      <c r="A136" s="435" t="s">
        <v>93</v>
      </c>
      <c r="B136" s="9" t="s">
        <v>452</v>
      </c>
      <c r="C136" s="264"/>
    </row>
    <row r="137" spans="1:11" ht="12" customHeight="1">
      <c r="A137" s="435" t="s">
        <v>175</v>
      </c>
      <c r="B137" s="9" t="s">
        <v>515</v>
      </c>
      <c r="C137" s="264"/>
    </row>
    <row r="138" spans="1:11" ht="12" customHeight="1">
      <c r="A138" s="435" t="s">
        <v>176</v>
      </c>
      <c r="B138" s="9" t="s">
        <v>454</v>
      </c>
      <c r="C138" s="264"/>
    </row>
    <row r="139" spans="1:11" s="95" customFormat="1" ht="12" customHeight="1" thickBot="1">
      <c r="A139" s="444" t="s">
        <v>177</v>
      </c>
      <c r="B139" s="7" t="s">
        <v>455</v>
      </c>
      <c r="C139" s="264"/>
    </row>
    <row r="140" spans="1:11" ht="12" customHeight="1" thickBot="1">
      <c r="A140" s="32" t="s">
        <v>23</v>
      </c>
      <c r="B140" s="124" t="s">
        <v>541</v>
      </c>
      <c r="C140" s="303">
        <f>+C141+C142+C144+C145+C143</f>
        <v>1017999689</v>
      </c>
      <c r="K140" s="247"/>
    </row>
    <row r="141" spans="1:11">
      <c r="A141" s="435" t="s">
        <v>94</v>
      </c>
      <c r="B141" s="9" t="s">
        <v>371</v>
      </c>
      <c r="C141" s="264"/>
    </row>
    <row r="142" spans="1:11" ht="12" customHeight="1">
      <c r="A142" s="435" t="s">
        <v>95</v>
      </c>
      <c r="B142" s="9" t="s">
        <v>372</v>
      </c>
      <c r="C142" s="264"/>
    </row>
    <row r="143" spans="1:11" ht="12" customHeight="1">
      <c r="A143" s="435" t="s">
        <v>288</v>
      </c>
      <c r="B143" s="9" t="s">
        <v>540</v>
      </c>
      <c r="C143" s="264">
        <v>1017999689</v>
      </c>
    </row>
    <row r="144" spans="1:11" s="95" customFormat="1" ht="12" customHeight="1">
      <c r="A144" s="435" t="s">
        <v>289</v>
      </c>
      <c r="B144" s="9" t="s">
        <v>464</v>
      </c>
      <c r="C144" s="264"/>
    </row>
    <row r="145" spans="1:3" s="95" customFormat="1" ht="12" customHeight="1" thickBot="1">
      <c r="A145" s="444" t="s">
        <v>290</v>
      </c>
      <c r="B145" s="7" t="s">
        <v>390</v>
      </c>
      <c r="C145" s="264"/>
    </row>
    <row r="146" spans="1:3" s="95" customFormat="1" ht="12" customHeight="1" thickBot="1">
      <c r="A146" s="32" t="s">
        <v>24</v>
      </c>
      <c r="B146" s="124" t="s">
        <v>465</v>
      </c>
      <c r="C146" s="306">
        <f>+C147+C148+C149+C150+C151</f>
        <v>0</v>
      </c>
    </row>
    <row r="147" spans="1:3" s="95" customFormat="1" ht="12" customHeight="1">
      <c r="A147" s="435" t="s">
        <v>96</v>
      </c>
      <c r="B147" s="9" t="s">
        <v>460</v>
      </c>
      <c r="C147" s="264"/>
    </row>
    <row r="148" spans="1:3" s="95" customFormat="1" ht="12" customHeight="1">
      <c r="A148" s="435" t="s">
        <v>97</v>
      </c>
      <c r="B148" s="9" t="s">
        <v>467</v>
      </c>
      <c r="C148" s="264"/>
    </row>
    <row r="149" spans="1:3" s="95" customFormat="1" ht="12" customHeight="1">
      <c r="A149" s="435" t="s">
        <v>300</v>
      </c>
      <c r="B149" s="9" t="s">
        <v>462</v>
      </c>
      <c r="C149" s="264"/>
    </row>
    <row r="150" spans="1:3" s="95" customFormat="1" ht="12" customHeight="1">
      <c r="A150" s="435" t="s">
        <v>301</v>
      </c>
      <c r="B150" s="9" t="s">
        <v>518</v>
      </c>
      <c r="C150" s="264"/>
    </row>
    <row r="151" spans="1:3" ht="12.75" customHeight="1" thickBot="1">
      <c r="A151" s="444" t="s">
        <v>466</v>
      </c>
      <c r="B151" s="7" t="s">
        <v>469</v>
      </c>
      <c r="C151" s="266"/>
    </row>
    <row r="152" spans="1:3" ht="12.75" customHeight="1" thickBot="1">
      <c r="A152" s="487" t="s">
        <v>25</v>
      </c>
      <c r="B152" s="124" t="s">
        <v>470</v>
      </c>
      <c r="C152" s="306"/>
    </row>
    <row r="153" spans="1:3" ht="12.75" customHeight="1" thickBot="1">
      <c r="A153" s="487" t="s">
        <v>26</v>
      </c>
      <c r="B153" s="124" t="s">
        <v>471</v>
      </c>
      <c r="C153" s="306"/>
    </row>
    <row r="154" spans="1:3" ht="12" customHeight="1" thickBot="1">
      <c r="A154" s="32" t="s">
        <v>27</v>
      </c>
      <c r="B154" s="124" t="s">
        <v>473</v>
      </c>
      <c r="C154" s="426">
        <f>+C129+C133+C140+C146+C152+C153</f>
        <v>1017999689</v>
      </c>
    </row>
    <row r="155" spans="1:3" ht="15.2" customHeight="1" thickBot="1">
      <c r="A155" s="446" t="s">
        <v>28</v>
      </c>
      <c r="B155" s="380" t="s">
        <v>472</v>
      </c>
      <c r="C155" s="426">
        <f>+C128+C154</f>
        <v>3079547582</v>
      </c>
    </row>
    <row r="156" spans="1:3" ht="13.5" thickBot="1">
      <c r="A156" s="388"/>
      <c r="B156" s="389"/>
      <c r="C156" s="623">
        <f>C90-C155</f>
        <v>0</v>
      </c>
    </row>
    <row r="157" spans="1:3" ht="15.2" customHeight="1" thickBot="1">
      <c r="A157" s="245" t="s">
        <v>519</v>
      </c>
      <c r="B157" s="246"/>
      <c r="C157" s="121">
        <v>40</v>
      </c>
    </row>
    <row r="158" spans="1:3" ht="14.45" customHeight="1" thickBot="1">
      <c r="A158" s="245" t="s">
        <v>206</v>
      </c>
      <c r="B158" s="246"/>
      <c r="C158" s="121">
        <v>80</v>
      </c>
    </row>
    <row r="159" spans="1:3">
      <c r="A159" s="620"/>
      <c r="B159" s="621"/>
      <c r="C159" s="678"/>
    </row>
    <row r="160" spans="1:3">
      <c r="A160" s="620"/>
      <c r="B160" s="621"/>
    </row>
    <row r="161" spans="1:3">
      <c r="A161" s="620"/>
      <c r="B161" s="621"/>
      <c r="C161" s="622"/>
    </row>
    <row r="162" spans="1:3">
      <c r="A162" s="620"/>
      <c r="B162" s="621"/>
      <c r="C162" s="622"/>
    </row>
    <row r="163" spans="1:3">
      <c r="A163" s="620"/>
      <c r="B163" s="621"/>
      <c r="C163" s="622"/>
    </row>
    <row r="164" spans="1:3">
      <c r="A164" s="620"/>
      <c r="B164" s="621"/>
      <c r="C164" s="622"/>
    </row>
    <row r="165" spans="1:3">
      <c r="A165" s="620"/>
      <c r="B165" s="621"/>
      <c r="C165" s="622"/>
    </row>
    <row r="166" spans="1:3">
      <c r="A166" s="620"/>
      <c r="B166" s="621"/>
      <c r="C166" s="622"/>
    </row>
    <row r="167" spans="1:3">
      <c r="A167" s="620"/>
      <c r="B167" s="621"/>
      <c r="C167" s="622"/>
    </row>
    <row r="168" spans="1:3">
      <c r="A168" s="620"/>
      <c r="B168" s="621"/>
      <c r="C168" s="622"/>
    </row>
    <row r="169" spans="1:3">
      <c r="A169" s="620"/>
      <c r="B169" s="621"/>
      <c r="C169" s="622"/>
    </row>
    <row r="170" spans="1:3">
      <c r="A170" s="620"/>
      <c r="B170" s="621"/>
      <c r="C170" s="622"/>
    </row>
    <row r="171" spans="1:3">
      <c r="A171" s="620"/>
      <c r="B171" s="621"/>
      <c r="C171" s="622"/>
    </row>
    <row r="172" spans="1:3">
      <c r="A172" s="620"/>
      <c r="B172" s="621"/>
      <c r="C172" s="622"/>
    </row>
    <row r="173" spans="1:3">
      <c r="A173" s="620"/>
      <c r="B173" s="621"/>
      <c r="C173" s="622"/>
    </row>
    <row r="174" spans="1:3">
      <c r="A174" s="620"/>
      <c r="B174" s="621"/>
      <c r="C174" s="622"/>
    </row>
    <row r="175" spans="1:3">
      <c r="A175" s="620"/>
      <c r="B175" s="621"/>
      <c r="C175" s="622"/>
    </row>
    <row r="176" spans="1:3">
      <c r="A176" s="620"/>
      <c r="B176" s="621"/>
      <c r="C176" s="622"/>
    </row>
    <row r="177" spans="1:3">
      <c r="A177" s="620"/>
      <c r="B177" s="621"/>
      <c r="C177" s="622"/>
    </row>
    <row r="178" spans="1:3">
      <c r="A178" s="620"/>
      <c r="B178" s="621"/>
      <c r="C178" s="622"/>
    </row>
    <row r="179" spans="1:3">
      <c r="A179" s="620"/>
      <c r="B179" s="621"/>
      <c r="C179" s="622"/>
    </row>
  </sheetData>
  <sheetProtection sheet="1" formatCells="0"/>
  <phoneticPr fontId="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92D050"/>
  </sheetPr>
  <dimension ref="A1:K178"/>
  <sheetViews>
    <sheetView topLeftCell="A148" zoomScale="120" zoomScaleNormal="120" zoomScaleSheetLayoutView="85" workbookViewId="0">
      <selection activeCell="C87" sqref="C87"/>
    </sheetView>
  </sheetViews>
  <sheetFormatPr defaultRowHeight="12.75"/>
  <cols>
    <col min="1" max="1" width="19.5" style="390" customWidth="1"/>
    <col min="2" max="2" width="72" style="391" customWidth="1"/>
    <col min="3" max="3" width="25" style="392" customWidth="1"/>
    <col min="4" max="16384" width="9.33203125" style="3"/>
  </cols>
  <sheetData>
    <row r="1" spans="1:3" s="2" customFormat="1" ht="16.5" customHeight="1" thickBot="1">
      <c r="A1" s="601"/>
      <c r="B1" s="602"/>
      <c r="C1" s="596" t="str">
        <f ca="1">CONCATENATE("9.1.1. melléklet ",ALAPADATOK!A7," ",ALAPADATOK!B7," ",ALAPADATOK!C7," ",ALAPADATOK!D7," ",ALAPADATOK!E7," ",ALAPADATOK!F7," ",ALAPADATOK!G7," ",ALAPADATOK!H7)</f>
        <v>9.1.1. melléklet a 2 / 2019 ( II.15. ) önkormányzati rendelethez</v>
      </c>
    </row>
    <row r="2" spans="1:3" s="91" customFormat="1" ht="21.2" customHeight="1">
      <c r="A2" s="603" t="s">
        <v>61</v>
      </c>
      <c r="B2" s="604" t="str">
        <f ca="1">CONCATENATE(ALAPADATOK!A3)</f>
        <v>DABAS VÁROS ÖNKORMÁNYZATA</v>
      </c>
      <c r="C2" s="605" t="s">
        <v>54</v>
      </c>
    </row>
    <row r="3" spans="1:3" s="91" customFormat="1" ht="16.5" thickBot="1">
      <c r="A3" s="606" t="s">
        <v>203</v>
      </c>
      <c r="B3" s="607" t="s">
        <v>429</v>
      </c>
      <c r="C3" s="608" t="s">
        <v>59</v>
      </c>
    </row>
    <row r="4" spans="1:3" s="92" customFormat="1" ht="15.95" customHeight="1" thickBot="1">
      <c r="A4" s="609"/>
      <c r="B4" s="609"/>
      <c r="C4" s="610" t="str">
        <f ca="1">KV_9.1.sz.mell!C4</f>
        <v>Forintban!</v>
      </c>
    </row>
    <row r="5" spans="1:3" ht="13.5" thickBot="1">
      <c r="A5" s="611" t="s">
        <v>205</v>
      </c>
      <c r="B5" s="612" t="s">
        <v>563</v>
      </c>
      <c r="C5" s="613" t="s">
        <v>55</v>
      </c>
    </row>
    <row r="6" spans="1:3" s="65" customFormat="1" ht="12.95" customHeight="1" thickBot="1">
      <c r="A6" s="614"/>
      <c r="B6" s="615" t="s">
        <v>493</v>
      </c>
      <c r="C6" s="616" t="s">
        <v>494</v>
      </c>
    </row>
    <row r="7" spans="1:3" s="65" customFormat="1" ht="15.95" customHeight="1" thickBot="1">
      <c r="A7" s="230"/>
      <c r="B7" s="231" t="s">
        <v>56</v>
      </c>
      <c r="C7" s="357"/>
    </row>
    <row r="8" spans="1:3" s="65" customFormat="1" ht="12" customHeight="1" thickBot="1">
      <c r="A8" s="32" t="s">
        <v>18</v>
      </c>
      <c r="B8" s="21" t="s">
        <v>252</v>
      </c>
      <c r="C8" s="297">
        <f>+C9+C10+C11+C12+C13+C14</f>
        <v>905656407</v>
      </c>
    </row>
    <row r="9" spans="1:3" s="93" customFormat="1" ht="12" customHeight="1">
      <c r="A9" s="435" t="s">
        <v>98</v>
      </c>
      <c r="B9" s="416" t="s">
        <v>253</v>
      </c>
      <c r="C9" s="300">
        <v>172534022</v>
      </c>
    </row>
    <row r="10" spans="1:3" s="94" customFormat="1" ht="12" customHeight="1">
      <c r="A10" s="436" t="s">
        <v>99</v>
      </c>
      <c r="B10" s="417" t="s">
        <v>254</v>
      </c>
      <c r="C10" s="299">
        <v>437309484</v>
      </c>
    </row>
    <row r="11" spans="1:3" s="94" customFormat="1" ht="12" customHeight="1">
      <c r="A11" s="436" t="s">
        <v>100</v>
      </c>
      <c r="B11" s="417" t="s">
        <v>550</v>
      </c>
      <c r="C11" s="299">
        <v>275225961</v>
      </c>
    </row>
    <row r="12" spans="1:3" s="94" customFormat="1" ht="12" customHeight="1">
      <c r="A12" s="436" t="s">
        <v>101</v>
      </c>
      <c r="B12" s="417" t="s">
        <v>256</v>
      </c>
      <c r="C12" s="299">
        <v>20586940</v>
      </c>
    </row>
    <row r="13" spans="1:3" s="94" customFormat="1" ht="12" customHeight="1">
      <c r="A13" s="436" t="s">
        <v>148</v>
      </c>
      <c r="B13" s="417" t="s">
        <v>506</v>
      </c>
      <c r="C13" s="299"/>
    </row>
    <row r="14" spans="1:3" s="93" customFormat="1" ht="12" customHeight="1" thickBot="1">
      <c r="A14" s="437" t="s">
        <v>102</v>
      </c>
      <c r="B14" s="418" t="s">
        <v>433</v>
      </c>
      <c r="C14" s="299"/>
    </row>
    <row r="15" spans="1:3" s="93" customFormat="1" ht="12" customHeight="1" thickBot="1">
      <c r="A15" s="32" t="s">
        <v>19</v>
      </c>
      <c r="B15" s="292" t="s">
        <v>257</v>
      </c>
      <c r="C15" s="297">
        <f>+C16+C17+C18+C19+C20</f>
        <v>0</v>
      </c>
    </row>
    <row r="16" spans="1:3" s="93" customFormat="1" ht="12" customHeight="1">
      <c r="A16" s="435" t="s">
        <v>104</v>
      </c>
      <c r="B16" s="416" t="s">
        <v>258</v>
      </c>
      <c r="C16" s="300"/>
    </row>
    <row r="17" spans="1:3" s="93" customFormat="1" ht="12" customHeight="1">
      <c r="A17" s="436" t="s">
        <v>105</v>
      </c>
      <c r="B17" s="417" t="s">
        <v>259</v>
      </c>
      <c r="C17" s="299"/>
    </row>
    <row r="18" spans="1:3" s="93" customFormat="1" ht="12" customHeight="1">
      <c r="A18" s="436" t="s">
        <v>106</v>
      </c>
      <c r="B18" s="417" t="s">
        <v>422</v>
      </c>
      <c r="C18" s="299"/>
    </row>
    <row r="19" spans="1:3" s="93" customFormat="1" ht="12" customHeight="1">
      <c r="A19" s="436" t="s">
        <v>107</v>
      </c>
      <c r="B19" s="417" t="s">
        <v>423</v>
      </c>
      <c r="C19" s="299"/>
    </row>
    <row r="20" spans="1:3" s="93" customFormat="1" ht="12" customHeight="1">
      <c r="A20" s="436" t="s">
        <v>108</v>
      </c>
      <c r="B20" s="417" t="s">
        <v>260</v>
      </c>
      <c r="C20" s="299"/>
    </row>
    <row r="21" spans="1:3" s="94" customFormat="1" ht="12" customHeight="1" thickBot="1">
      <c r="A21" s="437" t="s">
        <v>117</v>
      </c>
      <c r="B21" s="418" t="s">
        <v>261</v>
      </c>
      <c r="C21" s="301"/>
    </row>
    <row r="22" spans="1:3" s="94" customFormat="1" ht="12" customHeight="1" thickBot="1">
      <c r="A22" s="32" t="s">
        <v>20</v>
      </c>
      <c r="B22" s="21" t="s">
        <v>262</v>
      </c>
      <c r="C22" s="297">
        <f>+C23+C24+C25+C26+C27</f>
        <v>283799560</v>
      </c>
    </row>
    <row r="23" spans="1:3" s="94" customFormat="1" ht="12" customHeight="1">
      <c r="A23" s="435" t="s">
        <v>87</v>
      </c>
      <c r="B23" s="416" t="s">
        <v>263</v>
      </c>
      <c r="C23" s="300"/>
    </row>
    <row r="24" spans="1:3" s="93" customFormat="1" ht="12" customHeight="1">
      <c r="A24" s="436" t="s">
        <v>88</v>
      </c>
      <c r="B24" s="417" t="s">
        <v>264</v>
      </c>
      <c r="C24" s="299"/>
    </row>
    <row r="25" spans="1:3" s="94" customFormat="1" ht="12" customHeight="1">
      <c r="A25" s="436" t="s">
        <v>89</v>
      </c>
      <c r="B25" s="417" t="s">
        <v>424</v>
      </c>
      <c r="C25" s="299"/>
    </row>
    <row r="26" spans="1:3" s="94" customFormat="1" ht="12" customHeight="1">
      <c r="A26" s="436" t="s">
        <v>90</v>
      </c>
      <c r="B26" s="417" t="s">
        <v>425</v>
      </c>
      <c r="C26" s="299"/>
    </row>
    <row r="27" spans="1:3" s="94" customFormat="1" ht="12" customHeight="1">
      <c r="A27" s="436" t="s">
        <v>171</v>
      </c>
      <c r="B27" s="417" t="s">
        <v>265</v>
      </c>
      <c r="C27" s="299">
        <v>283799560</v>
      </c>
    </row>
    <row r="28" spans="1:3" s="94" customFormat="1" ht="12" customHeight="1" thickBot="1">
      <c r="A28" s="437" t="s">
        <v>172</v>
      </c>
      <c r="B28" s="418" t="s">
        <v>266</v>
      </c>
      <c r="C28" s="301"/>
    </row>
    <row r="29" spans="1:3" s="94" customFormat="1" ht="12" customHeight="1" thickBot="1">
      <c r="A29" s="32" t="s">
        <v>173</v>
      </c>
      <c r="B29" s="21" t="s">
        <v>560</v>
      </c>
      <c r="C29" s="303">
        <f>SUM(C30:C36)</f>
        <v>1190000000</v>
      </c>
    </row>
    <row r="30" spans="1:3" s="94" customFormat="1" ht="12" customHeight="1">
      <c r="A30" s="435" t="s">
        <v>268</v>
      </c>
      <c r="B30" s="416" t="s">
        <v>555</v>
      </c>
      <c r="C30" s="300">
        <v>81000000</v>
      </c>
    </row>
    <row r="31" spans="1:3" s="94" customFormat="1" ht="12" customHeight="1">
      <c r="A31" s="436" t="s">
        <v>269</v>
      </c>
      <c r="B31" s="417" t="s">
        <v>556</v>
      </c>
      <c r="C31" s="299">
        <v>2000000</v>
      </c>
    </row>
    <row r="32" spans="1:3" s="94" customFormat="1" ht="12" customHeight="1">
      <c r="A32" s="436" t="s">
        <v>270</v>
      </c>
      <c r="B32" s="417" t="s">
        <v>557</v>
      </c>
      <c r="C32" s="299">
        <v>950000000</v>
      </c>
    </row>
    <row r="33" spans="1:3" s="94" customFormat="1" ht="12" customHeight="1">
      <c r="A33" s="436" t="s">
        <v>271</v>
      </c>
      <c r="B33" s="417" t="s">
        <v>558</v>
      </c>
      <c r="C33" s="299">
        <v>2000000</v>
      </c>
    </row>
    <row r="34" spans="1:3" s="94" customFormat="1" ht="12" customHeight="1">
      <c r="A34" s="436" t="s">
        <v>552</v>
      </c>
      <c r="B34" s="417" t="s">
        <v>272</v>
      </c>
      <c r="C34" s="299">
        <v>105000000</v>
      </c>
    </row>
    <row r="35" spans="1:3" s="94" customFormat="1" ht="12" customHeight="1">
      <c r="A35" s="436" t="s">
        <v>553</v>
      </c>
      <c r="B35" s="417" t="s">
        <v>273</v>
      </c>
      <c r="C35" s="299">
        <v>50000000</v>
      </c>
    </row>
    <row r="36" spans="1:3" s="94" customFormat="1" ht="12" customHeight="1" thickBot="1">
      <c r="A36" s="437" t="s">
        <v>554</v>
      </c>
      <c r="B36" s="512" t="s">
        <v>274</v>
      </c>
      <c r="C36" s="301"/>
    </row>
    <row r="37" spans="1:3" s="94" customFormat="1" ht="12" customHeight="1" thickBot="1">
      <c r="A37" s="32" t="s">
        <v>22</v>
      </c>
      <c r="B37" s="21" t="s">
        <v>434</v>
      </c>
      <c r="C37" s="297">
        <f>SUM(C38:C48)</f>
        <v>107839198</v>
      </c>
    </row>
    <row r="38" spans="1:3" s="94" customFormat="1" ht="12" customHeight="1">
      <c r="A38" s="435" t="s">
        <v>91</v>
      </c>
      <c r="B38" s="416" t="s">
        <v>277</v>
      </c>
      <c r="C38" s="300"/>
    </row>
    <row r="39" spans="1:3" s="94" customFormat="1" ht="12" customHeight="1">
      <c r="A39" s="436" t="s">
        <v>92</v>
      </c>
      <c r="B39" s="417" t="s">
        <v>278</v>
      </c>
      <c r="C39" s="299">
        <v>74927000</v>
      </c>
    </row>
    <row r="40" spans="1:3" s="94" customFormat="1" ht="12" customHeight="1">
      <c r="A40" s="436" t="s">
        <v>93</v>
      </c>
      <c r="B40" s="417" t="s">
        <v>279</v>
      </c>
      <c r="C40" s="299">
        <v>12000000</v>
      </c>
    </row>
    <row r="41" spans="1:3" s="94" customFormat="1" ht="12" customHeight="1">
      <c r="A41" s="436" t="s">
        <v>175</v>
      </c>
      <c r="B41" s="417" t="s">
        <v>280</v>
      </c>
      <c r="C41" s="299"/>
    </row>
    <row r="42" spans="1:3" s="94" customFormat="1" ht="12" customHeight="1">
      <c r="A42" s="436" t="s">
        <v>176</v>
      </c>
      <c r="B42" s="417" t="s">
        <v>281</v>
      </c>
      <c r="C42" s="299">
        <v>8000000</v>
      </c>
    </row>
    <row r="43" spans="1:3" s="94" customFormat="1" ht="12" customHeight="1">
      <c r="A43" s="436" t="s">
        <v>177</v>
      </c>
      <c r="B43" s="417" t="s">
        <v>282</v>
      </c>
      <c r="C43" s="299">
        <v>11912198</v>
      </c>
    </row>
    <row r="44" spans="1:3" s="94" customFormat="1" ht="12" customHeight="1">
      <c r="A44" s="436" t="s">
        <v>178</v>
      </c>
      <c r="B44" s="417" t="s">
        <v>283</v>
      </c>
      <c r="C44" s="299"/>
    </row>
    <row r="45" spans="1:3" s="94" customFormat="1" ht="12" customHeight="1">
      <c r="A45" s="436" t="s">
        <v>179</v>
      </c>
      <c r="B45" s="417" t="s">
        <v>559</v>
      </c>
      <c r="C45" s="299">
        <v>1000000</v>
      </c>
    </row>
    <row r="46" spans="1:3" s="94" customFormat="1" ht="12" customHeight="1">
      <c r="A46" s="436" t="s">
        <v>275</v>
      </c>
      <c r="B46" s="417" t="s">
        <v>285</v>
      </c>
      <c r="C46" s="302"/>
    </row>
    <row r="47" spans="1:3" s="94" customFormat="1" ht="12" customHeight="1">
      <c r="A47" s="437" t="s">
        <v>276</v>
      </c>
      <c r="B47" s="418" t="s">
        <v>436</v>
      </c>
      <c r="C47" s="403"/>
    </row>
    <row r="48" spans="1:3" s="94" customFormat="1" ht="12" customHeight="1" thickBot="1">
      <c r="A48" s="437" t="s">
        <v>435</v>
      </c>
      <c r="B48" s="418" t="s">
        <v>286</v>
      </c>
      <c r="C48" s="403"/>
    </row>
    <row r="49" spans="1:3" s="94" customFormat="1" ht="12" customHeight="1" thickBot="1">
      <c r="A49" s="32" t="s">
        <v>23</v>
      </c>
      <c r="B49" s="21" t="s">
        <v>287</v>
      </c>
      <c r="C49" s="297">
        <f>SUM(C50:C54)</f>
        <v>40000000</v>
      </c>
    </row>
    <row r="50" spans="1:3" s="94" customFormat="1" ht="12" customHeight="1">
      <c r="A50" s="435" t="s">
        <v>94</v>
      </c>
      <c r="B50" s="416" t="s">
        <v>291</v>
      </c>
      <c r="C50" s="460"/>
    </row>
    <row r="51" spans="1:3" s="94" customFormat="1" ht="12" customHeight="1">
      <c r="A51" s="436" t="s">
        <v>95</v>
      </c>
      <c r="B51" s="417" t="s">
        <v>292</v>
      </c>
      <c r="C51" s="302">
        <v>40000000</v>
      </c>
    </row>
    <row r="52" spans="1:3" s="94" customFormat="1" ht="12" customHeight="1">
      <c r="A52" s="436" t="s">
        <v>288</v>
      </c>
      <c r="B52" s="417" t="s">
        <v>293</v>
      </c>
      <c r="C52" s="302"/>
    </row>
    <row r="53" spans="1:3" s="94" customFormat="1" ht="12" customHeight="1">
      <c r="A53" s="436" t="s">
        <v>289</v>
      </c>
      <c r="B53" s="417" t="s">
        <v>294</v>
      </c>
      <c r="C53" s="302"/>
    </row>
    <row r="54" spans="1:3" s="94" customFormat="1" ht="12" customHeight="1" thickBot="1">
      <c r="A54" s="437" t="s">
        <v>290</v>
      </c>
      <c r="B54" s="418" t="s">
        <v>295</v>
      </c>
      <c r="C54" s="403"/>
    </row>
    <row r="55" spans="1:3" s="94" customFormat="1" ht="12" customHeight="1" thickBot="1">
      <c r="A55" s="32" t="s">
        <v>180</v>
      </c>
      <c r="B55" s="21" t="s">
        <v>296</v>
      </c>
      <c r="C55" s="297">
        <f>SUM(C56:C58)</f>
        <v>0</v>
      </c>
    </row>
    <row r="56" spans="1:3" s="94" customFormat="1" ht="12" customHeight="1">
      <c r="A56" s="435" t="s">
        <v>96</v>
      </c>
      <c r="B56" s="416" t="s">
        <v>297</v>
      </c>
      <c r="C56" s="300"/>
    </row>
    <row r="57" spans="1:3" s="94" customFormat="1" ht="12" customHeight="1">
      <c r="A57" s="436" t="s">
        <v>97</v>
      </c>
      <c r="B57" s="417" t="s">
        <v>426</v>
      </c>
      <c r="C57" s="299"/>
    </row>
    <row r="58" spans="1:3" s="94" customFormat="1" ht="12" customHeight="1">
      <c r="A58" s="436" t="s">
        <v>300</v>
      </c>
      <c r="B58" s="417" t="s">
        <v>298</v>
      </c>
      <c r="C58" s="299"/>
    </row>
    <row r="59" spans="1:3" s="94" customFormat="1" ht="12" customHeight="1" thickBot="1">
      <c r="A59" s="437" t="s">
        <v>301</v>
      </c>
      <c r="B59" s="418" t="s">
        <v>299</v>
      </c>
      <c r="C59" s="301"/>
    </row>
    <row r="60" spans="1:3" s="94" customFormat="1" ht="12" customHeight="1" thickBot="1">
      <c r="A60" s="32" t="s">
        <v>25</v>
      </c>
      <c r="B60" s="292" t="s">
        <v>302</v>
      </c>
      <c r="C60" s="297">
        <f>SUM(C61:C63)</f>
        <v>50000000</v>
      </c>
    </row>
    <row r="61" spans="1:3" s="94" customFormat="1" ht="12" customHeight="1">
      <c r="A61" s="435" t="s">
        <v>181</v>
      </c>
      <c r="B61" s="416" t="s">
        <v>304</v>
      </c>
      <c r="C61" s="302"/>
    </row>
    <row r="62" spans="1:3" s="94" customFormat="1" ht="12" customHeight="1">
      <c r="A62" s="436" t="s">
        <v>182</v>
      </c>
      <c r="B62" s="417" t="s">
        <v>427</v>
      </c>
      <c r="C62" s="302"/>
    </row>
    <row r="63" spans="1:3" s="94" customFormat="1" ht="12" customHeight="1">
      <c r="A63" s="436" t="s">
        <v>231</v>
      </c>
      <c r="B63" s="417" t="s">
        <v>305</v>
      </c>
      <c r="C63" s="302">
        <v>50000000</v>
      </c>
    </row>
    <row r="64" spans="1:3" s="94" customFormat="1" ht="12" customHeight="1" thickBot="1">
      <c r="A64" s="437" t="s">
        <v>303</v>
      </c>
      <c r="B64" s="418" t="s">
        <v>306</v>
      </c>
      <c r="C64" s="302"/>
    </row>
    <row r="65" spans="1:3" s="94" customFormat="1" ht="12" customHeight="1" thickBot="1">
      <c r="A65" s="32" t="s">
        <v>26</v>
      </c>
      <c r="B65" s="21" t="s">
        <v>307</v>
      </c>
      <c r="C65" s="303">
        <f>+C8+C15+C22+C29+C37+C49+C55+C60</f>
        <v>2577295165</v>
      </c>
    </row>
    <row r="66" spans="1:3" s="94" customFormat="1" ht="12" customHeight="1" thickBot="1">
      <c r="A66" s="438" t="s">
        <v>394</v>
      </c>
      <c r="B66" s="292" t="s">
        <v>309</v>
      </c>
      <c r="C66" s="297">
        <f>SUM(C67:C69)</f>
        <v>0</v>
      </c>
    </row>
    <row r="67" spans="1:3" s="94" customFormat="1" ht="12" customHeight="1">
      <c r="A67" s="435" t="s">
        <v>337</v>
      </c>
      <c r="B67" s="416" t="s">
        <v>310</v>
      </c>
      <c r="C67" s="302"/>
    </row>
    <row r="68" spans="1:3" s="94" customFormat="1" ht="12" customHeight="1">
      <c r="A68" s="436" t="s">
        <v>346</v>
      </c>
      <c r="B68" s="417" t="s">
        <v>311</v>
      </c>
      <c r="C68" s="302"/>
    </row>
    <row r="69" spans="1:3" s="94" customFormat="1" ht="12" customHeight="1" thickBot="1">
      <c r="A69" s="437" t="s">
        <v>347</v>
      </c>
      <c r="B69" s="419" t="s">
        <v>312</v>
      </c>
      <c r="C69" s="302"/>
    </row>
    <row r="70" spans="1:3" s="94" customFormat="1" ht="12" customHeight="1" thickBot="1">
      <c r="A70" s="438" t="s">
        <v>313</v>
      </c>
      <c r="B70" s="292" t="s">
        <v>314</v>
      </c>
      <c r="C70" s="297">
        <f>SUM(C71:C74)</f>
        <v>0</v>
      </c>
    </row>
    <row r="71" spans="1:3" s="94" customFormat="1" ht="12" customHeight="1">
      <c r="A71" s="435" t="s">
        <v>149</v>
      </c>
      <c r="B71" s="416" t="s">
        <v>315</v>
      </c>
      <c r="C71" s="302"/>
    </row>
    <row r="72" spans="1:3" s="94" customFormat="1" ht="12" customHeight="1">
      <c r="A72" s="436" t="s">
        <v>150</v>
      </c>
      <c r="B72" s="417" t="s">
        <v>571</v>
      </c>
      <c r="C72" s="302"/>
    </row>
    <row r="73" spans="1:3" s="94" customFormat="1" ht="12" customHeight="1">
      <c r="A73" s="436" t="s">
        <v>338</v>
      </c>
      <c r="B73" s="417" t="s">
        <v>316</v>
      </c>
      <c r="C73" s="302"/>
    </row>
    <row r="74" spans="1:3" s="94" customFormat="1" ht="12" customHeight="1" thickBot="1">
      <c r="A74" s="437" t="s">
        <v>339</v>
      </c>
      <c r="B74" s="294" t="s">
        <v>572</v>
      </c>
      <c r="C74" s="302"/>
    </row>
    <row r="75" spans="1:3" s="94" customFormat="1" ht="12" customHeight="1" thickBot="1">
      <c r="A75" s="438" t="s">
        <v>317</v>
      </c>
      <c r="B75" s="292" t="s">
        <v>318</v>
      </c>
      <c r="C75" s="297">
        <f>SUM(C76:C77)</f>
        <v>83286991</v>
      </c>
    </row>
    <row r="76" spans="1:3" s="94" customFormat="1" ht="12" customHeight="1">
      <c r="A76" s="435" t="s">
        <v>340</v>
      </c>
      <c r="B76" s="416" t="s">
        <v>319</v>
      </c>
      <c r="C76" s="302">
        <v>83286991</v>
      </c>
    </row>
    <row r="77" spans="1:3" s="94" customFormat="1" ht="12" customHeight="1" thickBot="1">
      <c r="A77" s="437" t="s">
        <v>341</v>
      </c>
      <c r="B77" s="418" t="s">
        <v>320</v>
      </c>
      <c r="C77" s="302"/>
    </row>
    <row r="78" spans="1:3" s="93" customFormat="1" ht="12" customHeight="1" thickBot="1">
      <c r="A78" s="438" t="s">
        <v>321</v>
      </c>
      <c r="B78" s="292" t="s">
        <v>322</v>
      </c>
      <c r="C78" s="297">
        <f>SUM(C79:C81)</f>
        <v>0</v>
      </c>
    </row>
    <row r="79" spans="1:3" s="94" customFormat="1" ht="12" customHeight="1">
      <c r="A79" s="435" t="s">
        <v>342</v>
      </c>
      <c r="B79" s="416" t="s">
        <v>323</v>
      </c>
      <c r="C79" s="302"/>
    </row>
    <row r="80" spans="1:3" s="94" customFormat="1" ht="12" customHeight="1">
      <c r="A80" s="436" t="s">
        <v>343</v>
      </c>
      <c r="B80" s="417" t="s">
        <v>324</v>
      </c>
      <c r="C80" s="302"/>
    </row>
    <row r="81" spans="1:3" s="94" customFormat="1" ht="12" customHeight="1" thickBot="1">
      <c r="A81" s="437" t="s">
        <v>344</v>
      </c>
      <c r="B81" s="418" t="s">
        <v>573</v>
      </c>
      <c r="C81" s="302"/>
    </row>
    <row r="82" spans="1:3" s="94" customFormat="1" ht="12" customHeight="1" thickBot="1">
      <c r="A82" s="438" t="s">
        <v>325</v>
      </c>
      <c r="B82" s="292" t="s">
        <v>345</v>
      </c>
      <c r="C82" s="297">
        <f>SUM(C83:C86)</f>
        <v>0</v>
      </c>
    </row>
    <row r="83" spans="1:3" s="94" customFormat="1" ht="12" customHeight="1">
      <c r="A83" s="439" t="s">
        <v>326</v>
      </c>
      <c r="B83" s="416" t="s">
        <v>327</v>
      </c>
      <c r="C83" s="302"/>
    </row>
    <row r="84" spans="1:3" s="94" customFormat="1" ht="12" customHeight="1">
      <c r="A84" s="440" t="s">
        <v>328</v>
      </c>
      <c r="B84" s="417" t="s">
        <v>329</v>
      </c>
      <c r="C84" s="302"/>
    </row>
    <row r="85" spans="1:3" s="94" customFormat="1" ht="12" customHeight="1">
      <c r="A85" s="440" t="s">
        <v>330</v>
      </c>
      <c r="B85" s="417" t="s">
        <v>331</v>
      </c>
      <c r="C85" s="302"/>
    </row>
    <row r="86" spans="1:3" s="93" customFormat="1" ht="12" customHeight="1" thickBot="1">
      <c r="A86" s="441" t="s">
        <v>332</v>
      </c>
      <c r="B86" s="418" t="s">
        <v>333</v>
      </c>
      <c r="C86" s="302"/>
    </row>
    <row r="87" spans="1:3" s="93" customFormat="1" ht="12" customHeight="1" thickBot="1">
      <c r="A87" s="438" t="s">
        <v>334</v>
      </c>
      <c r="B87" s="292" t="s">
        <v>475</v>
      </c>
      <c r="C87" s="461"/>
    </row>
    <row r="88" spans="1:3" s="93" customFormat="1" ht="12" customHeight="1" thickBot="1">
      <c r="A88" s="438" t="s">
        <v>507</v>
      </c>
      <c r="B88" s="292" t="s">
        <v>335</v>
      </c>
      <c r="C88" s="461"/>
    </row>
    <row r="89" spans="1:3" s="93" customFormat="1" ht="12" customHeight="1" thickBot="1">
      <c r="A89" s="438" t="s">
        <v>508</v>
      </c>
      <c r="B89" s="423" t="s">
        <v>478</v>
      </c>
      <c r="C89" s="303">
        <f>+C66+C70+C75+C78+C82+C88+C87</f>
        <v>83286991</v>
      </c>
    </row>
    <row r="90" spans="1:3" s="93" customFormat="1" ht="12" customHeight="1" thickBot="1">
      <c r="A90" s="442" t="s">
        <v>509</v>
      </c>
      <c r="B90" s="424" t="s">
        <v>510</v>
      </c>
      <c r="C90" s="303">
        <f>+C65+C89</f>
        <v>2660582156</v>
      </c>
    </row>
    <row r="91" spans="1:3" s="94" customFormat="1" ht="15.2" customHeight="1" thickBot="1">
      <c r="A91" s="236"/>
      <c r="B91" s="237"/>
      <c r="C91" s="362"/>
    </row>
    <row r="92" spans="1:3" s="65" customFormat="1" ht="16.5" customHeight="1" thickBot="1">
      <c r="A92" s="240"/>
      <c r="B92" s="241" t="s">
        <v>57</v>
      </c>
      <c r="C92" s="364"/>
    </row>
    <row r="93" spans="1:3" s="95" customFormat="1" ht="12" customHeight="1" thickBot="1">
      <c r="A93" s="409" t="s">
        <v>18</v>
      </c>
      <c r="B93" s="28" t="s">
        <v>514</v>
      </c>
      <c r="C93" s="296">
        <f>+C94+C95+C96+C97+C98+C111</f>
        <v>668812150</v>
      </c>
    </row>
    <row r="94" spans="1:3" ht="12" customHeight="1">
      <c r="A94" s="443" t="s">
        <v>98</v>
      </c>
      <c r="B94" s="10" t="s">
        <v>49</v>
      </c>
      <c r="C94" s="298">
        <v>114802350</v>
      </c>
    </row>
    <row r="95" spans="1:3" ht="12" customHeight="1">
      <c r="A95" s="436" t="s">
        <v>99</v>
      </c>
      <c r="B95" s="8" t="s">
        <v>183</v>
      </c>
      <c r="C95" s="299">
        <v>22386459</v>
      </c>
    </row>
    <row r="96" spans="1:3" ht="12" customHeight="1">
      <c r="A96" s="436" t="s">
        <v>100</v>
      </c>
      <c r="B96" s="8" t="s">
        <v>140</v>
      </c>
      <c r="C96" s="301">
        <v>228292152</v>
      </c>
    </row>
    <row r="97" spans="1:3" ht="12" customHeight="1">
      <c r="A97" s="436" t="s">
        <v>101</v>
      </c>
      <c r="B97" s="11" t="s">
        <v>184</v>
      </c>
      <c r="C97" s="301">
        <v>61500000</v>
      </c>
    </row>
    <row r="98" spans="1:3" ht="12" customHeight="1">
      <c r="A98" s="436" t="s">
        <v>112</v>
      </c>
      <c r="B98" s="19" t="s">
        <v>185</v>
      </c>
      <c r="C98" s="301">
        <v>197664485</v>
      </c>
    </row>
    <row r="99" spans="1:3" ht="12" customHeight="1">
      <c r="A99" s="436" t="s">
        <v>102</v>
      </c>
      <c r="B99" s="8" t="s">
        <v>511</v>
      </c>
      <c r="C99" s="301"/>
    </row>
    <row r="100" spans="1:3" ht="12" customHeight="1">
      <c r="A100" s="436" t="s">
        <v>103</v>
      </c>
      <c r="B100" s="142" t="s">
        <v>441</v>
      </c>
      <c r="C100" s="301"/>
    </row>
    <row r="101" spans="1:3" ht="12" customHeight="1">
      <c r="A101" s="436" t="s">
        <v>113</v>
      </c>
      <c r="B101" s="142" t="s">
        <v>440</v>
      </c>
      <c r="C101" s="301"/>
    </row>
    <row r="102" spans="1:3" ht="12" customHeight="1">
      <c r="A102" s="436" t="s">
        <v>114</v>
      </c>
      <c r="B102" s="142" t="s">
        <v>351</v>
      </c>
      <c r="C102" s="301"/>
    </row>
    <row r="103" spans="1:3" ht="12" customHeight="1">
      <c r="A103" s="436" t="s">
        <v>115</v>
      </c>
      <c r="B103" s="143" t="s">
        <v>352</v>
      </c>
      <c r="C103" s="301"/>
    </row>
    <row r="104" spans="1:3" ht="12" customHeight="1">
      <c r="A104" s="436" t="s">
        <v>116</v>
      </c>
      <c r="B104" s="143" t="s">
        <v>353</v>
      </c>
      <c r="C104" s="301"/>
    </row>
    <row r="105" spans="1:3" ht="12" customHeight="1">
      <c r="A105" s="436" t="s">
        <v>118</v>
      </c>
      <c r="B105" s="142" t="s">
        <v>354</v>
      </c>
      <c r="C105" s="301"/>
    </row>
    <row r="106" spans="1:3" ht="12" customHeight="1">
      <c r="A106" s="436" t="s">
        <v>186</v>
      </c>
      <c r="B106" s="142" t="s">
        <v>355</v>
      </c>
      <c r="C106" s="301"/>
    </row>
    <row r="107" spans="1:3" ht="12" customHeight="1">
      <c r="A107" s="436" t="s">
        <v>349</v>
      </c>
      <c r="B107" s="143" t="s">
        <v>356</v>
      </c>
      <c r="C107" s="301"/>
    </row>
    <row r="108" spans="1:3" ht="12" customHeight="1">
      <c r="A108" s="444" t="s">
        <v>350</v>
      </c>
      <c r="B108" s="144" t="s">
        <v>357</v>
      </c>
      <c r="C108" s="301"/>
    </row>
    <row r="109" spans="1:3" ht="12" customHeight="1">
      <c r="A109" s="436" t="s">
        <v>438</v>
      </c>
      <c r="B109" s="144" t="s">
        <v>358</v>
      </c>
      <c r="C109" s="301"/>
    </row>
    <row r="110" spans="1:3" ht="12" customHeight="1">
      <c r="A110" s="436" t="s">
        <v>439</v>
      </c>
      <c r="B110" s="143" t="s">
        <v>359</v>
      </c>
      <c r="C110" s="299"/>
    </row>
    <row r="111" spans="1:3" ht="12" customHeight="1">
      <c r="A111" s="436" t="s">
        <v>443</v>
      </c>
      <c r="B111" s="11" t="s">
        <v>50</v>
      </c>
      <c r="C111" s="299">
        <v>44166704</v>
      </c>
    </row>
    <row r="112" spans="1:3" ht="12" customHeight="1">
      <c r="A112" s="437" t="s">
        <v>444</v>
      </c>
      <c r="B112" s="8" t="s">
        <v>512</v>
      </c>
      <c r="C112" s="301">
        <v>44166704</v>
      </c>
    </row>
    <row r="113" spans="1:3" ht="12" customHeight="1" thickBot="1">
      <c r="A113" s="445" t="s">
        <v>445</v>
      </c>
      <c r="B113" s="145" t="s">
        <v>513</v>
      </c>
      <c r="C113" s="305"/>
    </row>
    <row r="114" spans="1:3" ht="12" customHeight="1" thickBot="1">
      <c r="A114" s="32" t="s">
        <v>19</v>
      </c>
      <c r="B114" s="27" t="s">
        <v>360</v>
      </c>
      <c r="C114" s="297">
        <f>+C115+C117+C119</f>
        <v>997770317</v>
      </c>
    </row>
    <row r="115" spans="1:3" ht="12" customHeight="1">
      <c r="A115" s="435" t="s">
        <v>104</v>
      </c>
      <c r="B115" s="8" t="s">
        <v>230</v>
      </c>
      <c r="C115" s="300">
        <v>786031339</v>
      </c>
    </row>
    <row r="116" spans="1:3" ht="12" customHeight="1">
      <c r="A116" s="435" t="s">
        <v>105</v>
      </c>
      <c r="B116" s="12" t="s">
        <v>364</v>
      </c>
      <c r="C116" s="300"/>
    </row>
    <row r="117" spans="1:3" ht="12" customHeight="1">
      <c r="A117" s="435" t="s">
        <v>106</v>
      </c>
      <c r="B117" s="12" t="s">
        <v>187</v>
      </c>
      <c r="C117" s="299">
        <v>211738978</v>
      </c>
    </row>
    <row r="118" spans="1:3" ht="12" customHeight="1">
      <c r="A118" s="435" t="s">
        <v>107</v>
      </c>
      <c r="B118" s="12" t="s">
        <v>365</v>
      </c>
      <c r="C118" s="264"/>
    </row>
    <row r="119" spans="1:3" ht="12" customHeight="1">
      <c r="A119" s="435" t="s">
        <v>108</v>
      </c>
      <c r="B119" s="294" t="s">
        <v>232</v>
      </c>
      <c r="C119" s="264"/>
    </row>
    <row r="120" spans="1:3" ht="12" customHeight="1">
      <c r="A120" s="435" t="s">
        <v>117</v>
      </c>
      <c r="B120" s="293" t="s">
        <v>428</v>
      </c>
      <c r="C120" s="264"/>
    </row>
    <row r="121" spans="1:3" ht="12" customHeight="1">
      <c r="A121" s="435" t="s">
        <v>119</v>
      </c>
      <c r="B121" s="412" t="s">
        <v>370</v>
      </c>
      <c r="C121" s="264"/>
    </row>
    <row r="122" spans="1:3" ht="12" customHeight="1">
      <c r="A122" s="435" t="s">
        <v>188</v>
      </c>
      <c r="B122" s="143" t="s">
        <v>353</v>
      </c>
      <c r="C122" s="264"/>
    </row>
    <row r="123" spans="1:3" ht="12" customHeight="1">
      <c r="A123" s="435" t="s">
        <v>189</v>
      </c>
      <c r="B123" s="143" t="s">
        <v>369</v>
      </c>
      <c r="C123" s="264"/>
    </row>
    <row r="124" spans="1:3" ht="12" customHeight="1">
      <c r="A124" s="435" t="s">
        <v>190</v>
      </c>
      <c r="B124" s="143" t="s">
        <v>368</v>
      </c>
      <c r="C124" s="264"/>
    </row>
    <row r="125" spans="1:3" ht="12" customHeight="1">
      <c r="A125" s="435" t="s">
        <v>361</v>
      </c>
      <c r="B125" s="143" t="s">
        <v>356</v>
      </c>
      <c r="C125" s="264"/>
    </row>
    <row r="126" spans="1:3" ht="12" customHeight="1">
      <c r="A126" s="435" t="s">
        <v>362</v>
      </c>
      <c r="B126" s="143" t="s">
        <v>367</v>
      </c>
      <c r="C126" s="264"/>
    </row>
    <row r="127" spans="1:3" ht="12" customHeight="1" thickBot="1">
      <c r="A127" s="444" t="s">
        <v>363</v>
      </c>
      <c r="B127" s="143" t="s">
        <v>366</v>
      </c>
      <c r="C127" s="266"/>
    </row>
    <row r="128" spans="1:3" ht="12" customHeight="1" thickBot="1">
      <c r="A128" s="32" t="s">
        <v>20</v>
      </c>
      <c r="B128" s="124" t="s">
        <v>448</v>
      </c>
      <c r="C128" s="297">
        <f>+C93+C114</f>
        <v>1666582467</v>
      </c>
    </row>
    <row r="129" spans="1:11" ht="12" customHeight="1" thickBot="1">
      <c r="A129" s="32" t="s">
        <v>21</v>
      </c>
      <c r="B129" s="124" t="s">
        <v>449</v>
      </c>
      <c r="C129" s="297">
        <f>+C130+C131+C132</f>
        <v>0</v>
      </c>
    </row>
    <row r="130" spans="1:11" s="95" customFormat="1" ht="12" customHeight="1">
      <c r="A130" s="435" t="s">
        <v>268</v>
      </c>
      <c r="B130" s="9" t="s">
        <v>517</v>
      </c>
      <c r="C130" s="264"/>
    </row>
    <row r="131" spans="1:11" ht="12" customHeight="1">
      <c r="A131" s="435" t="s">
        <v>269</v>
      </c>
      <c r="B131" s="9" t="s">
        <v>457</v>
      </c>
      <c r="C131" s="264"/>
    </row>
    <row r="132" spans="1:11" ht="12" customHeight="1" thickBot="1">
      <c r="A132" s="444" t="s">
        <v>270</v>
      </c>
      <c r="B132" s="7" t="s">
        <v>516</v>
      </c>
      <c r="C132" s="264"/>
    </row>
    <row r="133" spans="1:11" ht="12" customHeight="1" thickBot="1">
      <c r="A133" s="32" t="s">
        <v>22</v>
      </c>
      <c r="B133" s="124" t="s">
        <v>450</v>
      </c>
      <c r="C133" s="297">
        <f>+C134+C135+C136+C137+C138+C139</f>
        <v>0</v>
      </c>
    </row>
    <row r="134" spans="1:11" ht="12" customHeight="1">
      <c r="A134" s="435" t="s">
        <v>91</v>
      </c>
      <c r="B134" s="9" t="s">
        <v>459</v>
      </c>
      <c r="C134" s="264"/>
    </row>
    <row r="135" spans="1:11" ht="12" customHeight="1">
      <c r="A135" s="435" t="s">
        <v>92</v>
      </c>
      <c r="B135" s="9" t="s">
        <v>451</v>
      </c>
      <c r="C135" s="264"/>
    </row>
    <row r="136" spans="1:11" ht="12" customHeight="1">
      <c r="A136" s="435" t="s">
        <v>93</v>
      </c>
      <c r="B136" s="9" t="s">
        <v>452</v>
      </c>
      <c r="C136" s="264"/>
    </row>
    <row r="137" spans="1:11" ht="12" customHeight="1">
      <c r="A137" s="435" t="s">
        <v>175</v>
      </c>
      <c r="B137" s="9" t="s">
        <v>515</v>
      </c>
      <c r="C137" s="264"/>
    </row>
    <row r="138" spans="1:11" ht="12" customHeight="1">
      <c r="A138" s="435" t="s">
        <v>176</v>
      </c>
      <c r="B138" s="9" t="s">
        <v>454</v>
      </c>
      <c r="C138" s="264"/>
    </row>
    <row r="139" spans="1:11" s="95" customFormat="1" ht="12" customHeight="1" thickBot="1">
      <c r="A139" s="444" t="s">
        <v>177</v>
      </c>
      <c r="B139" s="7" t="s">
        <v>455</v>
      </c>
      <c r="C139" s="264"/>
    </row>
    <row r="140" spans="1:11" ht="12" customHeight="1" thickBot="1">
      <c r="A140" s="32" t="s">
        <v>23</v>
      </c>
      <c r="B140" s="124" t="s">
        <v>541</v>
      </c>
      <c r="C140" s="303">
        <f>+C141+C142+C144+C145+C143</f>
        <v>993999689</v>
      </c>
      <c r="K140" s="247"/>
    </row>
    <row r="141" spans="1:11">
      <c r="A141" s="435" t="s">
        <v>94</v>
      </c>
      <c r="B141" s="9" t="s">
        <v>371</v>
      </c>
      <c r="C141" s="264"/>
    </row>
    <row r="142" spans="1:11" ht="12" customHeight="1">
      <c r="A142" s="435" t="s">
        <v>95</v>
      </c>
      <c r="B142" s="9" t="s">
        <v>372</v>
      </c>
      <c r="C142" s="264"/>
    </row>
    <row r="143" spans="1:11" s="95" customFormat="1" ht="12" customHeight="1">
      <c r="A143" s="435" t="s">
        <v>288</v>
      </c>
      <c r="B143" s="9" t="s">
        <v>540</v>
      </c>
      <c r="C143" s="264">
        <v>993999689</v>
      </c>
    </row>
    <row r="144" spans="1:11" s="95" customFormat="1" ht="12" customHeight="1">
      <c r="A144" s="435" t="s">
        <v>289</v>
      </c>
      <c r="B144" s="9" t="s">
        <v>464</v>
      </c>
      <c r="C144" s="264"/>
    </row>
    <row r="145" spans="1:3" s="95" customFormat="1" ht="12" customHeight="1" thickBot="1">
      <c r="A145" s="444" t="s">
        <v>290</v>
      </c>
      <c r="B145" s="7" t="s">
        <v>390</v>
      </c>
      <c r="C145" s="264"/>
    </row>
    <row r="146" spans="1:3" s="95" customFormat="1" ht="12" customHeight="1" thickBot="1">
      <c r="A146" s="32" t="s">
        <v>24</v>
      </c>
      <c r="B146" s="124" t="s">
        <v>465</v>
      </c>
      <c r="C146" s="306">
        <f>+C147+C148+C149+C150+C151</f>
        <v>0</v>
      </c>
    </row>
    <row r="147" spans="1:3" s="95" customFormat="1" ht="12" customHeight="1">
      <c r="A147" s="435" t="s">
        <v>96</v>
      </c>
      <c r="B147" s="9" t="s">
        <v>460</v>
      </c>
      <c r="C147" s="264"/>
    </row>
    <row r="148" spans="1:3" s="95" customFormat="1" ht="12" customHeight="1">
      <c r="A148" s="435" t="s">
        <v>97</v>
      </c>
      <c r="B148" s="9" t="s">
        <v>467</v>
      </c>
      <c r="C148" s="264"/>
    </row>
    <row r="149" spans="1:3" s="95" customFormat="1" ht="12" customHeight="1">
      <c r="A149" s="435" t="s">
        <v>300</v>
      </c>
      <c r="B149" s="9" t="s">
        <v>462</v>
      </c>
      <c r="C149" s="264"/>
    </row>
    <row r="150" spans="1:3" ht="12.75" customHeight="1">
      <c r="A150" s="435" t="s">
        <v>301</v>
      </c>
      <c r="B150" s="9" t="s">
        <v>518</v>
      </c>
      <c r="C150" s="264"/>
    </row>
    <row r="151" spans="1:3" ht="12.75" customHeight="1" thickBot="1">
      <c r="A151" s="444" t="s">
        <v>466</v>
      </c>
      <c r="B151" s="7" t="s">
        <v>469</v>
      </c>
      <c r="C151" s="266"/>
    </row>
    <row r="152" spans="1:3" ht="12.75" customHeight="1" thickBot="1">
      <c r="A152" s="487" t="s">
        <v>25</v>
      </c>
      <c r="B152" s="124" t="s">
        <v>470</v>
      </c>
      <c r="C152" s="306"/>
    </row>
    <row r="153" spans="1:3" ht="12" customHeight="1" thickBot="1">
      <c r="A153" s="487" t="s">
        <v>26</v>
      </c>
      <c r="B153" s="124" t="s">
        <v>471</v>
      </c>
      <c r="C153" s="306"/>
    </row>
    <row r="154" spans="1:3" ht="15.2" customHeight="1" thickBot="1">
      <c r="A154" s="32" t="s">
        <v>27</v>
      </c>
      <c r="B154" s="124" t="s">
        <v>473</v>
      </c>
      <c r="C154" s="426">
        <f>+C129+C133+C140+C146+C152+C153</f>
        <v>993999689</v>
      </c>
    </row>
    <row r="155" spans="1:3" ht="13.5" thickBot="1">
      <c r="A155" s="446" t="s">
        <v>28</v>
      </c>
      <c r="B155" s="380" t="s">
        <v>472</v>
      </c>
      <c r="C155" s="426">
        <f>+C128+C154</f>
        <v>2660582156</v>
      </c>
    </row>
    <row r="156" spans="1:3" ht="15.2" customHeight="1" thickBot="1">
      <c r="A156" s="388"/>
      <c r="B156" s="389"/>
      <c r="C156" s="623">
        <f>C90-C155</f>
        <v>0</v>
      </c>
    </row>
    <row r="157" spans="1:3" ht="14.45" customHeight="1" thickBot="1">
      <c r="A157" s="245" t="s">
        <v>519</v>
      </c>
      <c r="B157" s="246"/>
      <c r="C157" s="121">
        <v>27</v>
      </c>
    </row>
    <row r="158" spans="1:3" ht="13.5" thickBot="1">
      <c r="A158" s="245" t="s">
        <v>206</v>
      </c>
      <c r="B158" s="246"/>
      <c r="C158" s="121">
        <v>80</v>
      </c>
    </row>
    <row r="159" spans="1:3">
      <c r="A159" s="620"/>
      <c r="B159" s="621"/>
      <c r="C159" s="622"/>
    </row>
    <row r="160" spans="1:3">
      <c r="A160" s="620"/>
      <c r="B160" s="621"/>
    </row>
    <row r="161" spans="1:3">
      <c r="A161" s="620"/>
      <c r="B161" s="621"/>
      <c r="C161" s="622"/>
    </row>
    <row r="162" spans="1:3">
      <c r="A162" s="620"/>
      <c r="B162" s="621"/>
      <c r="C162" s="622"/>
    </row>
    <row r="163" spans="1:3">
      <c r="A163" s="620"/>
      <c r="B163" s="621"/>
      <c r="C163" s="622"/>
    </row>
    <row r="164" spans="1:3">
      <c r="A164" s="620"/>
      <c r="B164" s="621"/>
      <c r="C164" s="622"/>
    </row>
    <row r="165" spans="1:3">
      <c r="A165" s="620"/>
      <c r="B165" s="621"/>
      <c r="C165" s="622"/>
    </row>
    <row r="166" spans="1:3">
      <c r="A166" s="620"/>
      <c r="B166" s="621"/>
      <c r="C166" s="622"/>
    </row>
    <row r="167" spans="1:3">
      <c r="A167" s="620"/>
      <c r="B167" s="621"/>
      <c r="C167" s="622"/>
    </row>
    <row r="168" spans="1:3">
      <c r="A168" s="620"/>
      <c r="B168" s="621"/>
      <c r="C168" s="622"/>
    </row>
    <row r="169" spans="1:3">
      <c r="A169" s="620"/>
      <c r="B169" s="621"/>
      <c r="C169" s="622"/>
    </row>
    <row r="170" spans="1:3">
      <c r="A170" s="620"/>
      <c r="B170" s="621"/>
      <c r="C170" s="622"/>
    </row>
    <row r="171" spans="1:3">
      <c r="A171" s="620"/>
      <c r="B171" s="621"/>
      <c r="C171" s="622"/>
    </row>
    <row r="172" spans="1:3">
      <c r="A172" s="620"/>
      <c r="B172" s="621"/>
      <c r="C172" s="622"/>
    </row>
    <row r="173" spans="1:3">
      <c r="A173" s="620"/>
      <c r="B173" s="621"/>
      <c r="C173" s="622"/>
    </row>
    <row r="174" spans="1:3">
      <c r="A174" s="620"/>
      <c r="B174" s="621"/>
      <c r="C174" s="622"/>
    </row>
    <row r="175" spans="1:3">
      <c r="A175" s="620"/>
      <c r="B175" s="621"/>
      <c r="C175" s="622"/>
    </row>
    <row r="176" spans="1:3">
      <c r="A176" s="620"/>
      <c r="B176" s="621"/>
      <c r="C176" s="622"/>
    </row>
    <row r="177" spans="1:3">
      <c r="A177" s="620"/>
      <c r="B177" s="621"/>
      <c r="C177" s="622"/>
    </row>
    <row r="178" spans="1:3">
      <c r="A178" s="620"/>
      <c r="B178" s="621"/>
      <c r="C178" s="622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92D050"/>
  </sheetPr>
  <dimension ref="A1:K178"/>
  <sheetViews>
    <sheetView zoomScale="120" zoomScaleNormal="120" zoomScaleSheetLayoutView="85" workbookViewId="0">
      <selection activeCell="C163" sqref="C163"/>
    </sheetView>
  </sheetViews>
  <sheetFormatPr defaultRowHeight="12.75"/>
  <cols>
    <col min="1" max="1" width="19.5" style="390" customWidth="1"/>
    <col min="2" max="2" width="72" style="391" customWidth="1"/>
    <col min="3" max="3" width="25" style="392" customWidth="1"/>
    <col min="4" max="16384" width="9.33203125" style="3"/>
  </cols>
  <sheetData>
    <row r="1" spans="1:3" s="2" customFormat="1" ht="16.5" customHeight="1" thickBot="1">
      <c r="A1" s="601"/>
      <c r="B1" s="602"/>
      <c r="C1" s="596" t="str">
        <f ca="1">CONCATENATE("9.1.2. melléklet ",ALAPADATOK!A7," ",ALAPADATOK!B7," ",ALAPADATOK!C7," ",ALAPADATOK!D7," ",ALAPADATOK!E7," ",ALAPADATOK!F7," ",ALAPADATOK!G7," ",ALAPADATOK!H7)</f>
        <v>9.1.2. melléklet a 2 / 2019 ( II.15. ) önkormányzati rendelethez</v>
      </c>
    </row>
    <row r="2" spans="1:3" s="91" customFormat="1" ht="21.2" customHeight="1">
      <c r="A2" s="603" t="s">
        <v>61</v>
      </c>
      <c r="B2" s="604" t="str">
        <f ca="1">CONCATENATE(ALAPADATOK!A3)</f>
        <v>DABAS VÁROS ÖNKORMÁNYZATA</v>
      </c>
      <c r="C2" s="605" t="s">
        <v>54</v>
      </c>
    </row>
    <row r="3" spans="1:3" s="91" customFormat="1" ht="16.5" thickBot="1">
      <c r="A3" s="606" t="s">
        <v>203</v>
      </c>
      <c r="B3" s="607" t="s">
        <v>430</v>
      </c>
      <c r="C3" s="608" t="s">
        <v>60</v>
      </c>
    </row>
    <row r="4" spans="1:3" s="92" customFormat="1" ht="15.95" customHeight="1" thickBot="1">
      <c r="A4" s="609"/>
      <c r="B4" s="609"/>
      <c r="C4" s="610" t="str">
        <f ca="1">KV_9.1.1.sz.mell!C4</f>
        <v>Forintban!</v>
      </c>
    </row>
    <row r="5" spans="1:3" ht="13.5" thickBot="1">
      <c r="A5" s="611" t="s">
        <v>205</v>
      </c>
      <c r="B5" s="612" t="s">
        <v>563</v>
      </c>
      <c r="C5" s="613" t="s">
        <v>55</v>
      </c>
    </row>
    <row r="6" spans="1:3" s="65" customFormat="1" ht="12.95" customHeight="1" thickBot="1">
      <c r="A6" s="614"/>
      <c r="B6" s="615" t="s">
        <v>493</v>
      </c>
      <c r="C6" s="616" t="s">
        <v>494</v>
      </c>
    </row>
    <row r="7" spans="1:3" s="65" customFormat="1" ht="15.95" customHeight="1" thickBot="1">
      <c r="A7" s="230"/>
      <c r="B7" s="231" t="s">
        <v>56</v>
      </c>
      <c r="C7" s="357"/>
    </row>
    <row r="8" spans="1:3" s="65" customFormat="1" ht="12" customHeight="1" thickBot="1">
      <c r="A8" s="32" t="s">
        <v>18</v>
      </c>
      <c r="B8" s="21" t="s">
        <v>252</v>
      </c>
      <c r="C8" s="297">
        <f>+C9+C10+C11+C12+C13+C14</f>
        <v>0</v>
      </c>
    </row>
    <row r="9" spans="1:3" s="93" customFormat="1" ht="12" customHeight="1">
      <c r="A9" s="435" t="s">
        <v>98</v>
      </c>
      <c r="B9" s="416" t="s">
        <v>253</v>
      </c>
      <c r="C9" s="300"/>
    </row>
    <row r="10" spans="1:3" s="94" customFormat="1" ht="12" customHeight="1">
      <c r="A10" s="436" t="s">
        <v>99</v>
      </c>
      <c r="B10" s="417" t="s">
        <v>254</v>
      </c>
      <c r="C10" s="299"/>
    </row>
    <row r="11" spans="1:3" s="94" customFormat="1" ht="12" customHeight="1">
      <c r="A11" s="436" t="s">
        <v>100</v>
      </c>
      <c r="B11" s="417" t="s">
        <v>550</v>
      </c>
      <c r="C11" s="299"/>
    </row>
    <row r="12" spans="1:3" s="94" customFormat="1" ht="12" customHeight="1">
      <c r="A12" s="436" t="s">
        <v>101</v>
      </c>
      <c r="B12" s="417" t="s">
        <v>256</v>
      </c>
      <c r="C12" s="299"/>
    </row>
    <row r="13" spans="1:3" s="94" customFormat="1" ht="12" customHeight="1">
      <c r="A13" s="436" t="s">
        <v>148</v>
      </c>
      <c r="B13" s="417" t="s">
        <v>506</v>
      </c>
      <c r="C13" s="299"/>
    </row>
    <row r="14" spans="1:3" s="93" customFormat="1" ht="12" customHeight="1" thickBot="1">
      <c r="A14" s="437" t="s">
        <v>102</v>
      </c>
      <c r="B14" s="418" t="s">
        <v>433</v>
      </c>
      <c r="C14" s="299"/>
    </row>
    <row r="15" spans="1:3" s="93" customFormat="1" ht="12" customHeight="1" thickBot="1">
      <c r="A15" s="32" t="s">
        <v>19</v>
      </c>
      <c r="B15" s="292" t="s">
        <v>257</v>
      </c>
      <c r="C15" s="297">
        <f>+C16+C17+C18+C19+C20</f>
        <v>4300000</v>
      </c>
    </row>
    <row r="16" spans="1:3" s="93" customFormat="1" ht="12" customHeight="1">
      <c r="A16" s="435" t="s">
        <v>104</v>
      </c>
      <c r="B16" s="416" t="s">
        <v>258</v>
      </c>
      <c r="C16" s="300"/>
    </row>
    <row r="17" spans="1:3" s="93" customFormat="1" ht="12" customHeight="1">
      <c r="A17" s="436" t="s">
        <v>105</v>
      </c>
      <c r="B17" s="417" t="s">
        <v>259</v>
      </c>
      <c r="C17" s="299"/>
    </row>
    <row r="18" spans="1:3" s="93" customFormat="1" ht="12" customHeight="1">
      <c r="A18" s="436" t="s">
        <v>106</v>
      </c>
      <c r="B18" s="417" t="s">
        <v>422</v>
      </c>
      <c r="C18" s="299"/>
    </row>
    <row r="19" spans="1:3" s="93" customFormat="1" ht="12" customHeight="1">
      <c r="A19" s="436" t="s">
        <v>107</v>
      </c>
      <c r="B19" s="417" t="s">
        <v>423</v>
      </c>
      <c r="C19" s="299"/>
    </row>
    <row r="20" spans="1:3" s="93" customFormat="1" ht="12" customHeight="1">
      <c r="A20" s="436" t="s">
        <v>108</v>
      </c>
      <c r="B20" s="417" t="s">
        <v>260</v>
      </c>
      <c r="C20" s="299">
        <v>4300000</v>
      </c>
    </row>
    <row r="21" spans="1:3" s="94" customFormat="1" ht="12" customHeight="1" thickBot="1">
      <c r="A21" s="437" t="s">
        <v>117</v>
      </c>
      <c r="B21" s="418" t="s">
        <v>261</v>
      </c>
      <c r="C21" s="301"/>
    </row>
    <row r="22" spans="1:3" s="94" customFormat="1" ht="12" customHeight="1" thickBot="1">
      <c r="A22" s="32" t="s">
        <v>20</v>
      </c>
      <c r="B22" s="21" t="s">
        <v>262</v>
      </c>
      <c r="C22" s="297">
        <f>+C23+C24+C25+C26+C27</f>
        <v>101002417</v>
      </c>
    </row>
    <row r="23" spans="1:3" s="94" customFormat="1" ht="12" customHeight="1">
      <c r="A23" s="435" t="s">
        <v>87</v>
      </c>
      <c r="B23" s="416" t="s">
        <v>263</v>
      </c>
      <c r="C23" s="300"/>
    </row>
    <row r="24" spans="1:3" s="93" customFormat="1" ht="12" customHeight="1">
      <c r="A24" s="436" t="s">
        <v>88</v>
      </c>
      <c r="B24" s="417" t="s">
        <v>264</v>
      </c>
      <c r="C24" s="299"/>
    </row>
    <row r="25" spans="1:3" s="94" customFormat="1" ht="12" customHeight="1">
      <c r="A25" s="436" t="s">
        <v>89</v>
      </c>
      <c r="B25" s="417" t="s">
        <v>424</v>
      </c>
      <c r="C25" s="299"/>
    </row>
    <row r="26" spans="1:3" s="94" customFormat="1" ht="12" customHeight="1">
      <c r="A26" s="436" t="s">
        <v>90</v>
      </c>
      <c r="B26" s="417" t="s">
        <v>425</v>
      </c>
      <c r="C26" s="299"/>
    </row>
    <row r="27" spans="1:3" s="94" customFormat="1" ht="12" customHeight="1">
      <c r="A27" s="436" t="s">
        <v>171</v>
      </c>
      <c r="B27" s="417" t="s">
        <v>265</v>
      </c>
      <c r="C27" s="299">
        <v>101002417</v>
      </c>
    </row>
    <row r="28" spans="1:3" s="94" customFormat="1" ht="12" customHeight="1" thickBot="1">
      <c r="A28" s="437" t="s">
        <v>172</v>
      </c>
      <c r="B28" s="418" t="s">
        <v>266</v>
      </c>
      <c r="C28" s="301"/>
    </row>
    <row r="29" spans="1:3" s="94" customFormat="1" ht="12" customHeight="1" thickBot="1">
      <c r="A29" s="32" t="s">
        <v>173</v>
      </c>
      <c r="B29" s="21" t="s">
        <v>267</v>
      </c>
      <c r="C29" s="303">
        <f>SUM(C30:C36)</f>
        <v>0</v>
      </c>
    </row>
    <row r="30" spans="1:3" s="94" customFormat="1" ht="12" customHeight="1">
      <c r="A30" s="435" t="s">
        <v>268</v>
      </c>
      <c r="B30" s="416" t="s">
        <v>555</v>
      </c>
      <c r="C30" s="300"/>
    </row>
    <row r="31" spans="1:3" s="94" customFormat="1" ht="12" customHeight="1">
      <c r="A31" s="436" t="s">
        <v>269</v>
      </c>
      <c r="B31" s="417" t="s">
        <v>556</v>
      </c>
      <c r="C31" s="299"/>
    </row>
    <row r="32" spans="1:3" s="94" customFormat="1" ht="12" customHeight="1">
      <c r="A32" s="436" t="s">
        <v>270</v>
      </c>
      <c r="B32" s="417" t="s">
        <v>557</v>
      </c>
      <c r="C32" s="299"/>
    </row>
    <row r="33" spans="1:3" s="94" customFormat="1" ht="12" customHeight="1">
      <c r="A33" s="436" t="s">
        <v>271</v>
      </c>
      <c r="B33" s="417" t="s">
        <v>558</v>
      </c>
      <c r="C33" s="299"/>
    </row>
    <row r="34" spans="1:3" s="94" customFormat="1" ht="12" customHeight="1">
      <c r="A34" s="436" t="s">
        <v>552</v>
      </c>
      <c r="B34" s="417" t="s">
        <v>272</v>
      </c>
      <c r="C34" s="299"/>
    </row>
    <row r="35" spans="1:3" s="94" customFormat="1" ht="12" customHeight="1">
      <c r="A35" s="436" t="s">
        <v>553</v>
      </c>
      <c r="B35" s="417" t="s">
        <v>273</v>
      </c>
      <c r="C35" s="299"/>
    </row>
    <row r="36" spans="1:3" s="94" customFormat="1" ht="12" customHeight="1" thickBot="1">
      <c r="A36" s="437" t="s">
        <v>554</v>
      </c>
      <c r="B36" s="418" t="s">
        <v>274</v>
      </c>
      <c r="C36" s="301"/>
    </row>
    <row r="37" spans="1:3" s="94" customFormat="1" ht="12" customHeight="1" thickBot="1">
      <c r="A37" s="32" t="s">
        <v>22</v>
      </c>
      <c r="B37" s="21" t="s">
        <v>434</v>
      </c>
      <c r="C37" s="297">
        <f>SUM(C38:C48)</f>
        <v>46950000</v>
      </c>
    </row>
    <row r="38" spans="1:3" s="94" customFormat="1" ht="12" customHeight="1">
      <c r="A38" s="435" t="s">
        <v>91</v>
      </c>
      <c r="B38" s="416" t="s">
        <v>277</v>
      </c>
      <c r="C38" s="300"/>
    </row>
    <row r="39" spans="1:3" s="94" customFormat="1" ht="12" customHeight="1">
      <c r="A39" s="436" t="s">
        <v>92</v>
      </c>
      <c r="B39" s="417" t="s">
        <v>278</v>
      </c>
      <c r="C39" s="299">
        <v>38712000</v>
      </c>
    </row>
    <row r="40" spans="1:3" s="94" customFormat="1" ht="12" customHeight="1">
      <c r="A40" s="436" t="s">
        <v>93</v>
      </c>
      <c r="B40" s="417" t="s">
        <v>279</v>
      </c>
      <c r="C40" s="299"/>
    </row>
    <row r="41" spans="1:3" s="94" customFormat="1" ht="12" customHeight="1">
      <c r="A41" s="436" t="s">
        <v>175</v>
      </c>
      <c r="B41" s="417" t="s">
        <v>280</v>
      </c>
      <c r="C41" s="299"/>
    </row>
    <row r="42" spans="1:3" s="94" customFormat="1" ht="12" customHeight="1">
      <c r="A42" s="436" t="s">
        <v>176</v>
      </c>
      <c r="B42" s="417" t="s">
        <v>281</v>
      </c>
      <c r="C42" s="299"/>
    </row>
    <row r="43" spans="1:3" s="94" customFormat="1" ht="12" customHeight="1">
      <c r="A43" s="436" t="s">
        <v>177</v>
      </c>
      <c r="B43" s="417" t="s">
        <v>282</v>
      </c>
      <c r="C43" s="299">
        <v>8238000</v>
      </c>
    </row>
    <row r="44" spans="1:3" s="94" customFormat="1" ht="12" customHeight="1">
      <c r="A44" s="436" t="s">
        <v>178</v>
      </c>
      <c r="B44" s="417" t="s">
        <v>283</v>
      </c>
      <c r="C44" s="299"/>
    </row>
    <row r="45" spans="1:3" s="94" customFormat="1" ht="12" customHeight="1">
      <c r="A45" s="436" t="s">
        <v>179</v>
      </c>
      <c r="B45" s="417" t="s">
        <v>561</v>
      </c>
      <c r="C45" s="299"/>
    </row>
    <row r="46" spans="1:3" s="94" customFormat="1" ht="12" customHeight="1">
      <c r="A46" s="436" t="s">
        <v>275</v>
      </c>
      <c r="B46" s="417" t="s">
        <v>285</v>
      </c>
      <c r="C46" s="302"/>
    </row>
    <row r="47" spans="1:3" s="94" customFormat="1" ht="12" customHeight="1">
      <c r="A47" s="437" t="s">
        <v>276</v>
      </c>
      <c r="B47" s="418" t="s">
        <v>436</v>
      </c>
      <c r="C47" s="403"/>
    </row>
    <row r="48" spans="1:3" s="94" customFormat="1" ht="12" customHeight="1" thickBot="1">
      <c r="A48" s="437" t="s">
        <v>435</v>
      </c>
      <c r="B48" s="418" t="s">
        <v>286</v>
      </c>
      <c r="C48" s="403"/>
    </row>
    <row r="49" spans="1:3" s="94" customFormat="1" ht="12" customHeight="1" thickBot="1">
      <c r="A49" s="32" t="s">
        <v>23</v>
      </c>
      <c r="B49" s="21" t="s">
        <v>287</v>
      </c>
      <c r="C49" s="297">
        <f>SUM(C50:C54)</f>
        <v>0</v>
      </c>
    </row>
    <row r="50" spans="1:3" s="94" customFormat="1" ht="12" customHeight="1">
      <c r="A50" s="435" t="s">
        <v>94</v>
      </c>
      <c r="B50" s="416" t="s">
        <v>291</v>
      </c>
      <c r="C50" s="460"/>
    </row>
    <row r="51" spans="1:3" s="94" customFormat="1" ht="12" customHeight="1">
      <c r="A51" s="436" t="s">
        <v>95</v>
      </c>
      <c r="B51" s="417" t="s">
        <v>292</v>
      </c>
      <c r="C51" s="302"/>
    </row>
    <row r="52" spans="1:3" s="94" customFormat="1" ht="12" customHeight="1">
      <c r="A52" s="436" t="s">
        <v>288</v>
      </c>
      <c r="B52" s="417" t="s">
        <v>293</v>
      </c>
      <c r="C52" s="302"/>
    </row>
    <row r="53" spans="1:3" s="94" customFormat="1" ht="12" customHeight="1">
      <c r="A53" s="436" t="s">
        <v>289</v>
      </c>
      <c r="B53" s="417" t="s">
        <v>294</v>
      </c>
      <c r="C53" s="302"/>
    </row>
    <row r="54" spans="1:3" s="94" customFormat="1" ht="12" customHeight="1" thickBot="1">
      <c r="A54" s="437" t="s">
        <v>290</v>
      </c>
      <c r="B54" s="418" t="s">
        <v>295</v>
      </c>
      <c r="C54" s="403"/>
    </row>
    <row r="55" spans="1:3" s="94" customFormat="1" ht="12" customHeight="1" thickBot="1">
      <c r="A55" s="32" t="s">
        <v>180</v>
      </c>
      <c r="B55" s="21" t="s">
        <v>296</v>
      </c>
      <c r="C55" s="297">
        <f>SUM(C56:C58)</f>
        <v>0</v>
      </c>
    </row>
    <row r="56" spans="1:3" s="94" customFormat="1" ht="12" customHeight="1">
      <c r="A56" s="435" t="s">
        <v>96</v>
      </c>
      <c r="B56" s="416" t="s">
        <v>297</v>
      </c>
      <c r="C56" s="300"/>
    </row>
    <row r="57" spans="1:3" s="94" customFormat="1" ht="12" customHeight="1">
      <c r="A57" s="436" t="s">
        <v>97</v>
      </c>
      <c r="B57" s="417" t="s">
        <v>426</v>
      </c>
      <c r="C57" s="299"/>
    </row>
    <row r="58" spans="1:3" s="94" customFormat="1" ht="12" customHeight="1">
      <c r="A58" s="436" t="s">
        <v>300</v>
      </c>
      <c r="B58" s="417" t="s">
        <v>298</v>
      </c>
      <c r="C58" s="299"/>
    </row>
    <row r="59" spans="1:3" s="94" customFormat="1" ht="12" customHeight="1" thickBot="1">
      <c r="A59" s="437" t="s">
        <v>301</v>
      </c>
      <c r="B59" s="418" t="s">
        <v>299</v>
      </c>
      <c r="C59" s="301"/>
    </row>
    <row r="60" spans="1:3" s="94" customFormat="1" ht="12" customHeight="1" thickBot="1">
      <c r="A60" s="32" t="s">
        <v>25</v>
      </c>
      <c r="B60" s="292" t="s">
        <v>302</v>
      </c>
      <c r="C60" s="297">
        <f>SUM(C61:C63)</f>
        <v>0</v>
      </c>
    </row>
    <row r="61" spans="1:3" s="94" customFormat="1" ht="12" customHeight="1">
      <c r="A61" s="435" t="s">
        <v>181</v>
      </c>
      <c r="B61" s="416" t="s">
        <v>304</v>
      </c>
      <c r="C61" s="302"/>
    </row>
    <row r="62" spans="1:3" s="94" customFormat="1" ht="12" customHeight="1">
      <c r="A62" s="436" t="s">
        <v>182</v>
      </c>
      <c r="B62" s="417" t="s">
        <v>427</v>
      </c>
      <c r="C62" s="302"/>
    </row>
    <row r="63" spans="1:3" s="94" customFormat="1" ht="12" customHeight="1">
      <c r="A63" s="436" t="s">
        <v>231</v>
      </c>
      <c r="B63" s="417" t="s">
        <v>305</v>
      </c>
      <c r="C63" s="302"/>
    </row>
    <row r="64" spans="1:3" s="94" customFormat="1" ht="12" customHeight="1" thickBot="1">
      <c r="A64" s="437" t="s">
        <v>303</v>
      </c>
      <c r="B64" s="418" t="s">
        <v>306</v>
      </c>
      <c r="C64" s="302"/>
    </row>
    <row r="65" spans="1:3" s="94" customFormat="1" ht="12" customHeight="1" thickBot="1">
      <c r="A65" s="32" t="s">
        <v>26</v>
      </c>
      <c r="B65" s="21" t="s">
        <v>307</v>
      </c>
      <c r="C65" s="303">
        <f>+C8+C15+C22+C29+C37+C49+C55+C60</f>
        <v>152252417</v>
      </c>
    </row>
    <row r="66" spans="1:3" s="94" customFormat="1" ht="12" customHeight="1" thickBot="1">
      <c r="A66" s="438" t="s">
        <v>394</v>
      </c>
      <c r="B66" s="292" t="s">
        <v>309</v>
      </c>
      <c r="C66" s="297">
        <f>SUM(C67:C69)</f>
        <v>0</v>
      </c>
    </row>
    <row r="67" spans="1:3" s="94" customFormat="1" ht="12" customHeight="1">
      <c r="A67" s="435" t="s">
        <v>337</v>
      </c>
      <c r="B67" s="416" t="s">
        <v>310</v>
      </c>
      <c r="C67" s="302"/>
    </row>
    <row r="68" spans="1:3" s="94" customFormat="1" ht="12" customHeight="1">
      <c r="A68" s="436" t="s">
        <v>346</v>
      </c>
      <c r="B68" s="417" t="s">
        <v>311</v>
      </c>
      <c r="C68" s="302"/>
    </row>
    <row r="69" spans="1:3" s="94" customFormat="1" ht="12" customHeight="1" thickBot="1">
      <c r="A69" s="437" t="s">
        <v>347</v>
      </c>
      <c r="B69" s="419" t="s">
        <v>312</v>
      </c>
      <c r="C69" s="302"/>
    </row>
    <row r="70" spans="1:3" s="94" customFormat="1" ht="12" customHeight="1" thickBot="1">
      <c r="A70" s="438" t="s">
        <v>313</v>
      </c>
      <c r="B70" s="292" t="s">
        <v>314</v>
      </c>
      <c r="C70" s="297">
        <f>SUM(C71:C74)</f>
        <v>0</v>
      </c>
    </row>
    <row r="71" spans="1:3" s="94" customFormat="1" ht="12" customHeight="1">
      <c r="A71" s="435" t="s">
        <v>149</v>
      </c>
      <c r="B71" s="416" t="s">
        <v>315</v>
      </c>
      <c r="C71" s="302"/>
    </row>
    <row r="72" spans="1:3" s="94" customFormat="1" ht="12" customHeight="1">
      <c r="A72" s="436" t="s">
        <v>150</v>
      </c>
      <c r="B72" s="417" t="s">
        <v>571</v>
      </c>
      <c r="C72" s="302"/>
    </row>
    <row r="73" spans="1:3" s="94" customFormat="1" ht="12" customHeight="1">
      <c r="A73" s="436" t="s">
        <v>338</v>
      </c>
      <c r="B73" s="417" t="s">
        <v>316</v>
      </c>
      <c r="C73" s="302"/>
    </row>
    <row r="74" spans="1:3" s="94" customFormat="1" ht="12" customHeight="1" thickBot="1">
      <c r="A74" s="437" t="s">
        <v>339</v>
      </c>
      <c r="B74" s="294" t="s">
        <v>572</v>
      </c>
      <c r="C74" s="302"/>
    </row>
    <row r="75" spans="1:3" s="94" customFormat="1" ht="12" customHeight="1" thickBot="1">
      <c r="A75" s="438" t="s">
        <v>317</v>
      </c>
      <c r="B75" s="292" t="s">
        <v>318</v>
      </c>
      <c r="C75" s="297">
        <f>SUM(C76:C77)</f>
        <v>266713009</v>
      </c>
    </row>
    <row r="76" spans="1:3" s="94" customFormat="1" ht="12" customHeight="1">
      <c r="A76" s="435" t="s">
        <v>340</v>
      </c>
      <c r="B76" s="416" t="s">
        <v>319</v>
      </c>
      <c r="C76" s="302">
        <v>266713009</v>
      </c>
    </row>
    <row r="77" spans="1:3" s="94" customFormat="1" ht="12" customHeight="1" thickBot="1">
      <c r="A77" s="437" t="s">
        <v>341</v>
      </c>
      <c r="B77" s="418" t="s">
        <v>320</v>
      </c>
      <c r="C77" s="302"/>
    </row>
    <row r="78" spans="1:3" s="93" customFormat="1" ht="12" customHeight="1" thickBot="1">
      <c r="A78" s="438" t="s">
        <v>321</v>
      </c>
      <c r="B78" s="292" t="s">
        <v>322</v>
      </c>
      <c r="C78" s="297">
        <f>SUM(C79:C81)</f>
        <v>0</v>
      </c>
    </row>
    <row r="79" spans="1:3" s="94" customFormat="1" ht="12" customHeight="1">
      <c r="A79" s="435" t="s">
        <v>342</v>
      </c>
      <c r="B79" s="416" t="s">
        <v>323</v>
      </c>
      <c r="C79" s="302"/>
    </row>
    <row r="80" spans="1:3" s="94" customFormat="1" ht="12" customHeight="1">
      <c r="A80" s="436" t="s">
        <v>343</v>
      </c>
      <c r="B80" s="417" t="s">
        <v>324</v>
      </c>
      <c r="C80" s="302"/>
    </row>
    <row r="81" spans="1:3" s="94" customFormat="1" ht="12" customHeight="1" thickBot="1">
      <c r="A81" s="437" t="s">
        <v>344</v>
      </c>
      <c r="B81" s="418" t="s">
        <v>573</v>
      </c>
      <c r="C81" s="302"/>
    </row>
    <row r="82" spans="1:3" s="94" customFormat="1" ht="12" customHeight="1" thickBot="1">
      <c r="A82" s="438" t="s">
        <v>325</v>
      </c>
      <c r="B82" s="292" t="s">
        <v>345</v>
      </c>
      <c r="C82" s="297">
        <f>SUM(C83:C86)</f>
        <v>0</v>
      </c>
    </row>
    <row r="83" spans="1:3" s="94" customFormat="1" ht="12" customHeight="1">
      <c r="A83" s="439" t="s">
        <v>326</v>
      </c>
      <c r="B83" s="416" t="s">
        <v>327</v>
      </c>
      <c r="C83" s="302"/>
    </row>
    <row r="84" spans="1:3" s="94" customFormat="1" ht="12" customHeight="1">
      <c r="A84" s="440" t="s">
        <v>328</v>
      </c>
      <c r="B84" s="417" t="s">
        <v>329</v>
      </c>
      <c r="C84" s="302"/>
    </row>
    <row r="85" spans="1:3" s="94" customFormat="1" ht="12" customHeight="1">
      <c r="A85" s="440" t="s">
        <v>330</v>
      </c>
      <c r="B85" s="417" t="s">
        <v>331</v>
      </c>
      <c r="C85" s="302"/>
    </row>
    <row r="86" spans="1:3" s="93" customFormat="1" ht="12" customHeight="1" thickBot="1">
      <c r="A86" s="441" t="s">
        <v>332</v>
      </c>
      <c r="B86" s="418" t="s">
        <v>333</v>
      </c>
      <c r="C86" s="302"/>
    </row>
    <row r="87" spans="1:3" s="93" customFormat="1" ht="12" customHeight="1" thickBot="1">
      <c r="A87" s="438" t="s">
        <v>334</v>
      </c>
      <c r="B87" s="292" t="s">
        <v>475</v>
      </c>
      <c r="C87" s="461"/>
    </row>
    <row r="88" spans="1:3" s="93" customFormat="1" ht="12" customHeight="1" thickBot="1">
      <c r="A88" s="438" t="s">
        <v>507</v>
      </c>
      <c r="B88" s="292" t="s">
        <v>335</v>
      </c>
      <c r="C88" s="461"/>
    </row>
    <row r="89" spans="1:3" s="93" customFormat="1" ht="12" customHeight="1" thickBot="1">
      <c r="A89" s="438" t="s">
        <v>508</v>
      </c>
      <c r="B89" s="423" t="s">
        <v>478</v>
      </c>
      <c r="C89" s="303">
        <f>+C66+C70+C75+C78+C82+C88+C87</f>
        <v>266713009</v>
      </c>
    </row>
    <row r="90" spans="1:3" s="93" customFormat="1" ht="12" customHeight="1" thickBot="1">
      <c r="A90" s="442" t="s">
        <v>509</v>
      </c>
      <c r="B90" s="424" t="s">
        <v>510</v>
      </c>
      <c r="C90" s="303">
        <f>+C65+C89</f>
        <v>418965426</v>
      </c>
    </row>
    <row r="91" spans="1:3" s="94" customFormat="1" ht="15.2" customHeight="1" thickBot="1">
      <c r="A91" s="236"/>
      <c r="B91" s="237"/>
      <c r="C91" s="362"/>
    </row>
    <row r="92" spans="1:3" s="65" customFormat="1" ht="16.5" customHeight="1" thickBot="1">
      <c r="A92" s="240"/>
      <c r="B92" s="241" t="s">
        <v>57</v>
      </c>
      <c r="C92" s="364"/>
    </row>
    <row r="93" spans="1:3" s="95" customFormat="1" ht="12" customHeight="1" thickBot="1">
      <c r="A93" s="409" t="s">
        <v>18</v>
      </c>
      <c r="B93" s="28" t="s">
        <v>514</v>
      </c>
      <c r="C93" s="296">
        <f>+C94+C95+C96+C97+C98+C111</f>
        <v>253214816</v>
      </c>
    </row>
    <row r="94" spans="1:3" ht="12" customHeight="1">
      <c r="A94" s="443" t="s">
        <v>98</v>
      </c>
      <c r="B94" s="10" t="s">
        <v>49</v>
      </c>
      <c r="C94" s="298">
        <v>19468360</v>
      </c>
    </row>
    <row r="95" spans="1:3" ht="12" customHeight="1">
      <c r="A95" s="436" t="s">
        <v>99</v>
      </c>
      <c r="B95" s="8" t="s">
        <v>183</v>
      </c>
      <c r="C95" s="299">
        <v>3796330</v>
      </c>
    </row>
    <row r="96" spans="1:3" ht="12" customHeight="1">
      <c r="A96" s="436" t="s">
        <v>100</v>
      </c>
      <c r="B96" s="8" t="s">
        <v>140</v>
      </c>
      <c r="C96" s="301">
        <v>91178053</v>
      </c>
    </row>
    <row r="97" spans="1:3" ht="12" customHeight="1">
      <c r="A97" s="436" t="s">
        <v>101</v>
      </c>
      <c r="B97" s="11" t="s">
        <v>184</v>
      </c>
      <c r="C97" s="301"/>
    </row>
    <row r="98" spans="1:3" ht="12" customHeight="1">
      <c r="A98" s="436" t="s">
        <v>112</v>
      </c>
      <c r="B98" s="19" t="s">
        <v>185</v>
      </c>
      <c r="C98" s="301">
        <v>82776521</v>
      </c>
    </row>
    <row r="99" spans="1:3" ht="12" customHeight="1">
      <c r="A99" s="436" t="s">
        <v>102</v>
      </c>
      <c r="B99" s="8" t="s">
        <v>511</v>
      </c>
      <c r="C99" s="301"/>
    </row>
    <row r="100" spans="1:3" ht="12" customHeight="1">
      <c r="A100" s="436" t="s">
        <v>103</v>
      </c>
      <c r="B100" s="142" t="s">
        <v>441</v>
      </c>
      <c r="C100" s="301"/>
    </row>
    <row r="101" spans="1:3" ht="12" customHeight="1">
      <c r="A101" s="436" t="s">
        <v>113</v>
      </c>
      <c r="B101" s="142" t="s">
        <v>440</v>
      </c>
      <c r="C101" s="301"/>
    </row>
    <row r="102" spans="1:3" ht="12" customHeight="1">
      <c r="A102" s="436" t="s">
        <v>114</v>
      </c>
      <c r="B102" s="142" t="s">
        <v>351</v>
      </c>
      <c r="C102" s="301"/>
    </row>
    <row r="103" spans="1:3" ht="12" customHeight="1">
      <c r="A103" s="436" t="s">
        <v>115</v>
      </c>
      <c r="B103" s="143" t="s">
        <v>352</v>
      </c>
      <c r="C103" s="301"/>
    </row>
    <row r="104" spans="1:3" ht="12" customHeight="1">
      <c r="A104" s="436" t="s">
        <v>116</v>
      </c>
      <c r="B104" s="143" t="s">
        <v>353</v>
      </c>
      <c r="C104" s="301"/>
    </row>
    <row r="105" spans="1:3" ht="12" customHeight="1">
      <c r="A105" s="436" t="s">
        <v>118</v>
      </c>
      <c r="B105" s="142" t="s">
        <v>354</v>
      </c>
      <c r="C105" s="301"/>
    </row>
    <row r="106" spans="1:3" ht="12" customHeight="1">
      <c r="A106" s="436" t="s">
        <v>186</v>
      </c>
      <c r="B106" s="142" t="s">
        <v>355</v>
      </c>
      <c r="C106" s="301"/>
    </row>
    <row r="107" spans="1:3" ht="12" customHeight="1">
      <c r="A107" s="436" t="s">
        <v>349</v>
      </c>
      <c r="B107" s="143" t="s">
        <v>356</v>
      </c>
      <c r="C107" s="301"/>
    </row>
    <row r="108" spans="1:3" ht="12" customHeight="1">
      <c r="A108" s="444" t="s">
        <v>350</v>
      </c>
      <c r="B108" s="144" t="s">
        <v>357</v>
      </c>
      <c r="C108" s="301"/>
    </row>
    <row r="109" spans="1:3" ht="12" customHeight="1">
      <c r="A109" s="436" t="s">
        <v>438</v>
      </c>
      <c r="B109" s="144" t="s">
        <v>358</v>
      </c>
      <c r="C109" s="301"/>
    </row>
    <row r="110" spans="1:3" ht="12" customHeight="1">
      <c r="A110" s="436" t="s">
        <v>439</v>
      </c>
      <c r="B110" s="143" t="s">
        <v>359</v>
      </c>
      <c r="C110" s="299"/>
    </row>
    <row r="111" spans="1:3" ht="12" customHeight="1">
      <c r="A111" s="436" t="s">
        <v>443</v>
      </c>
      <c r="B111" s="11" t="s">
        <v>50</v>
      </c>
      <c r="C111" s="299">
        <v>55995552</v>
      </c>
    </row>
    <row r="112" spans="1:3" ht="12" customHeight="1">
      <c r="A112" s="437" t="s">
        <v>444</v>
      </c>
      <c r="B112" s="8" t="s">
        <v>512</v>
      </c>
      <c r="C112" s="301"/>
    </row>
    <row r="113" spans="1:3" ht="12" customHeight="1" thickBot="1">
      <c r="A113" s="445" t="s">
        <v>445</v>
      </c>
      <c r="B113" s="145" t="s">
        <v>513</v>
      </c>
      <c r="C113" s="305"/>
    </row>
    <row r="114" spans="1:3" ht="12" customHeight="1" thickBot="1">
      <c r="A114" s="32" t="s">
        <v>19</v>
      </c>
      <c r="B114" s="27" t="s">
        <v>360</v>
      </c>
      <c r="C114" s="297">
        <f>+C115+C117+C119</f>
        <v>141750610</v>
      </c>
    </row>
    <row r="115" spans="1:3" ht="12" customHeight="1">
      <c r="A115" s="435" t="s">
        <v>104</v>
      </c>
      <c r="B115" s="8" t="s">
        <v>230</v>
      </c>
      <c r="C115" s="300">
        <v>141750610</v>
      </c>
    </row>
    <row r="116" spans="1:3" ht="12" customHeight="1">
      <c r="A116" s="435" t="s">
        <v>105</v>
      </c>
      <c r="B116" s="12" t="s">
        <v>364</v>
      </c>
      <c r="C116" s="300"/>
    </row>
    <row r="117" spans="1:3" ht="12" customHeight="1">
      <c r="A117" s="435" t="s">
        <v>106</v>
      </c>
      <c r="B117" s="12" t="s">
        <v>187</v>
      </c>
      <c r="C117" s="299"/>
    </row>
    <row r="118" spans="1:3" ht="12" customHeight="1">
      <c r="A118" s="435" t="s">
        <v>107</v>
      </c>
      <c r="B118" s="12" t="s">
        <v>365</v>
      </c>
      <c r="C118" s="264"/>
    </row>
    <row r="119" spans="1:3" ht="12" customHeight="1">
      <c r="A119" s="435" t="s">
        <v>108</v>
      </c>
      <c r="B119" s="294" t="s">
        <v>232</v>
      </c>
      <c r="C119" s="264"/>
    </row>
    <row r="120" spans="1:3" ht="12" customHeight="1">
      <c r="A120" s="435" t="s">
        <v>117</v>
      </c>
      <c r="B120" s="293" t="s">
        <v>428</v>
      </c>
      <c r="C120" s="264"/>
    </row>
    <row r="121" spans="1:3" ht="12" customHeight="1">
      <c r="A121" s="435" t="s">
        <v>119</v>
      </c>
      <c r="B121" s="412" t="s">
        <v>370</v>
      </c>
      <c r="C121" s="264"/>
    </row>
    <row r="122" spans="1:3" ht="12" customHeight="1">
      <c r="A122" s="435" t="s">
        <v>188</v>
      </c>
      <c r="B122" s="143" t="s">
        <v>353</v>
      </c>
      <c r="C122" s="264"/>
    </row>
    <row r="123" spans="1:3" ht="12" customHeight="1">
      <c r="A123" s="435" t="s">
        <v>189</v>
      </c>
      <c r="B123" s="143" t="s">
        <v>369</v>
      </c>
      <c r="C123" s="264"/>
    </row>
    <row r="124" spans="1:3" ht="12" customHeight="1">
      <c r="A124" s="435" t="s">
        <v>190</v>
      </c>
      <c r="B124" s="143" t="s">
        <v>368</v>
      </c>
      <c r="C124" s="264"/>
    </row>
    <row r="125" spans="1:3" ht="12" customHeight="1">
      <c r="A125" s="435" t="s">
        <v>361</v>
      </c>
      <c r="B125" s="143" t="s">
        <v>356</v>
      </c>
      <c r="C125" s="264"/>
    </row>
    <row r="126" spans="1:3" ht="12" customHeight="1">
      <c r="A126" s="435" t="s">
        <v>362</v>
      </c>
      <c r="B126" s="143" t="s">
        <v>367</v>
      </c>
      <c r="C126" s="264"/>
    </row>
    <row r="127" spans="1:3" ht="12" customHeight="1" thickBot="1">
      <c r="A127" s="444" t="s">
        <v>363</v>
      </c>
      <c r="B127" s="143" t="s">
        <v>366</v>
      </c>
      <c r="C127" s="266"/>
    </row>
    <row r="128" spans="1:3" ht="12" customHeight="1" thickBot="1">
      <c r="A128" s="32" t="s">
        <v>20</v>
      </c>
      <c r="B128" s="124" t="s">
        <v>448</v>
      </c>
      <c r="C128" s="297">
        <f>+C93+C114</f>
        <v>394965426</v>
      </c>
    </row>
    <row r="129" spans="1:11" ht="12" customHeight="1" thickBot="1">
      <c r="A129" s="32" t="s">
        <v>21</v>
      </c>
      <c r="B129" s="124" t="s">
        <v>449</v>
      </c>
      <c r="C129" s="297">
        <f>+C130+C131+C132</f>
        <v>0</v>
      </c>
    </row>
    <row r="130" spans="1:11" s="95" customFormat="1" ht="12" customHeight="1">
      <c r="A130" s="435" t="s">
        <v>268</v>
      </c>
      <c r="B130" s="9" t="s">
        <v>517</v>
      </c>
      <c r="C130" s="264"/>
    </row>
    <row r="131" spans="1:11" ht="12" customHeight="1">
      <c r="A131" s="435" t="s">
        <v>269</v>
      </c>
      <c r="B131" s="9" t="s">
        <v>457</v>
      </c>
      <c r="C131" s="264"/>
    </row>
    <row r="132" spans="1:11" ht="12" customHeight="1" thickBot="1">
      <c r="A132" s="444" t="s">
        <v>270</v>
      </c>
      <c r="B132" s="7" t="s">
        <v>516</v>
      </c>
      <c r="C132" s="264"/>
    </row>
    <row r="133" spans="1:11" ht="12" customHeight="1" thickBot="1">
      <c r="A133" s="32" t="s">
        <v>22</v>
      </c>
      <c r="B133" s="124" t="s">
        <v>450</v>
      </c>
      <c r="C133" s="297">
        <f>+C134+C135+C136+C137+C138+C139</f>
        <v>0</v>
      </c>
    </row>
    <row r="134" spans="1:11" ht="12" customHeight="1">
      <c r="A134" s="435" t="s">
        <v>91</v>
      </c>
      <c r="B134" s="9" t="s">
        <v>459</v>
      </c>
      <c r="C134" s="264"/>
    </row>
    <row r="135" spans="1:11" ht="12" customHeight="1">
      <c r="A135" s="435" t="s">
        <v>92</v>
      </c>
      <c r="B135" s="9" t="s">
        <v>451</v>
      </c>
      <c r="C135" s="264"/>
    </row>
    <row r="136" spans="1:11" ht="12" customHeight="1">
      <c r="A136" s="435" t="s">
        <v>93</v>
      </c>
      <c r="B136" s="9" t="s">
        <v>452</v>
      </c>
      <c r="C136" s="264"/>
    </row>
    <row r="137" spans="1:11" ht="12" customHeight="1">
      <c r="A137" s="435" t="s">
        <v>175</v>
      </c>
      <c r="B137" s="9" t="s">
        <v>515</v>
      </c>
      <c r="C137" s="264"/>
    </row>
    <row r="138" spans="1:11" ht="12" customHeight="1">
      <c r="A138" s="435" t="s">
        <v>176</v>
      </c>
      <c r="B138" s="9" t="s">
        <v>454</v>
      </c>
      <c r="C138" s="264"/>
    </row>
    <row r="139" spans="1:11" s="95" customFormat="1" ht="12" customHeight="1" thickBot="1">
      <c r="A139" s="444" t="s">
        <v>177</v>
      </c>
      <c r="B139" s="7" t="s">
        <v>455</v>
      </c>
      <c r="C139" s="264"/>
    </row>
    <row r="140" spans="1:11" ht="12" customHeight="1" thickBot="1">
      <c r="A140" s="32" t="s">
        <v>23</v>
      </c>
      <c r="B140" s="124" t="s">
        <v>541</v>
      </c>
      <c r="C140" s="303">
        <f>+C141+C142+C144+C145+C143</f>
        <v>24000000</v>
      </c>
      <c r="K140" s="247"/>
    </row>
    <row r="141" spans="1:11">
      <c r="A141" s="435" t="s">
        <v>94</v>
      </c>
      <c r="B141" s="9" t="s">
        <v>371</v>
      </c>
      <c r="C141" s="264"/>
    </row>
    <row r="142" spans="1:11" ht="12" customHeight="1">
      <c r="A142" s="435" t="s">
        <v>95</v>
      </c>
      <c r="B142" s="9" t="s">
        <v>372</v>
      </c>
      <c r="C142" s="264"/>
    </row>
    <row r="143" spans="1:11" s="95" customFormat="1" ht="12" customHeight="1">
      <c r="A143" s="435" t="s">
        <v>288</v>
      </c>
      <c r="B143" s="9" t="s">
        <v>540</v>
      </c>
      <c r="C143" s="264">
        <v>24000000</v>
      </c>
    </row>
    <row r="144" spans="1:11" s="95" customFormat="1" ht="12" customHeight="1">
      <c r="A144" s="435" t="s">
        <v>289</v>
      </c>
      <c r="B144" s="9" t="s">
        <v>464</v>
      </c>
      <c r="C144" s="264"/>
    </row>
    <row r="145" spans="1:3" s="95" customFormat="1" ht="12" customHeight="1" thickBot="1">
      <c r="A145" s="444" t="s">
        <v>290</v>
      </c>
      <c r="B145" s="7" t="s">
        <v>390</v>
      </c>
      <c r="C145" s="264"/>
    </row>
    <row r="146" spans="1:3" s="95" customFormat="1" ht="12" customHeight="1" thickBot="1">
      <c r="A146" s="32" t="s">
        <v>24</v>
      </c>
      <c r="B146" s="124" t="s">
        <v>465</v>
      </c>
      <c r="C146" s="306">
        <f>+C147+C148+C149+C150+C151</f>
        <v>0</v>
      </c>
    </row>
    <row r="147" spans="1:3" s="95" customFormat="1" ht="12" customHeight="1">
      <c r="A147" s="435" t="s">
        <v>96</v>
      </c>
      <c r="B147" s="9" t="s">
        <v>460</v>
      </c>
      <c r="C147" s="264"/>
    </row>
    <row r="148" spans="1:3" s="95" customFormat="1" ht="12" customHeight="1">
      <c r="A148" s="435" t="s">
        <v>97</v>
      </c>
      <c r="B148" s="9" t="s">
        <v>467</v>
      </c>
      <c r="C148" s="264"/>
    </row>
    <row r="149" spans="1:3" s="95" customFormat="1" ht="12" customHeight="1">
      <c r="A149" s="435" t="s">
        <v>300</v>
      </c>
      <c r="B149" s="9" t="s">
        <v>462</v>
      </c>
      <c r="C149" s="264"/>
    </row>
    <row r="150" spans="1:3" ht="12.75" customHeight="1">
      <c r="A150" s="435" t="s">
        <v>301</v>
      </c>
      <c r="B150" s="9" t="s">
        <v>518</v>
      </c>
      <c r="C150" s="264"/>
    </row>
    <row r="151" spans="1:3" ht="12.75" customHeight="1" thickBot="1">
      <c r="A151" s="444" t="s">
        <v>466</v>
      </c>
      <c r="B151" s="7" t="s">
        <v>469</v>
      </c>
      <c r="C151" s="266"/>
    </row>
    <row r="152" spans="1:3" ht="12.75" customHeight="1" thickBot="1">
      <c r="A152" s="487" t="s">
        <v>25</v>
      </c>
      <c r="B152" s="124" t="s">
        <v>470</v>
      </c>
      <c r="C152" s="306"/>
    </row>
    <row r="153" spans="1:3" ht="12" customHeight="1" thickBot="1">
      <c r="A153" s="487" t="s">
        <v>26</v>
      </c>
      <c r="B153" s="124" t="s">
        <v>471</v>
      </c>
      <c r="C153" s="306"/>
    </row>
    <row r="154" spans="1:3" ht="15.2" customHeight="1" thickBot="1">
      <c r="A154" s="32" t="s">
        <v>27</v>
      </c>
      <c r="B154" s="124" t="s">
        <v>473</v>
      </c>
      <c r="C154" s="426">
        <f>+C129+C133+C140+C146+C152+C153</f>
        <v>24000000</v>
      </c>
    </row>
    <row r="155" spans="1:3" ht="13.5" thickBot="1">
      <c r="A155" s="446" t="s">
        <v>28</v>
      </c>
      <c r="B155" s="380" t="s">
        <v>472</v>
      </c>
      <c r="C155" s="426">
        <f>+C128+C154</f>
        <v>418965426</v>
      </c>
    </row>
    <row r="156" spans="1:3" ht="15.2" customHeight="1" thickBot="1">
      <c r="A156" s="388"/>
      <c r="B156" s="389"/>
      <c r="C156" s="623">
        <f>C90-C155</f>
        <v>0</v>
      </c>
    </row>
    <row r="157" spans="1:3" ht="14.45" customHeight="1" thickBot="1">
      <c r="A157" s="245" t="s">
        <v>519</v>
      </c>
      <c r="B157" s="246"/>
      <c r="C157" s="121">
        <v>13</v>
      </c>
    </row>
    <row r="158" spans="1:3" ht="13.5" thickBot="1">
      <c r="A158" s="245" t="s">
        <v>206</v>
      </c>
      <c r="B158" s="246"/>
      <c r="C158" s="121"/>
    </row>
    <row r="159" spans="1:3">
      <c r="A159" s="620"/>
      <c r="B159" s="621"/>
      <c r="C159" s="622"/>
    </row>
    <row r="160" spans="1:3">
      <c r="A160" s="620"/>
      <c r="B160" s="621"/>
    </row>
    <row r="161" spans="1:3">
      <c r="A161" s="620"/>
      <c r="B161" s="621"/>
      <c r="C161" s="622"/>
    </row>
    <row r="162" spans="1:3">
      <c r="A162" s="620"/>
      <c r="B162" s="621"/>
      <c r="C162" s="622"/>
    </row>
    <row r="163" spans="1:3">
      <c r="A163" s="620"/>
      <c r="B163" s="621"/>
      <c r="C163" s="622"/>
    </row>
    <row r="164" spans="1:3">
      <c r="A164" s="620"/>
      <c r="B164" s="621"/>
      <c r="C164" s="622"/>
    </row>
    <row r="165" spans="1:3">
      <c r="A165" s="620"/>
      <c r="B165" s="621"/>
      <c r="C165" s="622"/>
    </row>
    <row r="166" spans="1:3">
      <c r="A166" s="620"/>
      <c r="B166" s="621"/>
      <c r="C166" s="622"/>
    </row>
    <row r="167" spans="1:3">
      <c r="A167" s="620"/>
      <c r="B167" s="621"/>
      <c r="C167" s="622"/>
    </row>
    <row r="168" spans="1:3">
      <c r="A168" s="620"/>
      <c r="B168" s="621"/>
      <c r="C168" s="622"/>
    </row>
    <row r="169" spans="1:3">
      <c r="A169" s="620"/>
      <c r="B169" s="621"/>
      <c r="C169" s="622"/>
    </row>
    <row r="170" spans="1:3">
      <c r="A170" s="620"/>
      <c r="B170" s="621"/>
      <c r="C170" s="622"/>
    </row>
    <row r="171" spans="1:3">
      <c r="A171" s="620"/>
      <c r="B171" s="621"/>
      <c r="C171" s="622"/>
    </row>
    <row r="172" spans="1:3">
      <c r="A172" s="620"/>
      <c r="B172" s="621"/>
      <c r="C172" s="622"/>
    </row>
    <row r="173" spans="1:3">
      <c r="A173" s="620"/>
      <c r="B173" s="621"/>
      <c r="C173" s="622"/>
    </row>
    <row r="174" spans="1:3">
      <c r="A174" s="620"/>
      <c r="B174" s="621"/>
      <c r="C174" s="622"/>
    </row>
    <row r="175" spans="1:3">
      <c r="A175" s="620"/>
      <c r="B175" s="621"/>
      <c r="C175" s="622"/>
    </row>
    <row r="176" spans="1:3">
      <c r="A176" s="620"/>
      <c r="B176" s="621"/>
      <c r="C176" s="622"/>
    </row>
    <row r="177" spans="1:3">
      <c r="A177" s="620"/>
      <c r="B177" s="621"/>
      <c r="C177" s="622"/>
    </row>
    <row r="178" spans="1:3">
      <c r="A178" s="620"/>
      <c r="B178" s="621"/>
      <c r="C178" s="622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92D050"/>
  </sheetPr>
  <dimension ref="A1:K176"/>
  <sheetViews>
    <sheetView zoomScale="120" zoomScaleNormal="120" zoomScaleSheetLayoutView="85" workbookViewId="0">
      <selection activeCell="C39" sqref="C39"/>
    </sheetView>
  </sheetViews>
  <sheetFormatPr defaultRowHeight="12.75"/>
  <cols>
    <col min="1" max="1" width="19.5" style="390" customWidth="1"/>
    <col min="2" max="2" width="72" style="391" customWidth="1"/>
    <col min="3" max="3" width="25" style="392" customWidth="1"/>
    <col min="4" max="16384" width="9.33203125" style="3"/>
  </cols>
  <sheetData>
    <row r="1" spans="1:3" s="2" customFormat="1" ht="16.5" customHeight="1" thickBot="1">
      <c r="A1" s="601"/>
      <c r="B1" s="602"/>
      <c r="C1" s="596" t="str">
        <f ca="1">CONCATENATE("9.1.3. melléklet ",ALAPADATOK!A7," ",ALAPADATOK!B7," ",ALAPADATOK!C7," ",ALAPADATOK!D7," ",ALAPADATOK!E7," ",ALAPADATOK!F7," ",ALAPADATOK!G7," ",ALAPADATOK!H7)</f>
        <v>9.1.3. melléklet a 2 / 2019 ( II.15. ) önkormányzati rendelethez</v>
      </c>
    </row>
    <row r="2" spans="1:3" s="91" customFormat="1" ht="21.2" customHeight="1">
      <c r="A2" s="603" t="s">
        <v>61</v>
      </c>
      <c r="B2" s="604" t="str">
        <f ca="1">CONCATENATE(ALAPADATOK!A3)</f>
        <v>DABAS VÁROS ÖNKORMÁNYZATA</v>
      </c>
      <c r="C2" s="605" t="s">
        <v>54</v>
      </c>
    </row>
    <row r="3" spans="1:3" s="91" customFormat="1" ht="16.5" thickBot="1">
      <c r="A3" s="606" t="s">
        <v>203</v>
      </c>
      <c r="B3" s="607" t="s">
        <v>528</v>
      </c>
      <c r="C3" s="608" t="s">
        <v>431</v>
      </c>
    </row>
    <row r="4" spans="1:3" s="92" customFormat="1" ht="15.95" customHeight="1" thickBot="1">
      <c r="A4" s="609"/>
      <c r="B4" s="609"/>
      <c r="C4" s="610" t="str">
        <f ca="1">KV_9.1.2.sz.mell.!C4</f>
        <v>Forintban!</v>
      </c>
    </row>
    <row r="5" spans="1:3" ht="13.5" thickBot="1">
      <c r="A5" s="611" t="s">
        <v>205</v>
      </c>
      <c r="B5" s="612" t="s">
        <v>563</v>
      </c>
      <c r="C5" s="613" t="s">
        <v>55</v>
      </c>
    </row>
    <row r="6" spans="1:3" s="65" customFormat="1" ht="12.95" customHeight="1" thickBot="1">
      <c r="A6" s="614"/>
      <c r="B6" s="615" t="s">
        <v>493</v>
      </c>
      <c r="C6" s="616" t="s">
        <v>494</v>
      </c>
    </row>
    <row r="7" spans="1:3" s="65" customFormat="1" ht="15.95" customHeight="1" thickBot="1">
      <c r="A7" s="230"/>
      <c r="B7" s="231" t="s">
        <v>56</v>
      </c>
      <c r="C7" s="357"/>
    </row>
    <row r="8" spans="1:3" s="65" customFormat="1" ht="12" customHeight="1" thickBot="1">
      <c r="A8" s="32" t="s">
        <v>18</v>
      </c>
      <c r="B8" s="21" t="s">
        <v>252</v>
      </c>
      <c r="C8" s="297">
        <f>+C9+C10+C11+C12+C13+C14</f>
        <v>0</v>
      </c>
    </row>
    <row r="9" spans="1:3" s="93" customFormat="1" ht="12" customHeight="1">
      <c r="A9" s="435" t="s">
        <v>98</v>
      </c>
      <c r="B9" s="416" t="s">
        <v>253</v>
      </c>
      <c r="C9" s="300"/>
    </row>
    <row r="10" spans="1:3" s="94" customFormat="1" ht="12" customHeight="1">
      <c r="A10" s="436" t="s">
        <v>99</v>
      </c>
      <c r="B10" s="417" t="s">
        <v>254</v>
      </c>
      <c r="C10" s="299"/>
    </row>
    <row r="11" spans="1:3" s="94" customFormat="1" ht="12" customHeight="1">
      <c r="A11" s="436" t="s">
        <v>100</v>
      </c>
      <c r="B11" s="417" t="s">
        <v>550</v>
      </c>
      <c r="C11" s="299"/>
    </row>
    <row r="12" spans="1:3" s="94" customFormat="1" ht="12" customHeight="1">
      <c r="A12" s="436" t="s">
        <v>101</v>
      </c>
      <c r="B12" s="417" t="s">
        <v>256</v>
      </c>
      <c r="C12" s="299"/>
    </row>
    <row r="13" spans="1:3" s="94" customFormat="1" ht="12" customHeight="1">
      <c r="A13" s="436" t="s">
        <v>148</v>
      </c>
      <c r="B13" s="417" t="s">
        <v>506</v>
      </c>
      <c r="C13" s="299"/>
    </row>
    <row r="14" spans="1:3" s="93" customFormat="1" ht="12" customHeight="1" thickBot="1">
      <c r="A14" s="437" t="s">
        <v>102</v>
      </c>
      <c r="B14" s="418" t="s">
        <v>433</v>
      </c>
      <c r="C14" s="299"/>
    </row>
    <row r="15" spans="1:3" s="93" customFormat="1" ht="12" customHeight="1" thickBot="1">
      <c r="A15" s="32" t="s">
        <v>19</v>
      </c>
      <c r="B15" s="292" t="s">
        <v>257</v>
      </c>
      <c r="C15" s="297">
        <f>+C16+C17+C18+C19+C20</f>
        <v>0</v>
      </c>
    </row>
    <row r="16" spans="1:3" s="93" customFormat="1" ht="12" customHeight="1">
      <c r="A16" s="435" t="s">
        <v>104</v>
      </c>
      <c r="B16" s="416" t="s">
        <v>258</v>
      </c>
      <c r="C16" s="300"/>
    </row>
    <row r="17" spans="1:3" s="93" customFormat="1" ht="12" customHeight="1">
      <c r="A17" s="436" t="s">
        <v>105</v>
      </c>
      <c r="B17" s="417" t="s">
        <v>259</v>
      </c>
      <c r="C17" s="299"/>
    </row>
    <row r="18" spans="1:3" s="93" customFormat="1" ht="12" customHeight="1">
      <c r="A18" s="436" t="s">
        <v>106</v>
      </c>
      <c r="B18" s="417" t="s">
        <v>422</v>
      </c>
      <c r="C18" s="299"/>
    </row>
    <row r="19" spans="1:3" s="93" customFormat="1" ht="12" customHeight="1">
      <c r="A19" s="436" t="s">
        <v>107</v>
      </c>
      <c r="B19" s="417" t="s">
        <v>423</v>
      </c>
      <c r="C19" s="299"/>
    </row>
    <row r="20" spans="1:3" s="93" customFormat="1" ht="12" customHeight="1">
      <c r="A20" s="436" t="s">
        <v>108</v>
      </c>
      <c r="B20" s="417" t="s">
        <v>260</v>
      </c>
      <c r="C20" s="299"/>
    </row>
    <row r="21" spans="1:3" s="94" customFormat="1" ht="12" customHeight="1" thickBot="1">
      <c r="A21" s="437" t="s">
        <v>117</v>
      </c>
      <c r="B21" s="418" t="s">
        <v>261</v>
      </c>
      <c r="C21" s="301"/>
    </row>
    <row r="22" spans="1:3" s="94" customFormat="1" ht="12" customHeight="1" thickBot="1">
      <c r="A22" s="32" t="s">
        <v>20</v>
      </c>
      <c r="B22" s="21" t="s">
        <v>262</v>
      </c>
      <c r="C22" s="297">
        <f>+C23+C24+C25+C26+C27</f>
        <v>0</v>
      </c>
    </row>
    <row r="23" spans="1:3" s="94" customFormat="1" ht="12" customHeight="1">
      <c r="A23" s="435" t="s">
        <v>87</v>
      </c>
      <c r="B23" s="416" t="s">
        <v>263</v>
      </c>
      <c r="C23" s="300"/>
    </row>
    <row r="24" spans="1:3" s="93" customFormat="1" ht="12" customHeight="1">
      <c r="A24" s="436" t="s">
        <v>88</v>
      </c>
      <c r="B24" s="417" t="s">
        <v>264</v>
      </c>
      <c r="C24" s="299"/>
    </row>
    <row r="25" spans="1:3" s="94" customFormat="1" ht="12" customHeight="1">
      <c r="A25" s="436" t="s">
        <v>89</v>
      </c>
      <c r="B25" s="417" t="s">
        <v>424</v>
      </c>
      <c r="C25" s="299"/>
    </row>
    <row r="26" spans="1:3" s="94" customFormat="1" ht="12" customHeight="1">
      <c r="A26" s="436" t="s">
        <v>90</v>
      </c>
      <c r="B26" s="417" t="s">
        <v>425</v>
      </c>
      <c r="C26" s="299"/>
    </row>
    <row r="27" spans="1:3" s="94" customFormat="1" ht="12" customHeight="1">
      <c r="A27" s="436" t="s">
        <v>171</v>
      </c>
      <c r="B27" s="417" t="s">
        <v>265</v>
      </c>
      <c r="C27" s="299"/>
    </row>
    <row r="28" spans="1:3" s="94" customFormat="1" ht="12" customHeight="1" thickBot="1">
      <c r="A28" s="437" t="s">
        <v>172</v>
      </c>
      <c r="B28" s="418" t="s">
        <v>266</v>
      </c>
      <c r="C28" s="301"/>
    </row>
    <row r="29" spans="1:3" s="94" customFormat="1" ht="12" customHeight="1" thickBot="1">
      <c r="A29" s="32" t="s">
        <v>173</v>
      </c>
      <c r="B29" s="21" t="s">
        <v>267</v>
      </c>
      <c r="C29" s="303">
        <f>SUM(C30:C36)</f>
        <v>0</v>
      </c>
    </row>
    <row r="30" spans="1:3" s="94" customFormat="1" ht="12" customHeight="1">
      <c r="A30" s="435" t="s">
        <v>268</v>
      </c>
      <c r="B30" s="416" t="s">
        <v>555</v>
      </c>
      <c r="C30" s="300"/>
    </row>
    <row r="31" spans="1:3" s="94" customFormat="1" ht="12" customHeight="1">
      <c r="A31" s="436" t="s">
        <v>269</v>
      </c>
      <c r="B31" s="417" t="s">
        <v>556</v>
      </c>
      <c r="C31" s="299"/>
    </row>
    <row r="32" spans="1:3" s="94" customFormat="1" ht="12" customHeight="1">
      <c r="A32" s="436" t="s">
        <v>270</v>
      </c>
      <c r="B32" s="417" t="s">
        <v>557</v>
      </c>
      <c r="C32" s="299"/>
    </row>
    <row r="33" spans="1:3" s="94" customFormat="1" ht="12" customHeight="1">
      <c r="A33" s="436" t="s">
        <v>271</v>
      </c>
      <c r="B33" s="417" t="s">
        <v>558</v>
      </c>
      <c r="C33" s="299"/>
    </row>
    <row r="34" spans="1:3" s="94" customFormat="1" ht="12" customHeight="1">
      <c r="A34" s="436" t="s">
        <v>552</v>
      </c>
      <c r="B34" s="417" t="s">
        <v>272</v>
      </c>
      <c r="C34" s="299"/>
    </row>
    <row r="35" spans="1:3" s="94" customFormat="1" ht="12" customHeight="1">
      <c r="A35" s="436" t="s">
        <v>553</v>
      </c>
      <c r="B35" s="417" t="s">
        <v>273</v>
      </c>
      <c r="C35" s="299"/>
    </row>
    <row r="36" spans="1:3" s="94" customFormat="1" ht="12" customHeight="1" thickBot="1">
      <c r="A36" s="437" t="s">
        <v>554</v>
      </c>
      <c r="B36" s="512" t="s">
        <v>274</v>
      </c>
      <c r="C36" s="301"/>
    </row>
    <row r="37" spans="1:3" s="94" customFormat="1" ht="12" customHeight="1" thickBot="1">
      <c r="A37" s="32" t="s">
        <v>22</v>
      </c>
      <c r="B37" s="21" t="s">
        <v>434</v>
      </c>
      <c r="C37" s="297">
        <f>SUM(C38:C48)</f>
        <v>0</v>
      </c>
    </row>
    <row r="38" spans="1:3" s="94" customFormat="1" ht="12" customHeight="1">
      <c r="A38" s="435" t="s">
        <v>91</v>
      </c>
      <c r="B38" s="416" t="s">
        <v>277</v>
      </c>
      <c r="C38" s="300"/>
    </row>
    <row r="39" spans="1:3" s="94" customFormat="1" ht="12" customHeight="1">
      <c r="A39" s="436" t="s">
        <v>92</v>
      </c>
      <c r="B39" s="417" t="s">
        <v>278</v>
      </c>
      <c r="C39" s="299"/>
    </row>
    <row r="40" spans="1:3" s="94" customFormat="1" ht="12" customHeight="1">
      <c r="A40" s="436" t="s">
        <v>93</v>
      </c>
      <c r="B40" s="417" t="s">
        <v>279</v>
      </c>
      <c r="C40" s="299"/>
    </row>
    <row r="41" spans="1:3" s="94" customFormat="1" ht="12" customHeight="1">
      <c r="A41" s="436" t="s">
        <v>175</v>
      </c>
      <c r="B41" s="417" t="s">
        <v>280</v>
      </c>
      <c r="C41" s="299"/>
    </row>
    <row r="42" spans="1:3" s="94" customFormat="1" ht="12" customHeight="1">
      <c r="A42" s="436" t="s">
        <v>176</v>
      </c>
      <c r="B42" s="417" t="s">
        <v>281</v>
      </c>
      <c r="C42" s="299"/>
    </row>
    <row r="43" spans="1:3" s="94" customFormat="1" ht="12" customHeight="1">
      <c r="A43" s="436" t="s">
        <v>177</v>
      </c>
      <c r="B43" s="417" t="s">
        <v>282</v>
      </c>
      <c r="C43" s="299"/>
    </row>
    <row r="44" spans="1:3" s="94" customFormat="1" ht="12" customHeight="1">
      <c r="A44" s="436" t="s">
        <v>178</v>
      </c>
      <c r="B44" s="417" t="s">
        <v>283</v>
      </c>
      <c r="C44" s="299"/>
    </row>
    <row r="45" spans="1:3" s="94" customFormat="1" ht="12" customHeight="1">
      <c r="A45" s="436" t="s">
        <v>179</v>
      </c>
      <c r="B45" s="417" t="s">
        <v>559</v>
      </c>
      <c r="C45" s="299"/>
    </row>
    <row r="46" spans="1:3" s="94" customFormat="1" ht="12" customHeight="1">
      <c r="A46" s="436" t="s">
        <v>275</v>
      </c>
      <c r="B46" s="417" t="s">
        <v>285</v>
      </c>
      <c r="C46" s="302"/>
    </row>
    <row r="47" spans="1:3" s="94" customFormat="1" ht="12" customHeight="1">
      <c r="A47" s="437" t="s">
        <v>276</v>
      </c>
      <c r="B47" s="418" t="s">
        <v>436</v>
      </c>
      <c r="C47" s="403"/>
    </row>
    <row r="48" spans="1:3" s="94" customFormat="1" ht="12" customHeight="1" thickBot="1">
      <c r="A48" s="437" t="s">
        <v>435</v>
      </c>
      <c r="B48" s="418" t="s">
        <v>286</v>
      </c>
      <c r="C48" s="403"/>
    </row>
    <row r="49" spans="1:3" s="94" customFormat="1" ht="12" customHeight="1" thickBot="1">
      <c r="A49" s="32" t="s">
        <v>23</v>
      </c>
      <c r="B49" s="21" t="s">
        <v>287</v>
      </c>
      <c r="C49" s="297">
        <f>SUM(C50:C54)</f>
        <v>0</v>
      </c>
    </row>
    <row r="50" spans="1:3" s="94" customFormat="1" ht="12" customHeight="1">
      <c r="A50" s="435" t="s">
        <v>94</v>
      </c>
      <c r="B50" s="416" t="s">
        <v>291</v>
      </c>
      <c r="C50" s="460"/>
    </row>
    <row r="51" spans="1:3" s="94" customFormat="1" ht="12" customHeight="1">
      <c r="A51" s="436" t="s">
        <v>95</v>
      </c>
      <c r="B51" s="417" t="s">
        <v>292</v>
      </c>
      <c r="C51" s="302"/>
    </row>
    <row r="52" spans="1:3" s="94" customFormat="1" ht="12" customHeight="1">
      <c r="A52" s="436" t="s">
        <v>288</v>
      </c>
      <c r="B52" s="417" t="s">
        <v>293</v>
      </c>
      <c r="C52" s="302"/>
    </row>
    <row r="53" spans="1:3" s="94" customFormat="1" ht="12" customHeight="1">
      <c r="A53" s="436" t="s">
        <v>289</v>
      </c>
      <c r="B53" s="417" t="s">
        <v>294</v>
      </c>
      <c r="C53" s="302"/>
    </row>
    <row r="54" spans="1:3" s="94" customFormat="1" ht="12" customHeight="1" thickBot="1">
      <c r="A54" s="437" t="s">
        <v>290</v>
      </c>
      <c r="B54" s="512" t="s">
        <v>295</v>
      </c>
      <c r="C54" s="403"/>
    </row>
    <row r="55" spans="1:3" s="94" customFormat="1" ht="12" customHeight="1" thickBot="1">
      <c r="A55" s="32" t="s">
        <v>180</v>
      </c>
      <c r="B55" s="21" t="s">
        <v>296</v>
      </c>
      <c r="C55" s="297">
        <f>SUM(C56:C58)</f>
        <v>0</v>
      </c>
    </row>
    <row r="56" spans="1:3" s="94" customFormat="1" ht="12" customHeight="1">
      <c r="A56" s="435" t="s">
        <v>96</v>
      </c>
      <c r="B56" s="416" t="s">
        <v>297</v>
      </c>
      <c r="C56" s="300"/>
    </row>
    <row r="57" spans="1:3" s="94" customFormat="1" ht="12" customHeight="1">
      <c r="A57" s="436" t="s">
        <v>97</v>
      </c>
      <c r="B57" s="417" t="s">
        <v>426</v>
      </c>
      <c r="C57" s="299"/>
    </row>
    <row r="58" spans="1:3" s="94" customFormat="1" ht="12" customHeight="1">
      <c r="A58" s="436" t="s">
        <v>300</v>
      </c>
      <c r="B58" s="417" t="s">
        <v>298</v>
      </c>
      <c r="C58" s="299"/>
    </row>
    <row r="59" spans="1:3" s="94" customFormat="1" ht="12" customHeight="1" thickBot="1">
      <c r="A59" s="437" t="s">
        <v>301</v>
      </c>
      <c r="B59" s="512" t="s">
        <v>299</v>
      </c>
      <c r="C59" s="301"/>
    </row>
    <row r="60" spans="1:3" s="94" customFormat="1" ht="12" customHeight="1" thickBot="1">
      <c r="A60" s="32" t="s">
        <v>25</v>
      </c>
      <c r="B60" s="292" t="s">
        <v>302</v>
      </c>
      <c r="C60" s="297">
        <f>SUM(C61:C63)</f>
        <v>0</v>
      </c>
    </row>
    <row r="61" spans="1:3" s="94" customFormat="1" ht="12" customHeight="1">
      <c r="A61" s="435" t="s">
        <v>181</v>
      </c>
      <c r="B61" s="416" t="s">
        <v>304</v>
      </c>
      <c r="C61" s="302"/>
    </row>
    <row r="62" spans="1:3" s="94" customFormat="1" ht="12" customHeight="1">
      <c r="A62" s="436" t="s">
        <v>182</v>
      </c>
      <c r="B62" s="417" t="s">
        <v>427</v>
      </c>
      <c r="C62" s="302"/>
    </row>
    <row r="63" spans="1:3" s="94" customFormat="1" ht="12" customHeight="1">
      <c r="A63" s="436" t="s">
        <v>231</v>
      </c>
      <c r="B63" s="417" t="s">
        <v>305</v>
      </c>
      <c r="C63" s="302"/>
    </row>
    <row r="64" spans="1:3" s="94" customFormat="1" ht="12" customHeight="1" thickBot="1">
      <c r="A64" s="437" t="s">
        <v>303</v>
      </c>
      <c r="B64" s="512" t="s">
        <v>306</v>
      </c>
      <c r="C64" s="302"/>
    </row>
    <row r="65" spans="1:3" s="94" customFormat="1" ht="12" customHeight="1" thickBot="1">
      <c r="A65" s="32" t="s">
        <v>26</v>
      </c>
      <c r="B65" s="21" t="s">
        <v>307</v>
      </c>
      <c r="C65" s="303">
        <f>+C8+C15+C22+C29+C37+C49+C55+C60</f>
        <v>0</v>
      </c>
    </row>
    <row r="66" spans="1:3" s="94" customFormat="1" ht="12" customHeight="1" thickBot="1">
      <c r="A66" s="438" t="s">
        <v>394</v>
      </c>
      <c r="B66" s="292" t="s">
        <v>309</v>
      </c>
      <c r="C66" s="297">
        <f>SUM(C67:C69)</f>
        <v>0</v>
      </c>
    </row>
    <row r="67" spans="1:3" s="94" customFormat="1" ht="12" customHeight="1">
      <c r="A67" s="435" t="s">
        <v>337</v>
      </c>
      <c r="B67" s="416" t="s">
        <v>310</v>
      </c>
      <c r="C67" s="302"/>
    </row>
    <row r="68" spans="1:3" s="94" customFormat="1" ht="12" customHeight="1">
      <c r="A68" s="436" t="s">
        <v>346</v>
      </c>
      <c r="B68" s="417" t="s">
        <v>311</v>
      </c>
      <c r="C68" s="302"/>
    </row>
    <row r="69" spans="1:3" s="94" customFormat="1" ht="12" customHeight="1" thickBot="1">
      <c r="A69" s="437" t="s">
        <v>347</v>
      </c>
      <c r="B69" s="515" t="s">
        <v>312</v>
      </c>
      <c r="C69" s="302"/>
    </row>
    <row r="70" spans="1:3" s="94" customFormat="1" ht="12" customHeight="1" thickBot="1">
      <c r="A70" s="438" t="s">
        <v>313</v>
      </c>
      <c r="B70" s="292" t="s">
        <v>314</v>
      </c>
      <c r="C70" s="297">
        <f>SUM(C71:C74)</f>
        <v>0</v>
      </c>
    </row>
    <row r="71" spans="1:3" s="94" customFormat="1" ht="12" customHeight="1">
      <c r="A71" s="435" t="s">
        <v>149</v>
      </c>
      <c r="B71" s="416" t="s">
        <v>315</v>
      </c>
      <c r="C71" s="302"/>
    </row>
    <row r="72" spans="1:3" s="94" customFormat="1" ht="12" customHeight="1">
      <c r="A72" s="436" t="s">
        <v>150</v>
      </c>
      <c r="B72" s="417" t="s">
        <v>571</v>
      </c>
      <c r="C72" s="302"/>
    </row>
    <row r="73" spans="1:3" s="94" customFormat="1" ht="12" customHeight="1">
      <c r="A73" s="436" t="s">
        <v>338</v>
      </c>
      <c r="B73" s="417" t="s">
        <v>316</v>
      </c>
      <c r="C73" s="302"/>
    </row>
    <row r="74" spans="1:3" s="94" customFormat="1" ht="12" customHeight="1" thickBot="1">
      <c r="A74" s="437" t="s">
        <v>339</v>
      </c>
      <c r="B74" s="294" t="s">
        <v>572</v>
      </c>
      <c r="C74" s="302"/>
    </row>
    <row r="75" spans="1:3" s="94" customFormat="1" ht="12" customHeight="1" thickBot="1">
      <c r="A75" s="438" t="s">
        <v>317</v>
      </c>
      <c r="B75" s="292" t="s">
        <v>318</v>
      </c>
      <c r="C75" s="297">
        <f>SUM(C76:C77)</f>
        <v>0</v>
      </c>
    </row>
    <row r="76" spans="1:3" s="94" customFormat="1" ht="12" customHeight="1">
      <c r="A76" s="435" t="s">
        <v>340</v>
      </c>
      <c r="B76" s="416" t="s">
        <v>319</v>
      </c>
      <c r="C76" s="302"/>
    </row>
    <row r="77" spans="1:3" s="94" customFormat="1" ht="12" customHeight="1" thickBot="1">
      <c r="A77" s="437" t="s">
        <v>341</v>
      </c>
      <c r="B77" s="418" t="s">
        <v>320</v>
      </c>
      <c r="C77" s="302"/>
    </row>
    <row r="78" spans="1:3" s="93" customFormat="1" ht="12" customHeight="1" thickBot="1">
      <c r="A78" s="438" t="s">
        <v>321</v>
      </c>
      <c r="B78" s="292" t="s">
        <v>322</v>
      </c>
      <c r="C78" s="297">
        <f>SUM(C79:C81)</f>
        <v>0</v>
      </c>
    </row>
    <row r="79" spans="1:3" s="94" customFormat="1" ht="12" customHeight="1">
      <c r="A79" s="435" t="s">
        <v>342</v>
      </c>
      <c r="B79" s="416" t="s">
        <v>323</v>
      </c>
      <c r="C79" s="302"/>
    </row>
    <row r="80" spans="1:3" s="94" customFormat="1" ht="12" customHeight="1">
      <c r="A80" s="436" t="s">
        <v>343</v>
      </c>
      <c r="B80" s="417" t="s">
        <v>324</v>
      </c>
      <c r="C80" s="302"/>
    </row>
    <row r="81" spans="1:3" s="94" customFormat="1" ht="12" customHeight="1" thickBot="1">
      <c r="A81" s="437" t="s">
        <v>344</v>
      </c>
      <c r="B81" s="418" t="s">
        <v>573</v>
      </c>
      <c r="C81" s="302"/>
    </row>
    <row r="82" spans="1:3" s="94" customFormat="1" ht="12" customHeight="1" thickBot="1">
      <c r="A82" s="438" t="s">
        <v>325</v>
      </c>
      <c r="B82" s="292" t="s">
        <v>345</v>
      </c>
      <c r="C82" s="297">
        <f>SUM(C83:C86)</f>
        <v>0</v>
      </c>
    </row>
    <row r="83" spans="1:3" s="94" customFormat="1" ht="12" customHeight="1">
      <c r="A83" s="439" t="s">
        <v>326</v>
      </c>
      <c r="B83" s="416" t="s">
        <v>327</v>
      </c>
      <c r="C83" s="302"/>
    </row>
    <row r="84" spans="1:3" s="94" customFormat="1" ht="12" customHeight="1">
      <c r="A84" s="440" t="s">
        <v>328</v>
      </c>
      <c r="B84" s="417" t="s">
        <v>329</v>
      </c>
      <c r="C84" s="302"/>
    </row>
    <row r="85" spans="1:3" s="94" customFormat="1" ht="12" customHeight="1">
      <c r="A85" s="440" t="s">
        <v>330</v>
      </c>
      <c r="B85" s="417" t="s">
        <v>331</v>
      </c>
      <c r="C85" s="302"/>
    </row>
    <row r="86" spans="1:3" s="93" customFormat="1" ht="12" customHeight="1" thickBot="1">
      <c r="A86" s="441" t="s">
        <v>332</v>
      </c>
      <c r="B86" s="418" t="s">
        <v>333</v>
      </c>
      <c r="C86" s="302"/>
    </row>
    <row r="87" spans="1:3" s="93" customFormat="1" ht="12" customHeight="1" thickBot="1">
      <c r="A87" s="438" t="s">
        <v>334</v>
      </c>
      <c r="B87" s="292" t="s">
        <v>475</v>
      </c>
      <c r="C87" s="461"/>
    </row>
    <row r="88" spans="1:3" s="93" customFormat="1" ht="12" customHeight="1" thickBot="1">
      <c r="A88" s="438" t="s">
        <v>507</v>
      </c>
      <c r="B88" s="292" t="s">
        <v>335</v>
      </c>
      <c r="C88" s="461"/>
    </row>
    <row r="89" spans="1:3" s="93" customFormat="1" ht="12" customHeight="1" thickBot="1">
      <c r="A89" s="438" t="s">
        <v>508</v>
      </c>
      <c r="B89" s="423" t="s">
        <v>478</v>
      </c>
      <c r="C89" s="303">
        <f>+C66+C70+C75+C78+C82+C88+C87</f>
        <v>0</v>
      </c>
    </row>
    <row r="90" spans="1:3" s="93" customFormat="1" ht="12" customHeight="1" thickBot="1">
      <c r="A90" s="442" t="s">
        <v>509</v>
      </c>
      <c r="B90" s="424" t="s">
        <v>510</v>
      </c>
      <c r="C90" s="303">
        <f>+C65+C89</f>
        <v>0</v>
      </c>
    </row>
    <row r="91" spans="1:3" s="94" customFormat="1" ht="15.2" customHeight="1" thickBot="1">
      <c r="A91" s="236"/>
      <c r="B91" s="237"/>
      <c r="C91" s="362"/>
    </row>
    <row r="92" spans="1:3" s="65" customFormat="1" ht="16.5" customHeight="1" thickBot="1">
      <c r="A92" s="240"/>
      <c r="B92" s="241" t="s">
        <v>57</v>
      </c>
      <c r="C92" s="364"/>
    </row>
    <row r="93" spans="1:3" s="95" customFormat="1" ht="12" customHeight="1" thickBot="1">
      <c r="A93" s="409" t="s">
        <v>18</v>
      </c>
      <c r="B93" s="28" t="s">
        <v>514</v>
      </c>
      <c r="C93" s="296">
        <f>+C94+C95+C96+C97+C98+C111</f>
        <v>0</v>
      </c>
    </row>
    <row r="94" spans="1:3" ht="12" customHeight="1">
      <c r="A94" s="443" t="s">
        <v>98</v>
      </c>
      <c r="B94" s="10" t="s">
        <v>49</v>
      </c>
      <c r="C94" s="298"/>
    </row>
    <row r="95" spans="1:3" ht="12" customHeight="1">
      <c r="A95" s="436" t="s">
        <v>99</v>
      </c>
      <c r="B95" s="8" t="s">
        <v>183</v>
      </c>
      <c r="C95" s="299"/>
    </row>
    <row r="96" spans="1:3" ht="12" customHeight="1">
      <c r="A96" s="436" t="s">
        <v>100</v>
      </c>
      <c r="B96" s="8" t="s">
        <v>140</v>
      </c>
      <c r="C96" s="301"/>
    </row>
    <row r="97" spans="1:3" ht="12" customHeight="1">
      <c r="A97" s="436" t="s">
        <v>101</v>
      </c>
      <c r="B97" s="11" t="s">
        <v>184</v>
      </c>
      <c r="C97" s="301"/>
    </row>
    <row r="98" spans="1:3" ht="12" customHeight="1">
      <c r="A98" s="436" t="s">
        <v>112</v>
      </c>
      <c r="B98" s="19" t="s">
        <v>185</v>
      </c>
      <c r="C98" s="301"/>
    </row>
    <row r="99" spans="1:3" ht="12" customHeight="1">
      <c r="A99" s="436" t="s">
        <v>102</v>
      </c>
      <c r="B99" s="8" t="s">
        <v>511</v>
      </c>
      <c r="C99" s="301"/>
    </row>
    <row r="100" spans="1:3" ht="12" customHeight="1">
      <c r="A100" s="436" t="s">
        <v>103</v>
      </c>
      <c r="B100" s="142" t="s">
        <v>441</v>
      </c>
      <c r="C100" s="301"/>
    </row>
    <row r="101" spans="1:3" ht="12" customHeight="1">
      <c r="A101" s="436" t="s">
        <v>113</v>
      </c>
      <c r="B101" s="142" t="s">
        <v>440</v>
      </c>
      <c r="C101" s="301"/>
    </row>
    <row r="102" spans="1:3" ht="12" customHeight="1">
      <c r="A102" s="436" t="s">
        <v>114</v>
      </c>
      <c r="B102" s="142" t="s">
        <v>351</v>
      </c>
      <c r="C102" s="301"/>
    </row>
    <row r="103" spans="1:3" ht="12" customHeight="1">
      <c r="A103" s="436" t="s">
        <v>115</v>
      </c>
      <c r="B103" s="143" t="s">
        <v>352</v>
      </c>
      <c r="C103" s="301"/>
    </row>
    <row r="104" spans="1:3" ht="12" customHeight="1">
      <c r="A104" s="436" t="s">
        <v>116</v>
      </c>
      <c r="B104" s="143" t="s">
        <v>353</v>
      </c>
      <c r="C104" s="301"/>
    </row>
    <row r="105" spans="1:3" ht="12" customHeight="1">
      <c r="A105" s="436" t="s">
        <v>118</v>
      </c>
      <c r="B105" s="142" t="s">
        <v>354</v>
      </c>
      <c r="C105" s="301"/>
    </row>
    <row r="106" spans="1:3" ht="12" customHeight="1">
      <c r="A106" s="436" t="s">
        <v>186</v>
      </c>
      <c r="B106" s="142" t="s">
        <v>355</v>
      </c>
      <c r="C106" s="301"/>
    </row>
    <row r="107" spans="1:3" ht="12" customHeight="1">
      <c r="A107" s="436" t="s">
        <v>349</v>
      </c>
      <c r="B107" s="143" t="s">
        <v>356</v>
      </c>
      <c r="C107" s="301"/>
    </row>
    <row r="108" spans="1:3" ht="12" customHeight="1">
      <c r="A108" s="444" t="s">
        <v>350</v>
      </c>
      <c r="B108" s="144" t="s">
        <v>357</v>
      </c>
      <c r="C108" s="301"/>
    </row>
    <row r="109" spans="1:3" ht="12" customHeight="1">
      <c r="A109" s="436" t="s">
        <v>438</v>
      </c>
      <c r="B109" s="144" t="s">
        <v>358</v>
      </c>
      <c r="C109" s="301"/>
    </row>
    <row r="110" spans="1:3" ht="12" customHeight="1">
      <c r="A110" s="436" t="s">
        <v>439</v>
      </c>
      <c r="B110" s="143" t="s">
        <v>359</v>
      </c>
      <c r="C110" s="299"/>
    </row>
    <row r="111" spans="1:3" ht="12" customHeight="1">
      <c r="A111" s="436" t="s">
        <v>443</v>
      </c>
      <c r="B111" s="11" t="s">
        <v>50</v>
      </c>
      <c r="C111" s="299"/>
    </row>
    <row r="112" spans="1:3" ht="12" customHeight="1">
      <c r="A112" s="437" t="s">
        <v>444</v>
      </c>
      <c r="B112" s="8" t="s">
        <v>512</v>
      </c>
      <c r="C112" s="301"/>
    </row>
    <row r="113" spans="1:3" ht="12" customHeight="1" thickBot="1">
      <c r="A113" s="445" t="s">
        <v>445</v>
      </c>
      <c r="B113" s="145" t="s">
        <v>513</v>
      </c>
      <c r="C113" s="305"/>
    </row>
    <row r="114" spans="1:3" ht="12" customHeight="1" thickBot="1">
      <c r="A114" s="32" t="s">
        <v>19</v>
      </c>
      <c r="B114" s="27" t="s">
        <v>360</v>
      </c>
      <c r="C114" s="297">
        <f>+C115+C117+C119</f>
        <v>0</v>
      </c>
    </row>
    <row r="115" spans="1:3" ht="12" customHeight="1">
      <c r="A115" s="435" t="s">
        <v>104</v>
      </c>
      <c r="B115" s="8" t="s">
        <v>230</v>
      </c>
      <c r="C115" s="300"/>
    </row>
    <row r="116" spans="1:3" ht="12" customHeight="1">
      <c r="A116" s="435" t="s">
        <v>105</v>
      </c>
      <c r="B116" s="12" t="s">
        <v>364</v>
      </c>
      <c r="C116" s="300"/>
    </row>
    <row r="117" spans="1:3" ht="12" customHeight="1">
      <c r="A117" s="435" t="s">
        <v>106</v>
      </c>
      <c r="B117" s="12" t="s">
        <v>187</v>
      </c>
      <c r="C117" s="299"/>
    </row>
    <row r="118" spans="1:3" ht="12" customHeight="1">
      <c r="A118" s="435" t="s">
        <v>107</v>
      </c>
      <c r="B118" s="12" t="s">
        <v>365</v>
      </c>
      <c r="C118" s="264"/>
    </row>
    <row r="119" spans="1:3" ht="12" customHeight="1">
      <c r="A119" s="435" t="s">
        <v>108</v>
      </c>
      <c r="B119" s="294" t="s">
        <v>232</v>
      </c>
      <c r="C119" s="264"/>
    </row>
    <row r="120" spans="1:3" ht="12" customHeight="1">
      <c r="A120" s="435" t="s">
        <v>117</v>
      </c>
      <c r="B120" s="293" t="s">
        <v>428</v>
      </c>
      <c r="C120" s="264"/>
    </row>
    <row r="121" spans="1:3" ht="12" customHeight="1">
      <c r="A121" s="435" t="s">
        <v>119</v>
      </c>
      <c r="B121" s="412" t="s">
        <v>370</v>
      </c>
      <c r="C121" s="264"/>
    </row>
    <row r="122" spans="1:3" ht="12" customHeight="1">
      <c r="A122" s="435" t="s">
        <v>188</v>
      </c>
      <c r="B122" s="143" t="s">
        <v>353</v>
      </c>
      <c r="C122" s="264"/>
    </row>
    <row r="123" spans="1:3" ht="12" customHeight="1">
      <c r="A123" s="435" t="s">
        <v>189</v>
      </c>
      <c r="B123" s="143" t="s">
        <v>369</v>
      </c>
      <c r="C123" s="264"/>
    </row>
    <row r="124" spans="1:3" ht="12" customHeight="1">
      <c r="A124" s="435" t="s">
        <v>190</v>
      </c>
      <c r="B124" s="143" t="s">
        <v>368</v>
      </c>
      <c r="C124" s="264"/>
    </row>
    <row r="125" spans="1:3" ht="12" customHeight="1">
      <c r="A125" s="435" t="s">
        <v>361</v>
      </c>
      <c r="B125" s="143" t="s">
        <v>356</v>
      </c>
      <c r="C125" s="264"/>
    </row>
    <row r="126" spans="1:3" ht="12" customHeight="1">
      <c r="A126" s="435" t="s">
        <v>362</v>
      </c>
      <c r="B126" s="143" t="s">
        <v>367</v>
      </c>
      <c r="C126" s="264"/>
    </row>
    <row r="127" spans="1:3" ht="12" customHeight="1" thickBot="1">
      <c r="A127" s="444" t="s">
        <v>363</v>
      </c>
      <c r="B127" s="143" t="s">
        <v>366</v>
      </c>
      <c r="C127" s="266"/>
    </row>
    <row r="128" spans="1:3" ht="12" customHeight="1" thickBot="1">
      <c r="A128" s="32" t="s">
        <v>20</v>
      </c>
      <c r="B128" s="124" t="s">
        <v>448</v>
      </c>
      <c r="C128" s="297">
        <f>+C93+C114</f>
        <v>0</v>
      </c>
    </row>
    <row r="129" spans="1:11" ht="12" customHeight="1" thickBot="1">
      <c r="A129" s="32" t="s">
        <v>21</v>
      </c>
      <c r="B129" s="124" t="s">
        <v>449</v>
      </c>
      <c r="C129" s="297">
        <f>+C130+C131+C132</f>
        <v>0</v>
      </c>
    </row>
    <row r="130" spans="1:11" s="95" customFormat="1" ht="12" customHeight="1">
      <c r="A130" s="435" t="s">
        <v>268</v>
      </c>
      <c r="B130" s="9" t="s">
        <v>517</v>
      </c>
      <c r="C130" s="264"/>
    </row>
    <row r="131" spans="1:11" ht="12" customHeight="1">
      <c r="A131" s="435" t="s">
        <v>269</v>
      </c>
      <c r="B131" s="9" t="s">
        <v>457</v>
      </c>
      <c r="C131" s="264"/>
    </row>
    <row r="132" spans="1:11" ht="12" customHeight="1" thickBot="1">
      <c r="A132" s="444" t="s">
        <v>270</v>
      </c>
      <c r="B132" s="7" t="s">
        <v>516</v>
      </c>
      <c r="C132" s="264"/>
    </row>
    <row r="133" spans="1:11" ht="12" customHeight="1" thickBot="1">
      <c r="A133" s="32" t="s">
        <v>22</v>
      </c>
      <c r="B133" s="124" t="s">
        <v>450</v>
      </c>
      <c r="C133" s="297">
        <f>+C134+C135+C136+C137+C138+C139</f>
        <v>0</v>
      </c>
    </row>
    <row r="134" spans="1:11" ht="12" customHeight="1">
      <c r="A134" s="435" t="s">
        <v>91</v>
      </c>
      <c r="B134" s="9" t="s">
        <v>459</v>
      </c>
      <c r="C134" s="264"/>
    </row>
    <row r="135" spans="1:11" ht="12" customHeight="1">
      <c r="A135" s="435" t="s">
        <v>92</v>
      </c>
      <c r="B135" s="9" t="s">
        <v>451</v>
      </c>
      <c r="C135" s="264"/>
    </row>
    <row r="136" spans="1:11" ht="12" customHeight="1">
      <c r="A136" s="435" t="s">
        <v>93</v>
      </c>
      <c r="B136" s="9" t="s">
        <v>452</v>
      </c>
      <c r="C136" s="264"/>
    </row>
    <row r="137" spans="1:11" ht="12" customHeight="1">
      <c r="A137" s="435" t="s">
        <v>175</v>
      </c>
      <c r="B137" s="9" t="s">
        <v>515</v>
      </c>
      <c r="C137" s="264"/>
    </row>
    <row r="138" spans="1:11" ht="12" customHeight="1">
      <c r="A138" s="435" t="s">
        <v>176</v>
      </c>
      <c r="B138" s="9" t="s">
        <v>454</v>
      </c>
      <c r="C138" s="264"/>
    </row>
    <row r="139" spans="1:11" s="95" customFormat="1" ht="12" customHeight="1" thickBot="1">
      <c r="A139" s="444" t="s">
        <v>177</v>
      </c>
      <c r="B139" s="7" t="s">
        <v>455</v>
      </c>
      <c r="C139" s="264"/>
    </row>
    <row r="140" spans="1:11" ht="12" customHeight="1" thickBot="1">
      <c r="A140" s="32" t="s">
        <v>23</v>
      </c>
      <c r="B140" s="124" t="s">
        <v>541</v>
      </c>
      <c r="C140" s="303">
        <f>+C141+C142+C144+C145+C143</f>
        <v>0</v>
      </c>
      <c r="K140" s="247"/>
    </row>
    <row r="141" spans="1:11">
      <c r="A141" s="435" t="s">
        <v>94</v>
      </c>
      <c r="B141" s="9" t="s">
        <v>371</v>
      </c>
      <c r="C141" s="264"/>
    </row>
    <row r="142" spans="1:11" ht="12" customHeight="1">
      <c r="A142" s="435" t="s">
        <v>95</v>
      </c>
      <c r="B142" s="9" t="s">
        <v>372</v>
      </c>
      <c r="C142" s="264"/>
    </row>
    <row r="143" spans="1:11" s="95" customFormat="1" ht="12" customHeight="1">
      <c r="A143" s="435" t="s">
        <v>288</v>
      </c>
      <c r="B143" s="9" t="s">
        <v>540</v>
      </c>
      <c r="C143" s="264"/>
    </row>
    <row r="144" spans="1:11" s="95" customFormat="1" ht="12" customHeight="1">
      <c r="A144" s="435" t="s">
        <v>289</v>
      </c>
      <c r="B144" s="9" t="s">
        <v>464</v>
      </c>
      <c r="C144" s="264"/>
    </row>
    <row r="145" spans="1:3" s="95" customFormat="1" ht="12" customHeight="1" thickBot="1">
      <c r="A145" s="444" t="s">
        <v>290</v>
      </c>
      <c r="B145" s="7" t="s">
        <v>390</v>
      </c>
      <c r="C145" s="264"/>
    </row>
    <row r="146" spans="1:3" s="95" customFormat="1" ht="12" customHeight="1" thickBot="1">
      <c r="A146" s="32" t="s">
        <v>24</v>
      </c>
      <c r="B146" s="124" t="s">
        <v>465</v>
      </c>
      <c r="C146" s="306">
        <f>+C147+C148+C149+C150+C151</f>
        <v>0</v>
      </c>
    </row>
    <row r="147" spans="1:3" s="95" customFormat="1" ht="12" customHeight="1">
      <c r="A147" s="435" t="s">
        <v>96</v>
      </c>
      <c r="B147" s="9" t="s">
        <v>460</v>
      </c>
      <c r="C147" s="264"/>
    </row>
    <row r="148" spans="1:3" s="95" customFormat="1" ht="12" customHeight="1">
      <c r="A148" s="435" t="s">
        <v>97</v>
      </c>
      <c r="B148" s="9" t="s">
        <v>467</v>
      </c>
      <c r="C148" s="264"/>
    </row>
    <row r="149" spans="1:3" s="95" customFormat="1" ht="12" customHeight="1">
      <c r="A149" s="435" t="s">
        <v>300</v>
      </c>
      <c r="B149" s="9" t="s">
        <v>462</v>
      </c>
      <c r="C149" s="264"/>
    </row>
    <row r="150" spans="1:3" ht="12.75" customHeight="1">
      <c r="A150" s="435" t="s">
        <v>301</v>
      </c>
      <c r="B150" s="9" t="s">
        <v>518</v>
      </c>
      <c r="C150" s="264"/>
    </row>
    <row r="151" spans="1:3" ht="12.75" customHeight="1" thickBot="1">
      <c r="A151" s="444" t="s">
        <v>466</v>
      </c>
      <c r="B151" s="7" t="s">
        <v>469</v>
      </c>
      <c r="C151" s="266"/>
    </row>
    <row r="152" spans="1:3" ht="12.75" customHeight="1" thickBot="1">
      <c r="A152" s="487" t="s">
        <v>25</v>
      </c>
      <c r="B152" s="124" t="s">
        <v>470</v>
      </c>
      <c r="C152" s="306"/>
    </row>
    <row r="153" spans="1:3" ht="12" customHeight="1" thickBot="1">
      <c r="A153" s="487" t="s">
        <v>26</v>
      </c>
      <c r="B153" s="124" t="s">
        <v>471</v>
      </c>
      <c r="C153" s="306"/>
    </row>
    <row r="154" spans="1:3" ht="15.2" customHeight="1" thickBot="1">
      <c r="A154" s="32" t="s">
        <v>27</v>
      </c>
      <c r="B154" s="124" t="s">
        <v>473</v>
      </c>
      <c r="C154" s="426">
        <f>+C129+C133+C140+C146+C152+C153</f>
        <v>0</v>
      </c>
    </row>
    <row r="155" spans="1:3" ht="13.5" thickBot="1">
      <c r="A155" s="446" t="s">
        <v>28</v>
      </c>
      <c r="B155" s="380" t="s">
        <v>472</v>
      </c>
      <c r="C155" s="426">
        <f>+C128+C154</f>
        <v>0</v>
      </c>
    </row>
    <row r="156" spans="1:3" ht="15.2" customHeight="1" thickBot="1">
      <c r="A156" s="388"/>
      <c r="B156" s="389"/>
      <c r="C156" s="623">
        <f>C90-C155</f>
        <v>0</v>
      </c>
    </row>
    <row r="157" spans="1:3" ht="14.45" customHeight="1" thickBot="1">
      <c r="A157" s="245" t="s">
        <v>519</v>
      </c>
      <c r="B157" s="246"/>
      <c r="C157" s="121"/>
    </row>
    <row r="158" spans="1:3" ht="13.5" thickBot="1">
      <c r="A158" s="245" t="s">
        <v>206</v>
      </c>
      <c r="B158" s="246"/>
      <c r="C158" s="121"/>
    </row>
    <row r="159" spans="1:3">
      <c r="A159" s="620"/>
      <c r="B159" s="621"/>
      <c r="C159" s="622"/>
    </row>
    <row r="160" spans="1:3">
      <c r="A160" s="620"/>
      <c r="B160" s="621"/>
    </row>
    <row r="161" spans="1:3">
      <c r="A161" s="620"/>
      <c r="B161" s="621"/>
      <c r="C161" s="622"/>
    </row>
    <row r="162" spans="1:3">
      <c r="A162" s="620"/>
      <c r="B162" s="621"/>
      <c r="C162" s="622"/>
    </row>
    <row r="163" spans="1:3">
      <c r="A163" s="620"/>
      <c r="B163" s="621"/>
      <c r="C163" s="622"/>
    </row>
    <row r="164" spans="1:3">
      <c r="A164" s="620"/>
      <c r="B164" s="621"/>
      <c r="C164" s="622"/>
    </row>
    <row r="165" spans="1:3">
      <c r="A165" s="620"/>
      <c r="B165" s="621"/>
      <c r="C165" s="622"/>
    </row>
    <row r="166" spans="1:3">
      <c r="A166" s="620"/>
      <c r="B166" s="621"/>
      <c r="C166" s="622"/>
    </row>
    <row r="167" spans="1:3">
      <c r="A167" s="620"/>
      <c r="B167" s="621"/>
      <c r="C167" s="622"/>
    </row>
    <row r="168" spans="1:3">
      <c r="A168" s="620"/>
      <c r="B168" s="621"/>
      <c r="C168" s="622"/>
    </row>
    <row r="169" spans="1:3">
      <c r="A169" s="620"/>
      <c r="B169" s="621"/>
      <c r="C169" s="622"/>
    </row>
    <row r="170" spans="1:3">
      <c r="A170" s="620"/>
      <c r="B170" s="621"/>
      <c r="C170" s="622"/>
    </row>
    <row r="171" spans="1:3">
      <c r="A171" s="620"/>
      <c r="B171" s="621"/>
      <c r="C171" s="622"/>
    </row>
    <row r="172" spans="1:3">
      <c r="A172" s="620"/>
      <c r="B172" s="621"/>
      <c r="C172" s="622"/>
    </row>
    <row r="173" spans="1:3">
      <c r="A173" s="620"/>
      <c r="B173" s="621"/>
      <c r="C173" s="622"/>
    </row>
    <row r="174" spans="1:3">
      <c r="A174" s="620"/>
      <c r="B174" s="621"/>
      <c r="C174" s="622"/>
    </row>
    <row r="175" spans="1:3">
      <c r="A175" s="620"/>
      <c r="B175" s="621"/>
      <c r="C175" s="622"/>
    </row>
    <row r="176" spans="1:3">
      <c r="A176" s="620"/>
      <c r="B176" s="621"/>
      <c r="C176" s="622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92D050"/>
  </sheetPr>
  <dimension ref="A1:C83"/>
  <sheetViews>
    <sheetView topLeftCell="A34" zoomScale="120" zoomScaleNormal="120" workbookViewId="0">
      <selection activeCell="C60" sqref="C60"/>
    </sheetView>
  </sheetViews>
  <sheetFormatPr defaultRowHeight="12.75"/>
  <cols>
    <col min="1" max="1" width="13.83203125" style="243" customWidth="1"/>
    <col min="2" max="2" width="79.1640625" style="244" customWidth="1"/>
    <col min="3" max="3" width="25" style="244" customWidth="1"/>
    <col min="4" max="16384" width="9.33203125" style="244"/>
  </cols>
  <sheetData>
    <row r="1" spans="1:3" s="224" customFormat="1" ht="21.2" customHeight="1" thickBot="1">
      <c r="A1" s="601"/>
      <c r="B1" s="602"/>
      <c r="C1" s="596" t="str">
        <f ca="1">CONCATENATE("9.2. melléklet ",ALAPADATOK!A7," ",ALAPADATOK!B7," ",ALAPADATOK!C7," ",ALAPADATOK!D7," ",ALAPADATOK!E7," ",ALAPADATOK!F7," ",ALAPADATOK!G7," ",ALAPADATOK!H7)</f>
        <v>9.2. melléklet a 2 / 2019 ( II.15. ) önkormányzati rendelethez</v>
      </c>
    </row>
    <row r="2" spans="1:3" s="455" customFormat="1" ht="36">
      <c r="A2" s="603" t="s">
        <v>204</v>
      </c>
      <c r="B2" s="604" t="str">
        <f ca="1">CONCATENATE(ALAPADATOK!A11)</f>
        <v>Dabasi Polgármesteri Hivatal</v>
      </c>
      <c r="C2" s="624" t="s">
        <v>59</v>
      </c>
    </row>
    <row r="3" spans="1:3" s="455" customFormat="1" ht="24.75" thickBot="1">
      <c r="A3" s="625" t="s">
        <v>203</v>
      </c>
      <c r="B3" s="607" t="s">
        <v>398</v>
      </c>
      <c r="C3" s="626" t="s">
        <v>54</v>
      </c>
    </row>
    <row r="4" spans="1:3" s="456" customFormat="1" ht="15.95" customHeight="1" thickBot="1">
      <c r="A4" s="609"/>
      <c r="B4" s="609"/>
      <c r="C4" s="610" t="str">
        <f ca="1">KV_9.1.3.sz.mell!C4</f>
        <v>Forintban!</v>
      </c>
    </row>
    <row r="5" spans="1:3" ht="13.5" thickBot="1">
      <c r="A5" s="611" t="s">
        <v>205</v>
      </c>
      <c r="B5" s="612" t="s">
        <v>563</v>
      </c>
      <c r="C5" s="627" t="s">
        <v>55</v>
      </c>
    </row>
    <row r="6" spans="1:3" s="457" customFormat="1" ht="12.95" customHeight="1" thickBot="1">
      <c r="A6" s="614"/>
      <c r="B6" s="615" t="s">
        <v>493</v>
      </c>
      <c r="C6" s="616" t="s">
        <v>494</v>
      </c>
    </row>
    <row r="7" spans="1:3" s="457" customFormat="1" ht="15.95" customHeight="1" thickBot="1">
      <c r="A7" s="230"/>
      <c r="B7" s="231" t="s">
        <v>56</v>
      </c>
      <c r="C7" s="232"/>
    </row>
    <row r="8" spans="1:3" s="368" customFormat="1" ht="12" customHeight="1" thickBot="1">
      <c r="A8" s="192" t="s">
        <v>18</v>
      </c>
      <c r="B8" s="233" t="s">
        <v>520</v>
      </c>
      <c r="C8" s="317">
        <f>SUM(C9:C19)</f>
        <v>3000000</v>
      </c>
    </row>
    <row r="9" spans="1:3" s="368" customFormat="1" ht="12" customHeight="1">
      <c r="A9" s="450" t="s">
        <v>98</v>
      </c>
      <c r="B9" s="10" t="s">
        <v>277</v>
      </c>
      <c r="C9" s="358"/>
    </row>
    <row r="10" spans="1:3" s="368" customFormat="1" ht="12" customHeight="1">
      <c r="A10" s="451" t="s">
        <v>99</v>
      </c>
      <c r="B10" s="8" t="s">
        <v>278</v>
      </c>
      <c r="C10" s="315"/>
    </row>
    <row r="11" spans="1:3" s="368" customFormat="1" ht="12" customHeight="1">
      <c r="A11" s="451" t="s">
        <v>100</v>
      </c>
      <c r="B11" s="8" t="s">
        <v>279</v>
      </c>
      <c r="C11" s="315">
        <v>3000000</v>
      </c>
    </row>
    <row r="12" spans="1:3" s="368" customFormat="1" ht="12" customHeight="1">
      <c r="A12" s="451" t="s">
        <v>101</v>
      </c>
      <c r="B12" s="8" t="s">
        <v>280</v>
      </c>
      <c r="C12" s="315"/>
    </row>
    <row r="13" spans="1:3" s="368" customFormat="1" ht="12" customHeight="1">
      <c r="A13" s="451" t="s">
        <v>148</v>
      </c>
      <c r="B13" s="8" t="s">
        <v>281</v>
      </c>
      <c r="C13" s="315"/>
    </row>
    <row r="14" spans="1:3" s="368" customFormat="1" ht="12" customHeight="1">
      <c r="A14" s="451" t="s">
        <v>102</v>
      </c>
      <c r="B14" s="8" t="s">
        <v>399</v>
      </c>
      <c r="C14" s="315"/>
    </row>
    <row r="15" spans="1:3" s="368" customFormat="1" ht="12" customHeight="1">
      <c r="A15" s="451" t="s">
        <v>103</v>
      </c>
      <c r="B15" s="7" t="s">
        <v>400</v>
      </c>
      <c r="C15" s="315"/>
    </row>
    <row r="16" spans="1:3" s="368" customFormat="1" ht="12" customHeight="1">
      <c r="A16" s="451" t="s">
        <v>113</v>
      </c>
      <c r="B16" s="8" t="s">
        <v>284</v>
      </c>
      <c r="C16" s="359"/>
    </row>
    <row r="17" spans="1:3" s="458" customFormat="1" ht="12" customHeight="1">
      <c r="A17" s="451" t="s">
        <v>114</v>
      </c>
      <c r="B17" s="8" t="s">
        <v>285</v>
      </c>
      <c r="C17" s="315"/>
    </row>
    <row r="18" spans="1:3" s="458" customFormat="1" ht="12" customHeight="1">
      <c r="A18" s="451" t="s">
        <v>115</v>
      </c>
      <c r="B18" s="8" t="s">
        <v>436</v>
      </c>
      <c r="C18" s="316"/>
    </row>
    <row r="19" spans="1:3" s="458" customFormat="1" ht="12" customHeight="1" thickBot="1">
      <c r="A19" s="451" t="s">
        <v>116</v>
      </c>
      <c r="B19" s="7" t="s">
        <v>286</v>
      </c>
      <c r="C19" s="316"/>
    </row>
    <row r="20" spans="1:3" s="368" customFormat="1" ht="12" customHeight="1" thickBot="1">
      <c r="A20" s="192" t="s">
        <v>19</v>
      </c>
      <c r="B20" s="233" t="s">
        <v>401</v>
      </c>
      <c r="C20" s="317">
        <f>SUM(C21:C23)</f>
        <v>0</v>
      </c>
    </row>
    <row r="21" spans="1:3" s="458" customFormat="1" ht="12" customHeight="1">
      <c r="A21" s="451" t="s">
        <v>104</v>
      </c>
      <c r="B21" s="9" t="s">
        <v>258</v>
      </c>
      <c r="C21" s="315"/>
    </row>
    <row r="22" spans="1:3" s="458" customFormat="1" ht="12" customHeight="1">
      <c r="A22" s="451" t="s">
        <v>105</v>
      </c>
      <c r="B22" s="8" t="s">
        <v>402</v>
      </c>
      <c r="C22" s="315"/>
    </row>
    <row r="23" spans="1:3" s="458" customFormat="1" ht="12" customHeight="1">
      <c r="A23" s="451" t="s">
        <v>106</v>
      </c>
      <c r="B23" s="8" t="s">
        <v>403</v>
      </c>
      <c r="C23" s="315"/>
    </row>
    <row r="24" spans="1:3" s="458" customFormat="1" ht="12" customHeight="1" thickBot="1">
      <c r="A24" s="451" t="s">
        <v>107</v>
      </c>
      <c r="B24" s="8" t="s">
        <v>521</v>
      </c>
      <c r="C24" s="315"/>
    </row>
    <row r="25" spans="1:3" s="458" customFormat="1" ht="12" customHeight="1" thickBot="1">
      <c r="A25" s="200" t="s">
        <v>20</v>
      </c>
      <c r="B25" s="124" t="s">
        <v>174</v>
      </c>
      <c r="C25" s="343"/>
    </row>
    <row r="26" spans="1:3" s="458" customFormat="1" ht="12" customHeight="1" thickBot="1">
      <c r="A26" s="200" t="s">
        <v>21</v>
      </c>
      <c r="B26" s="124" t="s">
        <v>522</v>
      </c>
      <c r="C26" s="317">
        <f>+C27+C28+C29</f>
        <v>0</v>
      </c>
    </row>
    <row r="27" spans="1:3" s="458" customFormat="1" ht="12" customHeight="1">
      <c r="A27" s="452" t="s">
        <v>268</v>
      </c>
      <c r="B27" s="453" t="s">
        <v>263</v>
      </c>
      <c r="C27" s="74"/>
    </row>
    <row r="28" spans="1:3" s="458" customFormat="1" ht="12" customHeight="1">
      <c r="A28" s="452" t="s">
        <v>269</v>
      </c>
      <c r="B28" s="453" t="s">
        <v>402</v>
      </c>
      <c r="C28" s="315"/>
    </row>
    <row r="29" spans="1:3" s="458" customFormat="1" ht="12" customHeight="1">
      <c r="A29" s="452" t="s">
        <v>270</v>
      </c>
      <c r="B29" s="454" t="s">
        <v>405</v>
      </c>
      <c r="C29" s="315"/>
    </row>
    <row r="30" spans="1:3" s="458" customFormat="1" ht="12" customHeight="1" thickBot="1">
      <c r="A30" s="451" t="s">
        <v>271</v>
      </c>
      <c r="B30" s="141" t="s">
        <v>523</v>
      </c>
      <c r="C30" s="81"/>
    </row>
    <row r="31" spans="1:3" s="458" customFormat="1" ht="12" customHeight="1" thickBot="1">
      <c r="A31" s="200" t="s">
        <v>22</v>
      </c>
      <c r="B31" s="124" t="s">
        <v>406</v>
      </c>
      <c r="C31" s="317">
        <f>+C32+C33+C34</f>
        <v>0</v>
      </c>
    </row>
    <row r="32" spans="1:3" s="458" customFormat="1" ht="12" customHeight="1">
      <c r="A32" s="452" t="s">
        <v>91</v>
      </c>
      <c r="B32" s="453" t="s">
        <v>291</v>
      </c>
      <c r="C32" s="74"/>
    </row>
    <row r="33" spans="1:3" s="458" customFormat="1" ht="12" customHeight="1">
      <c r="A33" s="452" t="s">
        <v>92</v>
      </c>
      <c r="B33" s="454" t="s">
        <v>292</v>
      </c>
      <c r="C33" s="318"/>
    </row>
    <row r="34" spans="1:3" s="458" customFormat="1" ht="12" customHeight="1" thickBot="1">
      <c r="A34" s="451" t="s">
        <v>93</v>
      </c>
      <c r="B34" s="141" t="s">
        <v>293</v>
      </c>
      <c r="C34" s="81"/>
    </row>
    <row r="35" spans="1:3" s="368" customFormat="1" ht="12" customHeight="1" thickBot="1">
      <c r="A35" s="200" t="s">
        <v>23</v>
      </c>
      <c r="B35" s="124" t="s">
        <v>376</v>
      </c>
      <c r="C35" s="343"/>
    </row>
    <row r="36" spans="1:3" s="368" customFormat="1" ht="12" customHeight="1" thickBot="1">
      <c r="A36" s="200" t="s">
        <v>24</v>
      </c>
      <c r="B36" s="124" t="s">
        <v>407</v>
      </c>
      <c r="C36" s="360"/>
    </row>
    <row r="37" spans="1:3" s="368" customFormat="1" ht="12" customHeight="1" thickBot="1">
      <c r="A37" s="192" t="s">
        <v>25</v>
      </c>
      <c r="B37" s="124" t="s">
        <v>408</v>
      </c>
      <c r="C37" s="361">
        <f>+C8+C20+C25+C26+C31+C35+C36</f>
        <v>3000000</v>
      </c>
    </row>
    <row r="38" spans="1:3" s="368" customFormat="1" ht="12" customHeight="1" thickBot="1">
      <c r="A38" s="234" t="s">
        <v>26</v>
      </c>
      <c r="B38" s="124" t="s">
        <v>409</v>
      </c>
      <c r="C38" s="361">
        <f>+C39+C40+C41</f>
        <v>262047290</v>
      </c>
    </row>
    <row r="39" spans="1:3" s="368" customFormat="1" ht="12" customHeight="1">
      <c r="A39" s="452" t="s">
        <v>410</v>
      </c>
      <c r="B39" s="453" t="s">
        <v>236</v>
      </c>
      <c r="C39" s="74"/>
    </row>
    <row r="40" spans="1:3" s="368" customFormat="1" ht="12" customHeight="1">
      <c r="A40" s="452" t="s">
        <v>411</v>
      </c>
      <c r="B40" s="454" t="s">
        <v>2</v>
      </c>
      <c r="C40" s="318"/>
    </row>
    <row r="41" spans="1:3" s="458" customFormat="1" ht="12" customHeight="1" thickBot="1">
      <c r="A41" s="451" t="s">
        <v>412</v>
      </c>
      <c r="B41" s="141" t="s">
        <v>413</v>
      </c>
      <c r="C41" s="81">
        <v>262047290</v>
      </c>
    </row>
    <row r="42" spans="1:3" s="458" customFormat="1" ht="15.2" customHeight="1" thickBot="1">
      <c r="A42" s="234" t="s">
        <v>27</v>
      </c>
      <c r="B42" s="235" t="s">
        <v>414</v>
      </c>
      <c r="C42" s="364">
        <f>+C37+C38</f>
        <v>265047290</v>
      </c>
    </row>
    <row r="43" spans="1:3" s="458" customFormat="1" ht="15.2" customHeight="1">
      <c r="A43" s="236"/>
      <c r="B43" s="237"/>
      <c r="C43" s="362"/>
    </row>
    <row r="44" spans="1:3" ht="13.5" thickBot="1">
      <c r="A44" s="238"/>
      <c r="B44" s="239"/>
      <c r="C44" s="363"/>
    </row>
    <row r="45" spans="1:3" s="457" customFormat="1" ht="16.5" customHeight="1" thickBot="1">
      <c r="A45" s="240"/>
      <c r="B45" s="241" t="s">
        <v>57</v>
      </c>
      <c r="C45" s="364"/>
    </row>
    <row r="46" spans="1:3" s="459" customFormat="1" ht="12" customHeight="1" thickBot="1">
      <c r="A46" s="200" t="s">
        <v>18</v>
      </c>
      <c r="B46" s="124" t="s">
        <v>415</v>
      </c>
      <c r="C46" s="317">
        <f>SUM(C47:C51)</f>
        <v>261047290</v>
      </c>
    </row>
    <row r="47" spans="1:3" ht="12" customHeight="1">
      <c r="A47" s="451" t="s">
        <v>98</v>
      </c>
      <c r="B47" s="9" t="s">
        <v>49</v>
      </c>
      <c r="C47" s="74">
        <v>166898150</v>
      </c>
    </row>
    <row r="48" spans="1:3" ht="12" customHeight="1">
      <c r="A48" s="451" t="s">
        <v>99</v>
      </c>
      <c r="B48" s="8" t="s">
        <v>183</v>
      </c>
      <c r="C48" s="77">
        <v>32545140</v>
      </c>
    </row>
    <row r="49" spans="1:3" ht="12" customHeight="1">
      <c r="A49" s="451" t="s">
        <v>100</v>
      </c>
      <c r="B49" s="8" t="s">
        <v>140</v>
      </c>
      <c r="C49" s="77">
        <v>61604000</v>
      </c>
    </row>
    <row r="50" spans="1:3" ht="12" customHeight="1">
      <c r="A50" s="451" t="s">
        <v>101</v>
      </c>
      <c r="B50" s="8" t="s">
        <v>184</v>
      </c>
      <c r="C50" s="77"/>
    </row>
    <row r="51" spans="1:3" ht="12" customHeight="1" thickBot="1">
      <c r="A51" s="451" t="s">
        <v>148</v>
      </c>
      <c r="B51" s="8" t="s">
        <v>185</v>
      </c>
      <c r="C51" s="77"/>
    </row>
    <row r="52" spans="1:3" ht="12" customHeight="1" thickBot="1">
      <c r="A52" s="200" t="s">
        <v>19</v>
      </c>
      <c r="B52" s="124" t="s">
        <v>416</v>
      </c>
      <c r="C52" s="317">
        <f>SUM(C53:C55)</f>
        <v>4000000</v>
      </c>
    </row>
    <row r="53" spans="1:3" s="459" customFormat="1" ht="12" customHeight="1">
      <c r="A53" s="451" t="s">
        <v>104</v>
      </c>
      <c r="B53" s="9" t="s">
        <v>230</v>
      </c>
      <c r="C53" s="74">
        <v>4000000</v>
      </c>
    </row>
    <row r="54" spans="1:3" ht="12" customHeight="1">
      <c r="A54" s="451" t="s">
        <v>105</v>
      </c>
      <c r="B54" s="8" t="s">
        <v>187</v>
      </c>
      <c r="C54" s="77"/>
    </row>
    <row r="55" spans="1:3" ht="12" customHeight="1">
      <c r="A55" s="451" t="s">
        <v>106</v>
      </c>
      <c r="B55" s="8" t="s">
        <v>58</v>
      </c>
      <c r="C55" s="77"/>
    </row>
    <row r="56" spans="1:3" ht="12" customHeight="1" thickBot="1">
      <c r="A56" s="451" t="s">
        <v>107</v>
      </c>
      <c r="B56" s="8" t="s">
        <v>524</v>
      </c>
      <c r="C56" s="77"/>
    </row>
    <row r="57" spans="1:3" ht="12" customHeight="1" thickBot="1">
      <c r="A57" s="200" t="s">
        <v>20</v>
      </c>
      <c r="B57" s="124" t="s">
        <v>13</v>
      </c>
      <c r="C57" s="343"/>
    </row>
    <row r="58" spans="1:3" ht="15.2" customHeight="1" thickBot="1">
      <c r="A58" s="200" t="s">
        <v>21</v>
      </c>
      <c r="B58" s="242" t="s">
        <v>529</v>
      </c>
      <c r="C58" s="365">
        <f>+C46+C52+C57</f>
        <v>265047290</v>
      </c>
    </row>
    <row r="59" spans="1:3" ht="13.5" thickBot="1">
      <c r="C59" s="631">
        <f>C42-C58</f>
        <v>0</v>
      </c>
    </row>
    <row r="60" spans="1:3" ht="15.2" customHeight="1" thickBot="1">
      <c r="A60" s="245" t="s">
        <v>519</v>
      </c>
      <c r="B60" s="246"/>
      <c r="C60" s="121">
        <v>45</v>
      </c>
    </row>
    <row r="61" spans="1:3" ht="14.45" customHeight="1" thickBot="1">
      <c r="A61" s="245" t="s">
        <v>206</v>
      </c>
      <c r="B61" s="246"/>
      <c r="C61" s="121"/>
    </row>
    <row r="62" spans="1:3">
      <c r="A62" s="628"/>
      <c r="B62" s="629"/>
      <c r="C62" s="629"/>
    </row>
    <row r="63" spans="1:3">
      <c r="A63" s="628"/>
      <c r="B63" s="629"/>
    </row>
    <row r="64" spans="1:3">
      <c r="A64" s="628"/>
      <c r="B64" s="629"/>
      <c r="C64" s="629"/>
    </row>
    <row r="65" spans="1:3">
      <c r="A65" s="628"/>
      <c r="B65" s="629"/>
      <c r="C65" s="629"/>
    </row>
    <row r="66" spans="1:3">
      <c r="A66" s="628"/>
      <c r="B66" s="629"/>
      <c r="C66" s="629"/>
    </row>
    <row r="67" spans="1:3">
      <c r="A67" s="628"/>
      <c r="B67" s="629"/>
      <c r="C67" s="629"/>
    </row>
    <row r="68" spans="1:3">
      <c r="A68" s="628"/>
      <c r="B68" s="629"/>
      <c r="C68" s="629"/>
    </row>
    <row r="69" spans="1:3">
      <c r="A69" s="628"/>
      <c r="B69" s="629"/>
      <c r="C69" s="629"/>
    </row>
    <row r="70" spans="1:3">
      <c r="A70" s="628"/>
      <c r="B70" s="629"/>
      <c r="C70" s="629"/>
    </row>
    <row r="71" spans="1:3">
      <c r="A71" s="628"/>
      <c r="B71" s="629"/>
      <c r="C71" s="629"/>
    </row>
    <row r="72" spans="1:3">
      <c r="A72" s="628"/>
      <c r="B72" s="629"/>
      <c r="C72" s="629"/>
    </row>
    <row r="73" spans="1:3">
      <c r="A73" s="628"/>
      <c r="B73" s="629"/>
      <c r="C73" s="629"/>
    </row>
    <row r="74" spans="1:3">
      <c r="A74" s="628"/>
      <c r="B74" s="629"/>
      <c r="C74" s="629"/>
    </row>
    <row r="75" spans="1:3">
      <c r="A75" s="628"/>
      <c r="B75" s="629"/>
      <c r="C75" s="629"/>
    </row>
    <row r="76" spans="1:3">
      <c r="A76" s="628"/>
      <c r="B76" s="629"/>
      <c r="C76" s="629"/>
    </row>
    <row r="77" spans="1:3">
      <c r="A77" s="628"/>
      <c r="B77" s="629"/>
      <c r="C77" s="629"/>
    </row>
    <row r="78" spans="1:3">
      <c r="A78" s="628"/>
      <c r="B78" s="629"/>
      <c r="C78" s="629"/>
    </row>
    <row r="79" spans="1:3">
      <c r="A79" s="628"/>
      <c r="B79" s="629"/>
      <c r="C79" s="629"/>
    </row>
    <row r="80" spans="1:3">
      <c r="A80" s="628"/>
      <c r="B80" s="629"/>
      <c r="C80" s="629"/>
    </row>
    <row r="81" spans="1:3">
      <c r="A81" s="628"/>
      <c r="B81" s="629"/>
      <c r="C81" s="629"/>
    </row>
    <row r="82" spans="1:3">
      <c r="A82" s="628"/>
      <c r="B82" s="629"/>
      <c r="C82" s="629"/>
    </row>
    <row r="83" spans="1:3">
      <c r="A83" s="628"/>
      <c r="B83" s="629"/>
      <c r="C83" s="629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92D050"/>
  </sheetPr>
  <dimension ref="A1:C63"/>
  <sheetViews>
    <sheetView zoomScale="120" zoomScaleNormal="120" workbookViewId="0">
      <selection activeCell="E3" sqref="E3"/>
    </sheetView>
  </sheetViews>
  <sheetFormatPr defaultRowHeight="12.75"/>
  <cols>
    <col min="1" max="1" width="13.83203125" style="243" customWidth="1"/>
    <col min="2" max="2" width="79.1640625" style="244" customWidth="1"/>
    <col min="3" max="3" width="25" style="244" customWidth="1"/>
    <col min="4" max="16384" width="9.33203125" style="244"/>
  </cols>
  <sheetData>
    <row r="1" spans="1:3" s="224" customFormat="1" ht="21.2" customHeight="1" thickBot="1">
      <c r="A1" s="223"/>
      <c r="B1" s="225"/>
      <c r="C1" s="596" t="str">
        <f ca="1">CONCATENATE("9.2.1. melléklet ",ALAPADATOK!A7," ",ALAPADATOK!B7," ",ALAPADATOK!C7," ",ALAPADATOK!D7," ",ALAPADATOK!E7," ",ALAPADATOK!F7," ",ALAPADATOK!G7," ",ALAPADATOK!H7)</f>
        <v>9.2.1. melléklet a 2 / 2019 ( II.15. ) önkormányzati rendelethez</v>
      </c>
    </row>
    <row r="2" spans="1:3" s="455" customFormat="1" ht="36">
      <c r="A2" s="407" t="s">
        <v>204</v>
      </c>
      <c r="B2" s="594" t="str">
        <f ca="1">CONCATENATE(ALAPADATOK!A11)</f>
        <v>Dabasi Polgármesteri Hivatal</v>
      </c>
      <c r="C2" s="366" t="s">
        <v>59</v>
      </c>
    </row>
    <row r="3" spans="1:3" s="455" customFormat="1" ht="24.75" thickBot="1">
      <c r="A3" s="449" t="s">
        <v>203</v>
      </c>
      <c r="B3" s="595" t="s">
        <v>417</v>
      </c>
      <c r="C3" s="367" t="s">
        <v>59</v>
      </c>
    </row>
    <row r="4" spans="1:3" s="456" customFormat="1" ht="15.95" customHeight="1" thickBot="1">
      <c r="A4" s="226"/>
      <c r="B4" s="226"/>
      <c r="C4" s="227" t="str">
        <f ca="1">KV_9.2.sz.mell!C4</f>
        <v>Forintban!</v>
      </c>
    </row>
    <row r="5" spans="1:3" ht="13.5" thickBot="1">
      <c r="A5" s="408" t="s">
        <v>205</v>
      </c>
      <c r="B5" s="228" t="s">
        <v>563</v>
      </c>
      <c r="C5" s="229" t="s">
        <v>55</v>
      </c>
    </row>
    <row r="6" spans="1:3" s="457" customFormat="1" ht="12.95" customHeight="1" thickBot="1">
      <c r="A6" s="192"/>
      <c r="B6" s="193" t="s">
        <v>493</v>
      </c>
      <c r="C6" s="194" t="s">
        <v>494</v>
      </c>
    </row>
    <row r="7" spans="1:3" s="457" customFormat="1" ht="15.95" customHeight="1" thickBot="1">
      <c r="A7" s="230"/>
      <c r="B7" s="231" t="s">
        <v>56</v>
      </c>
      <c r="C7" s="232"/>
    </row>
    <row r="8" spans="1:3" s="368" customFormat="1" ht="12" customHeight="1" thickBot="1">
      <c r="A8" s="192" t="s">
        <v>18</v>
      </c>
      <c r="B8" s="233" t="s">
        <v>520</v>
      </c>
      <c r="C8" s="317">
        <f>SUM(C9:C19)</f>
        <v>0</v>
      </c>
    </row>
    <row r="9" spans="1:3" s="368" customFormat="1" ht="12" customHeight="1">
      <c r="A9" s="450" t="s">
        <v>98</v>
      </c>
      <c r="B9" s="10" t="s">
        <v>277</v>
      </c>
      <c r="C9" s="358"/>
    </row>
    <row r="10" spans="1:3" s="368" customFormat="1" ht="12" customHeight="1">
      <c r="A10" s="451" t="s">
        <v>99</v>
      </c>
      <c r="B10" s="8" t="s">
        <v>278</v>
      </c>
      <c r="C10" s="315"/>
    </row>
    <row r="11" spans="1:3" s="368" customFormat="1" ht="12" customHeight="1">
      <c r="A11" s="451" t="s">
        <v>100</v>
      </c>
      <c r="B11" s="8" t="s">
        <v>279</v>
      </c>
      <c r="C11" s="315"/>
    </row>
    <row r="12" spans="1:3" s="368" customFormat="1" ht="12" customHeight="1">
      <c r="A12" s="451" t="s">
        <v>101</v>
      </c>
      <c r="B12" s="8" t="s">
        <v>280</v>
      </c>
      <c r="C12" s="315"/>
    </row>
    <row r="13" spans="1:3" s="368" customFormat="1" ht="12" customHeight="1">
      <c r="A13" s="451" t="s">
        <v>148</v>
      </c>
      <c r="B13" s="8" t="s">
        <v>281</v>
      </c>
      <c r="C13" s="315"/>
    </row>
    <row r="14" spans="1:3" s="368" customFormat="1" ht="12" customHeight="1">
      <c r="A14" s="451" t="s">
        <v>102</v>
      </c>
      <c r="B14" s="8" t="s">
        <v>399</v>
      </c>
      <c r="C14" s="315"/>
    </row>
    <row r="15" spans="1:3" s="368" customFormat="1" ht="12" customHeight="1">
      <c r="A15" s="451" t="s">
        <v>103</v>
      </c>
      <c r="B15" s="7" t="s">
        <v>400</v>
      </c>
      <c r="C15" s="315"/>
    </row>
    <row r="16" spans="1:3" s="368" customFormat="1" ht="12" customHeight="1">
      <c r="A16" s="451" t="s">
        <v>113</v>
      </c>
      <c r="B16" s="8" t="s">
        <v>284</v>
      </c>
      <c r="C16" s="359"/>
    </row>
    <row r="17" spans="1:3" s="458" customFormat="1" ht="12" customHeight="1">
      <c r="A17" s="451" t="s">
        <v>114</v>
      </c>
      <c r="B17" s="8" t="s">
        <v>285</v>
      </c>
      <c r="C17" s="315"/>
    </row>
    <row r="18" spans="1:3" s="458" customFormat="1" ht="12" customHeight="1">
      <c r="A18" s="451" t="s">
        <v>115</v>
      </c>
      <c r="B18" s="8" t="s">
        <v>436</v>
      </c>
      <c r="C18" s="316"/>
    </row>
    <row r="19" spans="1:3" s="458" customFormat="1" ht="12" customHeight="1" thickBot="1">
      <c r="A19" s="451" t="s">
        <v>116</v>
      </c>
      <c r="B19" s="7" t="s">
        <v>286</v>
      </c>
      <c r="C19" s="316"/>
    </row>
    <row r="20" spans="1:3" s="368" customFormat="1" ht="12" customHeight="1" thickBot="1">
      <c r="A20" s="192" t="s">
        <v>19</v>
      </c>
      <c r="B20" s="233" t="s">
        <v>401</v>
      </c>
      <c r="C20" s="317">
        <f>SUM(C21:C23)</f>
        <v>0</v>
      </c>
    </row>
    <row r="21" spans="1:3" s="458" customFormat="1" ht="12" customHeight="1">
      <c r="A21" s="451" t="s">
        <v>104</v>
      </c>
      <c r="B21" s="9" t="s">
        <v>258</v>
      </c>
      <c r="C21" s="315"/>
    </row>
    <row r="22" spans="1:3" s="458" customFormat="1" ht="12" customHeight="1">
      <c r="A22" s="451" t="s">
        <v>105</v>
      </c>
      <c r="B22" s="8" t="s">
        <v>402</v>
      </c>
      <c r="C22" s="315"/>
    </row>
    <row r="23" spans="1:3" s="458" customFormat="1" ht="12" customHeight="1">
      <c r="A23" s="451" t="s">
        <v>106</v>
      </c>
      <c r="B23" s="8" t="s">
        <v>403</v>
      </c>
      <c r="C23" s="315"/>
    </row>
    <row r="24" spans="1:3" s="458" customFormat="1" ht="12" customHeight="1" thickBot="1">
      <c r="A24" s="451" t="s">
        <v>107</v>
      </c>
      <c r="B24" s="8" t="s">
        <v>521</v>
      </c>
      <c r="C24" s="315"/>
    </row>
    <row r="25" spans="1:3" s="458" customFormat="1" ht="12" customHeight="1" thickBot="1">
      <c r="A25" s="200" t="s">
        <v>20</v>
      </c>
      <c r="B25" s="124" t="s">
        <v>174</v>
      </c>
      <c r="C25" s="343"/>
    </row>
    <row r="26" spans="1:3" s="458" customFormat="1" ht="12" customHeight="1" thickBot="1">
      <c r="A26" s="200" t="s">
        <v>21</v>
      </c>
      <c r="B26" s="124" t="s">
        <v>522</v>
      </c>
      <c r="C26" s="317">
        <f>+C27+C28+C29</f>
        <v>0</v>
      </c>
    </row>
    <row r="27" spans="1:3" s="458" customFormat="1" ht="12" customHeight="1">
      <c r="A27" s="452" t="s">
        <v>268</v>
      </c>
      <c r="B27" s="453" t="s">
        <v>263</v>
      </c>
      <c r="C27" s="74"/>
    </row>
    <row r="28" spans="1:3" s="458" customFormat="1" ht="12" customHeight="1">
      <c r="A28" s="452" t="s">
        <v>269</v>
      </c>
      <c r="B28" s="453" t="s">
        <v>402</v>
      </c>
      <c r="C28" s="315"/>
    </row>
    <row r="29" spans="1:3" s="458" customFormat="1" ht="12" customHeight="1">
      <c r="A29" s="452" t="s">
        <v>270</v>
      </c>
      <c r="B29" s="454" t="s">
        <v>405</v>
      </c>
      <c r="C29" s="315"/>
    </row>
    <row r="30" spans="1:3" s="458" customFormat="1" ht="12" customHeight="1" thickBot="1">
      <c r="A30" s="451" t="s">
        <v>271</v>
      </c>
      <c r="B30" s="141" t="s">
        <v>523</v>
      </c>
      <c r="C30" s="81"/>
    </row>
    <row r="31" spans="1:3" s="458" customFormat="1" ht="12" customHeight="1" thickBot="1">
      <c r="A31" s="200" t="s">
        <v>22</v>
      </c>
      <c r="B31" s="124" t="s">
        <v>406</v>
      </c>
      <c r="C31" s="317">
        <f>+C32+C33+C34</f>
        <v>0</v>
      </c>
    </row>
    <row r="32" spans="1:3" s="458" customFormat="1" ht="12" customHeight="1">
      <c r="A32" s="452" t="s">
        <v>91</v>
      </c>
      <c r="B32" s="453" t="s">
        <v>291</v>
      </c>
      <c r="C32" s="74"/>
    </row>
    <row r="33" spans="1:3" s="458" customFormat="1" ht="12" customHeight="1">
      <c r="A33" s="452" t="s">
        <v>92</v>
      </c>
      <c r="B33" s="454" t="s">
        <v>292</v>
      </c>
      <c r="C33" s="318"/>
    </row>
    <row r="34" spans="1:3" s="458" customFormat="1" ht="12" customHeight="1" thickBot="1">
      <c r="A34" s="451" t="s">
        <v>93</v>
      </c>
      <c r="B34" s="141" t="s">
        <v>293</v>
      </c>
      <c r="C34" s="81"/>
    </row>
    <row r="35" spans="1:3" s="368" customFormat="1" ht="12" customHeight="1" thickBot="1">
      <c r="A35" s="200" t="s">
        <v>23</v>
      </c>
      <c r="B35" s="124" t="s">
        <v>376</v>
      </c>
      <c r="C35" s="343"/>
    </row>
    <row r="36" spans="1:3" s="368" customFormat="1" ht="12" customHeight="1" thickBot="1">
      <c r="A36" s="200" t="s">
        <v>24</v>
      </c>
      <c r="B36" s="124" t="s">
        <v>407</v>
      </c>
      <c r="C36" s="360"/>
    </row>
    <row r="37" spans="1:3" s="368" customFormat="1" ht="12" customHeight="1" thickBot="1">
      <c r="A37" s="192" t="s">
        <v>25</v>
      </c>
      <c r="B37" s="124" t="s">
        <v>408</v>
      </c>
      <c r="C37" s="361">
        <f>+C8+C20+C25+C26+C31+C35+C36</f>
        <v>0</v>
      </c>
    </row>
    <row r="38" spans="1:3" s="368" customFormat="1" ht="12" customHeight="1" thickBot="1">
      <c r="A38" s="234" t="s">
        <v>26</v>
      </c>
      <c r="B38" s="124" t="s">
        <v>409</v>
      </c>
      <c r="C38" s="361">
        <f>+C39+C40+C41</f>
        <v>0</v>
      </c>
    </row>
    <row r="39" spans="1:3" s="368" customFormat="1" ht="12" customHeight="1">
      <c r="A39" s="452" t="s">
        <v>410</v>
      </c>
      <c r="B39" s="453" t="s">
        <v>236</v>
      </c>
      <c r="C39" s="74"/>
    </row>
    <row r="40" spans="1:3" s="368" customFormat="1" ht="12" customHeight="1">
      <c r="A40" s="452" t="s">
        <v>411</v>
      </c>
      <c r="B40" s="454" t="s">
        <v>2</v>
      </c>
      <c r="C40" s="318"/>
    </row>
    <row r="41" spans="1:3" s="458" customFormat="1" ht="12" customHeight="1" thickBot="1">
      <c r="A41" s="451" t="s">
        <v>412</v>
      </c>
      <c r="B41" s="141" t="s">
        <v>413</v>
      </c>
      <c r="C41" s="81"/>
    </row>
    <row r="42" spans="1:3" s="458" customFormat="1" ht="15.2" customHeight="1" thickBot="1">
      <c r="A42" s="234" t="s">
        <v>27</v>
      </c>
      <c r="B42" s="235" t="s">
        <v>414</v>
      </c>
      <c r="C42" s="364">
        <f>+C37+C38</f>
        <v>0</v>
      </c>
    </row>
    <row r="43" spans="1:3" s="458" customFormat="1" ht="15.2" customHeight="1">
      <c r="A43" s="236"/>
      <c r="B43" s="237"/>
      <c r="C43" s="362"/>
    </row>
    <row r="44" spans="1:3" ht="13.5" thickBot="1">
      <c r="A44" s="238"/>
      <c r="B44" s="239"/>
      <c r="C44" s="363"/>
    </row>
    <row r="45" spans="1:3" s="457" customFormat="1" ht="16.5" customHeight="1" thickBot="1">
      <c r="A45" s="240"/>
      <c r="B45" s="241" t="s">
        <v>57</v>
      </c>
      <c r="C45" s="364"/>
    </row>
    <row r="46" spans="1:3" s="459" customFormat="1" ht="12" customHeight="1" thickBot="1">
      <c r="A46" s="200" t="s">
        <v>18</v>
      </c>
      <c r="B46" s="124" t="s">
        <v>415</v>
      </c>
      <c r="C46" s="317">
        <f>SUM(C47:C51)</f>
        <v>0</v>
      </c>
    </row>
    <row r="47" spans="1:3" ht="12" customHeight="1">
      <c r="A47" s="451" t="s">
        <v>98</v>
      </c>
      <c r="B47" s="9" t="s">
        <v>49</v>
      </c>
      <c r="C47" s="74"/>
    </row>
    <row r="48" spans="1:3" ht="12" customHeight="1">
      <c r="A48" s="451" t="s">
        <v>99</v>
      </c>
      <c r="B48" s="8" t="s">
        <v>183</v>
      </c>
      <c r="C48" s="77"/>
    </row>
    <row r="49" spans="1:3" ht="12" customHeight="1">
      <c r="A49" s="451" t="s">
        <v>100</v>
      </c>
      <c r="B49" s="8" t="s">
        <v>140</v>
      </c>
      <c r="C49" s="77"/>
    </row>
    <row r="50" spans="1:3" ht="12" customHeight="1">
      <c r="A50" s="451" t="s">
        <v>101</v>
      </c>
      <c r="B50" s="8" t="s">
        <v>184</v>
      </c>
      <c r="C50" s="77"/>
    </row>
    <row r="51" spans="1:3" ht="12" customHeight="1" thickBot="1">
      <c r="A51" s="451" t="s">
        <v>148</v>
      </c>
      <c r="B51" s="8" t="s">
        <v>185</v>
      </c>
      <c r="C51" s="77"/>
    </row>
    <row r="52" spans="1:3" ht="12" customHeight="1" thickBot="1">
      <c r="A52" s="200" t="s">
        <v>19</v>
      </c>
      <c r="B52" s="124" t="s">
        <v>416</v>
      </c>
      <c r="C52" s="317">
        <f>SUM(C53:C55)</f>
        <v>0</v>
      </c>
    </row>
    <row r="53" spans="1:3" s="459" customFormat="1" ht="12" customHeight="1">
      <c r="A53" s="451" t="s">
        <v>104</v>
      </c>
      <c r="B53" s="9" t="s">
        <v>230</v>
      </c>
      <c r="C53" s="74"/>
    </row>
    <row r="54" spans="1:3" ht="12" customHeight="1">
      <c r="A54" s="451" t="s">
        <v>105</v>
      </c>
      <c r="B54" s="8" t="s">
        <v>187</v>
      </c>
      <c r="C54" s="77"/>
    </row>
    <row r="55" spans="1:3" ht="12" customHeight="1">
      <c r="A55" s="451" t="s">
        <v>106</v>
      </c>
      <c r="B55" s="8" t="s">
        <v>58</v>
      </c>
      <c r="C55" s="77"/>
    </row>
    <row r="56" spans="1:3" ht="12" customHeight="1" thickBot="1">
      <c r="A56" s="451" t="s">
        <v>107</v>
      </c>
      <c r="B56" s="8" t="s">
        <v>524</v>
      </c>
      <c r="C56" s="77"/>
    </row>
    <row r="57" spans="1:3" ht="15.2" customHeight="1" thickBot="1">
      <c r="A57" s="200" t="s">
        <v>20</v>
      </c>
      <c r="B57" s="124" t="s">
        <v>13</v>
      </c>
      <c r="C57" s="343"/>
    </row>
    <row r="58" spans="1:3" ht="13.5" thickBot="1">
      <c r="A58" s="200" t="s">
        <v>21</v>
      </c>
      <c r="B58" s="242" t="s">
        <v>529</v>
      </c>
      <c r="C58" s="365">
        <f>+C46+C52+C57</f>
        <v>0</v>
      </c>
    </row>
    <row r="59" spans="1:3" ht="15.2" customHeight="1" thickBot="1">
      <c r="C59" s="631">
        <f>C42-C58</f>
        <v>0</v>
      </c>
    </row>
    <row r="60" spans="1:3" ht="14.45" customHeight="1" thickBot="1">
      <c r="A60" s="245" t="s">
        <v>519</v>
      </c>
      <c r="B60" s="246"/>
      <c r="C60" s="121"/>
    </row>
    <row r="61" spans="1:3" ht="13.5" thickBot="1">
      <c r="A61" s="245" t="s">
        <v>206</v>
      </c>
      <c r="B61" s="246"/>
      <c r="C61" s="121"/>
    </row>
    <row r="63" spans="1:3">
      <c r="C63" s="54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rgb="FF92D050"/>
  </sheetPr>
  <dimension ref="A1:C61"/>
  <sheetViews>
    <sheetView zoomScale="120" zoomScaleNormal="120" workbookViewId="0">
      <selection activeCell="E3" sqref="E3"/>
    </sheetView>
  </sheetViews>
  <sheetFormatPr defaultRowHeight="12.75"/>
  <cols>
    <col min="1" max="1" width="13.83203125" style="243" customWidth="1"/>
    <col min="2" max="2" width="79.1640625" style="244" customWidth="1"/>
    <col min="3" max="3" width="25" style="244" customWidth="1"/>
    <col min="4" max="16384" width="9.33203125" style="244"/>
  </cols>
  <sheetData>
    <row r="1" spans="1:3" s="224" customFormat="1" ht="21.2" customHeight="1" thickBot="1">
      <c r="A1" s="223"/>
      <c r="B1" s="225"/>
      <c r="C1" s="596" t="str">
        <f ca="1">CONCATENATE("9.2.2. melléklet ",ALAPADATOK!A7," ",ALAPADATOK!B7," ",ALAPADATOK!C7," ",ALAPADATOK!D7," ",ALAPADATOK!E7," ",ALAPADATOK!F7," ",ALAPADATOK!G7," ",ALAPADATOK!H7)</f>
        <v>9.2.2. melléklet a 2 / 2019 ( II.15. ) önkormányzati rendelethez</v>
      </c>
    </row>
    <row r="2" spans="1:3" s="455" customFormat="1" ht="36">
      <c r="A2" s="407" t="s">
        <v>204</v>
      </c>
      <c r="B2" s="594" t="str">
        <f ca="1">CONCATENATE(ALAPADATOK!A11)</f>
        <v>Dabasi Polgármesteri Hivatal</v>
      </c>
      <c r="C2" s="366" t="s">
        <v>59</v>
      </c>
    </row>
    <row r="3" spans="1:3" s="455" customFormat="1" ht="24.75" thickBot="1">
      <c r="A3" s="449" t="s">
        <v>203</v>
      </c>
      <c r="B3" s="595" t="s">
        <v>418</v>
      </c>
      <c r="C3" s="367" t="s">
        <v>60</v>
      </c>
    </row>
    <row r="4" spans="1:3" s="456" customFormat="1" ht="15.95" customHeight="1" thickBot="1">
      <c r="A4" s="226"/>
      <c r="B4" s="226"/>
      <c r="C4" s="227" t="str">
        <f ca="1">KV_9.2.1.sz.mell!C4</f>
        <v>Forintban!</v>
      </c>
    </row>
    <row r="5" spans="1:3" ht="13.5" thickBot="1">
      <c r="A5" s="408" t="s">
        <v>205</v>
      </c>
      <c r="B5" s="228" t="s">
        <v>563</v>
      </c>
      <c r="C5" s="229" t="s">
        <v>55</v>
      </c>
    </row>
    <row r="6" spans="1:3" s="457" customFormat="1" ht="12.95" customHeight="1" thickBot="1">
      <c r="A6" s="192"/>
      <c r="B6" s="193" t="s">
        <v>493</v>
      </c>
      <c r="C6" s="194" t="s">
        <v>494</v>
      </c>
    </row>
    <row r="7" spans="1:3" s="457" customFormat="1" ht="15.95" customHeight="1" thickBot="1">
      <c r="A7" s="230"/>
      <c r="B7" s="231" t="s">
        <v>56</v>
      </c>
      <c r="C7" s="232"/>
    </row>
    <row r="8" spans="1:3" s="368" customFormat="1" ht="12" customHeight="1" thickBot="1">
      <c r="A8" s="192" t="s">
        <v>18</v>
      </c>
      <c r="B8" s="233" t="s">
        <v>520</v>
      </c>
      <c r="C8" s="317">
        <f>SUM(C9:C19)</f>
        <v>0</v>
      </c>
    </row>
    <row r="9" spans="1:3" s="368" customFormat="1" ht="12" customHeight="1">
      <c r="A9" s="450" t="s">
        <v>98</v>
      </c>
      <c r="B9" s="10" t="s">
        <v>277</v>
      </c>
      <c r="C9" s="358"/>
    </row>
    <row r="10" spans="1:3" s="368" customFormat="1" ht="12" customHeight="1">
      <c r="A10" s="451" t="s">
        <v>99</v>
      </c>
      <c r="B10" s="8" t="s">
        <v>278</v>
      </c>
      <c r="C10" s="315"/>
    </row>
    <row r="11" spans="1:3" s="368" customFormat="1" ht="12" customHeight="1">
      <c r="A11" s="451" t="s">
        <v>100</v>
      </c>
      <c r="B11" s="8" t="s">
        <v>279</v>
      </c>
      <c r="C11" s="315"/>
    </row>
    <row r="12" spans="1:3" s="368" customFormat="1" ht="12" customHeight="1">
      <c r="A12" s="451" t="s">
        <v>101</v>
      </c>
      <c r="B12" s="8" t="s">
        <v>280</v>
      </c>
      <c r="C12" s="315"/>
    </row>
    <row r="13" spans="1:3" s="368" customFormat="1" ht="12" customHeight="1">
      <c r="A13" s="451" t="s">
        <v>148</v>
      </c>
      <c r="B13" s="8" t="s">
        <v>281</v>
      </c>
      <c r="C13" s="315"/>
    </row>
    <row r="14" spans="1:3" s="368" customFormat="1" ht="12" customHeight="1">
      <c r="A14" s="451" t="s">
        <v>102</v>
      </c>
      <c r="B14" s="8" t="s">
        <v>399</v>
      </c>
      <c r="C14" s="315"/>
    </row>
    <row r="15" spans="1:3" s="368" customFormat="1" ht="12" customHeight="1">
      <c r="A15" s="451" t="s">
        <v>103</v>
      </c>
      <c r="B15" s="7" t="s">
        <v>400</v>
      </c>
      <c r="C15" s="315"/>
    </row>
    <row r="16" spans="1:3" s="368" customFormat="1" ht="12" customHeight="1">
      <c r="A16" s="451" t="s">
        <v>113</v>
      </c>
      <c r="B16" s="8" t="s">
        <v>284</v>
      </c>
      <c r="C16" s="359"/>
    </row>
    <row r="17" spans="1:3" s="458" customFormat="1" ht="12" customHeight="1">
      <c r="A17" s="451" t="s">
        <v>114</v>
      </c>
      <c r="B17" s="8" t="s">
        <v>285</v>
      </c>
      <c r="C17" s="315"/>
    </row>
    <row r="18" spans="1:3" s="458" customFormat="1" ht="12" customHeight="1">
      <c r="A18" s="451" t="s">
        <v>115</v>
      </c>
      <c r="B18" s="8" t="s">
        <v>436</v>
      </c>
      <c r="C18" s="316"/>
    </row>
    <row r="19" spans="1:3" s="458" customFormat="1" ht="12" customHeight="1" thickBot="1">
      <c r="A19" s="451" t="s">
        <v>116</v>
      </c>
      <c r="B19" s="7" t="s">
        <v>286</v>
      </c>
      <c r="C19" s="316"/>
    </row>
    <row r="20" spans="1:3" s="368" customFormat="1" ht="12" customHeight="1" thickBot="1">
      <c r="A20" s="192" t="s">
        <v>19</v>
      </c>
      <c r="B20" s="233" t="s">
        <v>401</v>
      </c>
      <c r="C20" s="317">
        <f>SUM(C21:C23)</f>
        <v>0</v>
      </c>
    </row>
    <row r="21" spans="1:3" s="458" customFormat="1" ht="12" customHeight="1">
      <c r="A21" s="451" t="s">
        <v>104</v>
      </c>
      <c r="B21" s="9" t="s">
        <v>258</v>
      </c>
      <c r="C21" s="315"/>
    </row>
    <row r="22" spans="1:3" s="458" customFormat="1" ht="12" customHeight="1">
      <c r="A22" s="451" t="s">
        <v>105</v>
      </c>
      <c r="B22" s="8" t="s">
        <v>402</v>
      </c>
      <c r="C22" s="315"/>
    </row>
    <row r="23" spans="1:3" s="458" customFormat="1" ht="12" customHeight="1">
      <c r="A23" s="451" t="s">
        <v>106</v>
      </c>
      <c r="B23" s="8" t="s">
        <v>403</v>
      </c>
      <c r="C23" s="315"/>
    </row>
    <row r="24" spans="1:3" s="458" customFormat="1" ht="12" customHeight="1" thickBot="1">
      <c r="A24" s="451" t="s">
        <v>107</v>
      </c>
      <c r="B24" s="8" t="s">
        <v>521</v>
      </c>
      <c r="C24" s="315"/>
    </row>
    <row r="25" spans="1:3" s="458" customFormat="1" ht="12" customHeight="1" thickBot="1">
      <c r="A25" s="200" t="s">
        <v>20</v>
      </c>
      <c r="B25" s="124" t="s">
        <v>174</v>
      </c>
      <c r="C25" s="343"/>
    </row>
    <row r="26" spans="1:3" s="458" customFormat="1" ht="12" customHeight="1" thickBot="1">
      <c r="A26" s="200" t="s">
        <v>21</v>
      </c>
      <c r="B26" s="124" t="s">
        <v>522</v>
      </c>
      <c r="C26" s="317">
        <f>+C27+C28+C29</f>
        <v>0</v>
      </c>
    </row>
    <row r="27" spans="1:3" s="458" customFormat="1" ht="12" customHeight="1">
      <c r="A27" s="452" t="s">
        <v>268</v>
      </c>
      <c r="B27" s="453" t="s">
        <v>263</v>
      </c>
      <c r="C27" s="74"/>
    </row>
    <row r="28" spans="1:3" s="458" customFormat="1" ht="12" customHeight="1">
      <c r="A28" s="452" t="s">
        <v>269</v>
      </c>
      <c r="B28" s="453" t="s">
        <v>402</v>
      </c>
      <c r="C28" s="315"/>
    </row>
    <row r="29" spans="1:3" s="458" customFormat="1" ht="12" customHeight="1">
      <c r="A29" s="452" t="s">
        <v>270</v>
      </c>
      <c r="B29" s="454" t="s">
        <v>405</v>
      </c>
      <c r="C29" s="315"/>
    </row>
    <row r="30" spans="1:3" s="458" customFormat="1" ht="12" customHeight="1" thickBot="1">
      <c r="A30" s="451" t="s">
        <v>271</v>
      </c>
      <c r="B30" s="141" t="s">
        <v>523</v>
      </c>
      <c r="C30" s="81"/>
    </row>
    <row r="31" spans="1:3" s="458" customFormat="1" ht="12" customHeight="1" thickBot="1">
      <c r="A31" s="200" t="s">
        <v>22</v>
      </c>
      <c r="B31" s="124" t="s">
        <v>406</v>
      </c>
      <c r="C31" s="317">
        <f>+C32+C33+C34</f>
        <v>0</v>
      </c>
    </row>
    <row r="32" spans="1:3" s="458" customFormat="1" ht="12" customHeight="1">
      <c r="A32" s="452" t="s">
        <v>91</v>
      </c>
      <c r="B32" s="453" t="s">
        <v>291</v>
      </c>
      <c r="C32" s="74"/>
    </row>
    <row r="33" spans="1:3" s="458" customFormat="1" ht="12" customHeight="1">
      <c r="A33" s="452" t="s">
        <v>92</v>
      </c>
      <c r="B33" s="454" t="s">
        <v>292</v>
      </c>
      <c r="C33" s="318"/>
    </row>
    <row r="34" spans="1:3" s="458" customFormat="1" ht="12" customHeight="1" thickBot="1">
      <c r="A34" s="451" t="s">
        <v>93</v>
      </c>
      <c r="B34" s="141" t="s">
        <v>293</v>
      </c>
      <c r="C34" s="81"/>
    </row>
    <row r="35" spans="1:3" s="368" customFormat="1" ht="12" customHeight="1" thickBot="1">
      <c r="A35" s="200" t="s">
        <v>23</v>
      </c>
      <c r="B35" s="124" t="s">
        <v>376</v>
      </c>
      <c r="C35" s="343"/>
    </row>
    <row r="36" spans="1:3" s="368" customFormat="1" ht="12" customHeight="1" thickBot="1">
      <c r="A36" s="200" t="s">
        <v>24</v>
      </c>
      <c r="B36" s="124" t="s">
        <v>407</v>
      </c>
      <c r="C36" s="360"/>
    </row>
    <row r="37" spans="1:3" s="368" customFormat="1" ht="12" customHeight="1" thickBot="1">
      <c r="A37" s="192" t="s">
        <v>25</v>
      </c>
      <c r="B37" s="124" t="s">
        <v>408</v>
      </c>
      <c r="C37" s="361">
        <f>+C8+C20+C25+C26+C31+C35+C36</f>
        <v>0</v>
      </c>
    </row>
    <row r="38" spans="1:3" s="368" customFormat="1" ht="12" customHeight="1" thickBot="1">
      <c r="A38" s="234" t="s">
        <v>26</v>
      </c>
      <c r="B38" s="124" t="s">
        <v>409</v>
      </c>
      <c r="C38" s="361">
        <f>+C39+C40+C41</f>
        <v>0</v>
      </c>
    </row>
    <row r="39" spans="1:3" s="368" customFormat="1" ht="12" customHeight="1">
      <c r="A39" s="452" t="s">
        <v>410</v>
      </c>
      <c r="B39" s="453" t="s">
        <v>236</v>
      </c>
      <c r="C39" s="74"/>
    </row>
    <row r="40" spans="1:3" s="368" customFormat="1" ht="12" customHeight="1">
      <c r="A40" s="452" t="s">
        <v>411</v>
      </c>
      <c r="B40" s="454" t="s">
        <v>2</v>
      </c>
      <c r="C40" s="318"/>
    </row>
    <row r="41" spans="1:3" s="458" customFormat="1" ht="12" customHeight="1" thickBot="1">
      <c r="A41" s="451" t="s">
        <v>412</v>
      </c>
      <c r="B41" s="141" t="s">
        <v>413</v>
      </c>
      <c r="C41" s="81"/>
    </row>
    <row r="42" spans="1:3" s="458" customFormat="1" ht="15.2" customHeight="1" thickBot="1">
      <c r="A42" s="234" t="s">
        <v>27</v>
      </c>
      <c r="B42" s="235" t="s">
        <v>414</v>
      </c>
      <c r="C42" s="364">
        <f>+C37+C38</f>
        <v>0</v>
      </c>
    </row>
    <row r="43" spans="1:3" s="458" customFormat="1" ht="15.2" customHeight="1">
      <c r="A43" s="236"/>
      <c r="B43" s="237"/>
      <c r="C43" s="362"/>
    </row>
    <row r="44" spans="1:3" ht="13.5" thickBot="1">
      <c r="A44" s="238"/>
      <c r="B44" s="239"/>
      <c r="C44" s="363"/>
    </row>
    <row r="45" spans="1:3" s="457" customFormat="1" ht="16.5" customHeight="1" thickBot="1">
      <c r="A45" s="240"/>
      <c r="B45" s="241" t="s">
        <v>57</v>
      </c>
      <c r="C45" s="364"/>
    </row>
    <row r="46" spans="1:3" s="459" customFormat="1" ht="12" customHeight="1" thickBot="1">
      <c r="A46" s="200" t="s">
        <v>18</v>
      </c>
      <c r="B46" s="124" t="s">
        <v>415</v>
      </c>
      <c r="C46" s="317">
        <f>SUM(C47:C51)</f>
        <v>0</v>
      </c>
    </row>
    <row r="47" spans="1:3" ht="12" customHeight="1">
      <c r="A47" s="451" t="s">
        <v>98</v>
      </c>
      <c r="B47" s="9" t="s">
        <v>49</v>
      </c>
      <c r="C47" s="74"/>
    </row>
    <row r="48" spans="1:3" ht="12" customHeight="1">
      <c r="A48" s="451" t="s">
        <v>99</v>
      </c>
      <c r="B48" s="8" t="s">
        <v>183</v>
      </c>
      <c r="C48" s="77"/>
    </row>
    <row r="49" spans="1:3" ht="12" customHeight="1">
      <c r="A49" s="451" t="s">
        <v>100</v>
      </c>
      <c r="B49" s="8" t="s">
        <v>140</v>
      </c>
      <c r="C49" s="77"/>
    </row>
    <row r="50" spans="1:3" ht="12" customHeight="1">
      <c r="A50" s="451" t="s">
        <v>101</v>
      </c>
      <c r="B50" s="8" t="s">
        <v>184</v>
      </c>
      <c r="C50" s="77"/>
    </row>
    <row r="51" spans="1:3" ht="12" customHeight="1" thickBot="1">
      <c r="A51" s="451" t="s">
        <v>148</v>
      </c>
      <c r="B51" s="8" t="s">
        <v>185</v>
      </c>
      <c r="C51" s="77"/>
    </row>
    <row r="52" spans="1:3" ht="12" customHeight="1" thickBot="1">
      <c r="A52" s="200" t="s">
        <v>19</v>
      </c>
      <c r="B52" s="124" t="s">
        <v>416</v>
      </c>
      <c r="C52" s="317">
        <f>SUM(C53:C55)</f>
        <v>0</v>
      </c>
    </row>
    <row r="53" spans="1:3" s="459" customFormat="1" ht="12" customHeight="1">
      <c r="A53" s="451" t="s">
        <v>104</v>
      </c>
      <c r="B53" s="9" t="s">
        <v>230</v>
      </c>
      <c r="C53" s="74"/>
    </row>
    <row r="54" spans="1:3" ht="12" customHeight="1">
      <c r="A54" s="451" t="s">
        <v>105</v>
      </c>
      <c r="B54" s="8" t="s">
        <v>187</v>
      </c>
      <c r="C54" s="77"/>
    </row>
    <row r="55" spans="1:3" ht="12" customHeight="1">
      <c r="A55" s="451" t="s">
        <v>106</v>
      </c>
      <c r="B55" s="8" t="s">
        <v>58</v>
      </c>
      <c r="C55" s="77"/>
    </row>
    <row r="56" spans="1:3" ht="12" customHeight="1" thickBot="1">
      <c r="A56" s="451" t="s">
        <v>107</v>
      </c>
      <c r="B56" s="8" t="s">
        <v>524</v>
      </c>
      <c r="C56" s="77"/>
    </row>
    <row r="57" spans="1:3" ht="15.2" customHeight="1" thickBot="1">
      <c r="A57" s="200" t="s">
        <v>20</v>
      </c>
      <c r="B57" s="124" t="s">
        <v>13</v>
      </c>
      <c r="C57" s="343"/>
    </row>
    <row r="58" spans="1:3" ht="13.5" thickBot="1">
      <c r="A58" s="200" t="s">
        <v>21</v>
      </c>
      <c r="B58" s="242" t="s">
        <v>529</v>
      </c>
      <c r="C58" s="365">
        <f>+C46+C52+C57</f>
        <v>0</v>
      </c>
    </row>
    <row r="59" spans="1:3" ht="15.2" customHeight="1" thickBot="1">
      <c r="C59" s="631">
        <f>C42-C58</f>
        <v>0</v>
      </c>
    </row>
    <row r="60" spans="1:3" ht="14.45" customHeight="1" thickBot="1">
      <c r="A60" s="245" t="s">
        <v>519</v>
      </c>
      <c r="B60" s="246"/>
      <c r="C60" s="121"/>
    </row>
    <row r="61" spans="1:3" ht="13.5" thickBot="1">
      <c r="A61" s="245" t="s">
        <v>206</v>
      </c>
      <c r="B61" s="246"/>
      <c r="C61" s="12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rgb="FF92D050"/>
  </sheetPr>
  <dimension ref="A1:C61"/>
  <sheetViews>
    <sheetView topLeftCell="A37" zoomScale="120" zoomScaleNormal="120" workbookViewId="0">
      <selection activeCell="C61" sqref="C61"/>
    </sheetView>
  </sheetViews>
  <sheetFormatPr defaultRowHeight="12.75"/>
  <cols>
    <col min="1" max="1" width="13.83203125" style="243" customWidth="1"/>
    <col min="2" max="2" width="79.1640625" style="244" customWidth="1"/>
    <col min="3" max="3" width="25" style="244" customWidth="1"/>
    <col min="4" max="16384" width="9.33203125" style="244"/>
  </cols>
  <sheetData>
    <row r="1" spans="1:3" s="224" customFormat="1" ht="21.2" customHeight="1" thickBot="1">
      <c r="A1" s="223"/>
      <c r="B1" s="225"/>
      <c r="C1" s="596" t="str">
        <f ca="1">CONCATENATE("9.2.3. melléklet ",ALAPADATOK!A7," ",ALAPADATOK!B7," ",ALAPADATOK!C7," ",ALAPADATOK!D7," ",ALAPADATOK!E7," ",ALAPADATOK!F7," ",ALAPADATOK!G7," ",ALAPADATOK!H7)</f>
        <v>9.2.3. melléklet a 2 / 2019 ( II.15. ) önkormányzati rendelethez</v>
      </c>
    </row>
    <row r="2" spans="1:3" s="455" customFormat="1" ht="36">
      <c r="A2" s="407" t="s">
        <v>204</v>
      </c>
      <c r="B2" s="594" t="str">
        <f ca="1">CONCATENATE(ALAPADATOK!A11)</f>
        <v>Dabasi Polgármesteri Hivatal</v>
      </c>
      <c r="C2" s="366" t="s">
        <v>59</v>
      </c>
    </row>
    <row r="3" spans="1:3" s="455" customFormat="1" ht="24.75" thickBot="1">
      <c r="A3" s="449" t="s">
        <v>203</v>
      </c>
      <c r="B3" s="595" t="s">
        <v>530</v>
      </c>
      <c r="C3" s="367" t="s">
        <v>431</v>
      </c>
    </row>
    <row r="4" spans="1:3" s="456" customFormat="1" ht="15.95" customHeight="1" thickBot="1">
      <c r="A4" s="226"/>
      <c r="B4" s="226"/>
      <c r="C4" s="227" t="str">
        <f ca="1">KV_9.2.2.sz.mell!C4</f>
        <v>Forintban!</v>
      </c>
    </row>
    <row r="5" spans="1:3" ht="13.5" thickBot="1">
      <c r="A5" s="408" t="s">
        <v>205</v>
      </c>
      <c r="B5" s="228" t="s">
        <v>563</v>
      </c>
      <c r="C5" s="229" t="s">
        <v>55</v>
      </c>
    </row>
    <row r="6" spans="1:3" s="457" customFormat="1" ht="12.95" customHeight="1" thickBot="1">
      <c r="A6" s="192"/>
      <c r="B6" s="193" t="s">
        <v>493</v>
      </c>
      <c r="C6" s="194" t="s">
        <v>494</v>
      </c>
    </row>
    <row r="7" spans="1:3" s="457" customFormat="1" ht="15.95" customHeight="1" thickBot="1">
      <c r="A7" s="230"/>
      <c r="B7" s="231" t="s">
        <v>56</v>
      </c>
      <c r="C7" s="232"/>
    </row>
    <row r="8" spans="1:3" s="368" customFormat="1" ht="12" customHeight="1" thickBot="1">
      <c r="A8" s="192" t="s">
        <v>18</v>
      </c>
      <c r="B8" s="233" t="s">
        <v>520</v>
      </c>
      <c r="C8" s="317">
        <f>SUM(C9:C19)</f>
        <v>3000000</v>
      </c>
    </row>
    <row r="9" spans="1:3" s="368" customFormat="1" ht="12" customHeight="1">
      <c r="A9" s="450" t="s">
        <v>98</v>
      </c>
      <c r="B9" s="10" t="s">
        <v>277</v>
      </c>
      <c r="C9" s="358"/>
    </row>
    <row r="10" spans="1:3" s="368" customFormat="1" ht="12" customHeight="1">
      <c r="A10" s="451" t="s">
        <v>99</v>
      </c>
      <c r="B10" s="8" t="s">
        <v>278</v>
      </c>
      <c r="C10" s="315"/>
    </row>
    <row r="11" spans="1:3" s="368" customFormat="1" ht="12" customHeight="1">
      <c r="A11" s="451" t="s">
        <v>100</v>
      </c>
      <c r="B11" s="8" t="s">
        <v>279</v>
      </c>
      <c r="C11" s="315">
        <v>3000000</v>
      </c>
    </row>
    <row r="12" spans="1:3" s="368" customFormat="1" ht="12" customHeight="1">
      <c r="A12" s="451" t="s">
        <v>101</v>
      </c>
      <c r="B12" s="8" t="s">
        <v>280</v>
      </c>
      <c r="C12" s="315"/>
    </row>
    <row r="13" spans="1:3" s="368" customFormat="1" ht="12" customHeight="1">
      <c r="A13" s="451" t="s">
        <v>148</v>
      </c>
      <c r="B13" s="8" t="s">
        <v>281</v>
      </c>
      <c r="C13" s="315"/>
    </row>
    <row r="14" spans="1:3" s="368" customFormat="1" ht="12" customHeight="1">
      <c r="A14" s="451" t="s">
        <v>102</v>
      </c>
      <c r="B14" s="8" t="s">
        <v>399</v>
      </c>
      <c r="C14" s="315"/>
    </row>
    <row r="15" spans="1:3" s="368" customFormat="1" ht="12" customHeight="1">
      <c r="A15" s="451" t="s">
        <v>103</v>
      </c>
      <c r="B15" s="7" t="s">
        <v>400</v>
      </c>
      <c r="C15" s="315"/>
    </row>
    <row r="16" spans="1:3" s="368" customFormat="1" ht="12" customHeight="1">
      <c r="A16" s="451" t="s">
        <v>113</v>
      </c>
      <c r="B16" s="8" t="s">
        <v>284</v>
      </c>
      <c r="C16" s="359"/>
    </row>
    <row r="17" spans="1:3" s="458" customFormat="1" ht="12" customHeight="1">
      <c r="A17" s="451" t="s">
        <v>114</v>
      </c>
      <c r="B17" s="8" t="s">
        <v>285</v>
      </c>
      <c r="C17" s="315"/>
    </row>
    <row r="18" spans="1:3" s="458" customFormat="1" ht="12" customHeight="1">
      <c r="A18" s="451" t="s">
        <v>115</v>
      </c>
      <c r="B18" s="8" t="s">
        <v>436</v>
      </c>
      <c r="C18" s="316"/>
    </row>
    <row r="19" spans="1:3" s="458" customFormat="1" ht="12" customHeight="1" thickBot="1">
      <c r="A19" s="451" t="s">
        <v>116</v>
      </c>
      <c r="B19" s="7" t="s">
        <v>286</v>
      </c>
      <c r="C19" s="316"/>
    </row>
    <row r="20" spans="1:3" s="368" customFormat="1" ht="12" customHeight="1" thickBot="1">
      <c r="A20" s="192" t="s">
        <v>19</v>
      </c>
      <c r="B20" s="233" t="s">
        <v>401</v>
      </c>
      <c r="C20" s="317">
        <f>SUM(C21:C23)</f>
        <v>0</v>
      </c>
    </row>
    <row r="21" spans="1:3" s="458" customFormat="1" ht="12" customHeight="1">
      <c r="A21" s="451" t="s">
        <v>104</v>
      </c>
      <c r="B21" s="9" t="s">
        <v>258</v>
      </c>
      <c r="C21" s="315"/>
    </row>
    <row r="22" spans="1:3" s="458" customFormat="1" ht="12" customHeight="1">
      <c r="A22" s="451" t="s">
        <v>105</v>
      </c>
      <c r="B22" s="8" t="s">
        <v>402</v>
      </c>
      <c r="C22" s="315"/>
    </row>
    <row r="23" spans="1:3" s="458" customFormat="1" ht="12" customHeight="1">
      <c r="A23" s="451" t="s">
        <v>106</v>
      </c>
      <c r="B23" s="8" t="s">
        <v>403</v>
      </c>
      <c r="C23" s="315"/>
    </row>
    <row r="24" spans="1:3" s="458" customFormat="1" ht="12" customHeight="1" thickBot="1">
      <c r="A24" s="451" t="s">
        <v>107</v>
      </c>
      <c r="B24" s="8" t="s">
        <v>521</v>
      </c>
      <c r="C24" s="315"/>
    </row>
    <row r="25" spans="1:3" s="458" customFormat="1" ht="12" customHeight="1" thickBot="1">
      <c r="A25" s="200" t="s">
        <v>20</v>
      </c>
      <c r="B25" s="124" t="s">
        <v>174</v>
      </c>
      <c r="C25" s="343"/>
    </row>
    <row r="26" spans="1:3" s="458" customFormat="1" ht="12" customHeight="1" thickBot="1">
      <c r="A26" s="200" t="s">
        <v>21</v>
      </c>
      <c r="B26" s="124" t="s">
        <v>522</v>
      </c>
      <c r="C26" s="317">
        <f>+C27+C28+C29</f>
        <v>0</v>
      </c>
    </row>
    <row r="27" spans="1:3" s="458" customFormat="1" ht="12" customHeight="1">
      <c r="A27" s="452" t="s">
        <v>268</v>
      </c>
      <c r="B27" s="453" t="s">
        <v>263</v>
      </c>
      <c r="C27" s="74"/>
    </row>
    <row r="28" spans="1:3" s="458" customFormat="1" ht="12" customHeight="1">
      <c r="A28" s="452" t="s">
        <v>269</v>
      </c>
      <c r="B28" s="453" t="s">
        <v>402</v>
      </c>
      <c r="C28" s="315"/>
    </row>
    <row r="29" spans="1:3" s="458" customFormat="1" ht="12" customHeight="1">
      <c r="A29" s="452" t="s">
        <v>270</v>
      </c>
      <c r="B29" s="454" t="s">
        <v>405</v>
      </c>
      <c r="C29" s="315"/>
    </row>
    <row r="30" spans="1:3" s="458" customFormat="1" ht="12" customHeight="1" thickBot="1">
      <c r="A30" s="451" t="s">
        <v>271</v>
      </c>
      <c r="B30" s="141" t="s">
        <v>523</v>
      </c>
      <c r="C30" s="81"/>
    </row>
    <row r="31" spans="1:3" s="458" customFormat="1" ht="12" customHeight="1" thickBot="1">
      <c r="A31" s="200" t="s">
        <v>22</v>
      </c>
      <c r="B31" s="124" t="s">
        <v>406</v>
      </c>
      <c r="C31" s="317">
        <f>+C32+C33+C34</f>
        <v>0</v>
      </c>
    </row>
    <row r="32" spans="1:3" s="458" customFormat="1" ht="12" customHeight="1">
      <c r="A32" s="452" t="s">
        <v>91</v>
      </c>
      <c r="B32" s="453" t="s">
        <v>291</v>
      </c>
      <c r="C32" s="74"/>
    </row>
    <row r="33" spans="1:3" s="458" customFormat="1" ht="12" customHeight="1">
      <c r="A33" s="452" t="s">
        <v>92</v>
      </c>
      <c r="B33" s="454" t="s">
        <v>292</v>
      </c>
      <c r="C33" s="318"/>
    </row>
    <row r="34" spans="1:3" s="458" customFormat="1" ht="12" customHeight="1" thickBot="1">
      <c r="A34" s="451" t="s">
        <v>93</v>
      </c>
      <c r="B34" s="141" t="s">
        <v>293</v>
      </c>
      <c r="C34" s="81"/>
    </row>
    <row r="35" spans="1:3" s="368" customFormat="1" ht="12" customHeight="1" thickBot="1">
      <c r="A35" s="200" t="s">
        <v>23</v>
      </c>
      <c r="B35" s="124" t="s">
        <v>376</v>
      </c>
      <c r="C35" s="343"/>
    </row>
    <row r="36" spans="1:3" s="368" customFormat="1" ht="12" customHeight="1" thickBot="1">
      <c r="A36" s="200" t="s">
        <v>24</v>
      </c>
      <c r="B36" s="124" t="s">
        <v>407</v>
      </c>
      <c r="C36" s="360"/>
    </row>
    <row r="37" spans="1:3" s="368" customFormat="1" ht="12" customHeight="1" thickBot="1">
      <c r="A37" s="192" t="s">
        <v>25</v>
      </c>
      <c r="B37" s="124" t="s">
        <v>408</v>
      </c>
      <c r="C37" s="361">
        <f>+C8+C20+C25+C26+C31+C35+C36</f>
        <v>3000000</v>
      </c>
    </row>
    <row r="38" spans="1:3" s="368" customFormat="1" ht="12" customHeight="1" thickBot="1">
      <c r="A38" s="234" t="s">
        <v>26</v>
      </c>
      <c r="B38" s="124" t="s">
        <v>409</v>
      </c>
      <c r="C38" s="361">
        <f>+C39+C40+C41</f>
        <v>262047290</v>
      </c>
    </row>
    <row r="39" spans="1:3" s="368" customFormat="1" ht="12" customHeight="1">
      <c r="A39" s="452" t="s">
        <v>410</v>
      </c>
      <c r="B39" s="453" t="s">
        <v>236</v>
      </c>
      <c r="C39" s="74"/>
    </row>
    <row r="40" spans="1:3" s="368" customFormat="1" ht="12" customHeight="1">
      <c r="A40" s="452" t="s">
        <v>411</v>
      </c>
      <c r="B40" s="454" t="s">
        <v>2</v>
      </c>
      <c r="C40" s="318"/>
    </row>
    <row r="41" spans="1:3" s="458" customFormat="1" ht="12" customHeight="1" thickBot="1">
      <c r="A41" s="451" t="s">
        <v>412</v>
      </c>
      <c r="B41" s="141" t="s">
        <v>413</v>
      </c>
      <c r="C41" s="81">
        <v>262047290</v>
      </c>
    </row>
    <row r="42" spans="1:3" s="458" customFormat="1" ht="15.2" customHeight="1" thickBot="1">
      <c r="A42" s="234" t="s">
        <v>27</v>
      </c>
      <c r="B42" s="235" t="s">
        <v>414</v>
      </c>
      <c r="C42" s="364">
        <f>+C37+C38</f>
        <v>265047290</v>
      </c>
    </row>
    <row r="43" spans="1:3" s="458" customFormat="1" ht="15.2" customHeight="1">
      <c r="A43" s="236"/>
      <c r="B43" s="237"/>
      <c r="C43" s="362"/>
    </row>
    <row r="44" spans="1:3" ht="13.5" thickBot="1">
      <c r="A44" s="238"/>
      <c r="B44" s="239"/>
      <c r="C44" s="363"/>
    </row>
    <row r="45" spans="1:3" s="457" customFormat="1" ht="16.5" customHeight="1" thickBot="1">
      <c r="A45" s="240"/>
      <c r="B45" s="241" t="s">
        <v>57</v>
      </c>
      <c r="C45" s="364"/>
    </row>
    <row r="46" spans="1:3" s="459" customFormat="1" ht="12" customHeight="1" thickBot="1">
      <c r="A46" s="200" t="s">
        <v>18</v>
      </c>
      <c r="B46" s="124" t="s">
        <v>415</v>
      </c>
      <c r="C46" s="317">
        <f>SUM(C47:C51)</f>
        <v>261047290</v>
      </c>
    </row>
    <row r="47" spans="1:3" ht="12" customHeight="1">
      <c r="A47" s="451" t="s">
        <v>98</v>
      </c>
      <c r="B47" s="9" t="s">
        <v>49</v>
      </c>
      <c r="C47" s="74">
        <v>166898150</v>
      </c>
    </row>
    <row r="48" spans="1:3" ht="12" customHeight="1">
      <c r="A48" s="451" t="s">
        <v>99</v>
      </c>
      <c r="B48" s="8" t="s">
        <v>183</v>
      </c>
      <c r="C48" s="77">
        <v>32545140</v>
      </c>
    </row>
    <row r="49" spans="1:3" ht="12" customHeight="1">
      <c r="A49" s="451" t="s">
        <v>100</v>
      </c>
      <c r="B49" s="8" t="s">
        <v>140</v>
      </c>
      <c r="C49" s="77">
        <v>61604000</v>
      </c>
    </row>
    <row r="50" spans="1:3" ht="12" customHeight="1">
      <c r="A50" s="451" t="s">
        <v>101</v>
      </c>
      <c r="B50" s="8" t="s">
        <v>184</v>
      </c>
      <c r="C50" s="77"/>
    </row>
    <row r="51" spans="1:3" ht="12" customHeight="1" thickBot="1">
      <c r="A51" s="451" t="s">
        <v>148</v>
      </c>
      <c r="B51" s="8" t="s">
        <v>185</v>
      </c>
      <c r="C51" s="77"/>
    </row>
    <row r="52" spans="1:3" ht="12" customHeight="1" thickBot="1">
      <c r="A52" s="200" t="s">
        <v>19</v>
      </c>
      <c r="B52" s="124" t="s">
        <v>416</v>
      </c>
      <c r="C52" s="317">
        <f>SUM(C53:C55)</f>
        <v>4000000</v>
      </c>
    </row>
    <row r="53" spans="1:3" s="459" customFormat="1" ht="12" customHeight="1">
      <c r="A53" s="451" t="s">
        <v>104</v>
      </c>
      <c r="B53" s="9" t="s">
        <v>230</v>
      </c>
      <c r="C53" s="74">
        <v>4000000</v>
      </c>
    </row>
    <row r="54" spans="1:3" ht="12" customHeight="1">
      <c r="A54" s="451" t="s">
        <v>105</v>
      </c>
      <c r="B54" s="8" t="s">
        <v>187</v>
      </c>
      <c r="C54" s="77"/>
    </row>
    <row r="55" spans="1:3" ht="12" customHeight="1">
      <c r="A55" s="451" t="s">
        <v>106</v>
      </c>
      <c r="B55" s="8" t="s">
        <v>58</v>
      </c>
      <c r="C55" s="77"/>
    </row>
    <row r="56" spans="1:3" ht="12" customHeight="1" thickBot="1">
      <c r="A56" s="451" t="s">
        <v>107</v>
      </c>
      <c r="B56" s="8" t="s">
        <v>524</v>
      </c>
      <c r="C56" s="77"/>
    </row>
    <row r="57" spans="1:3" ht="15.2" customHeight="1" thickBot="1">
      <c r="A57" s="200" t="s">
        <v>20</v>
      </c>
      <c r="B57" s="124" t="s">
        <v>13</v>
      </c>
      <c r="C57" s="343"/>
    </row>
    <row r="58" spans="1:3" ht="13.5" thickBot="1">
      <c r="A58" s="200" t="s">
        <v>21</v>
      </c>
      <c r="B58" s="242" t="s">
        <v>529</v>
      </c>
      <c r="C58" s="365">
        <f>+C46+C52+C57</f>
        <v>265047290</v>
      </c>
    </row>
    <row r="59" spans="1:3" ht="15.2" customHeight="1" thickBot="1">
      <c r="C59" s="631">
        <f>C42-C58</f>
        <v>0</v>
      </c>
    </row>
    <row r="60" spans="1:3" ht="14.45" customHeight="1" thickBot="1">
      <c r="A60" s="245" t="s">
        <v>519</v>
      </c>
      <c r="B60" s="246"/>
      <c r="C60" s="121">
        <v>45</v>
      </c>
    </row>
    <row r="61" spans="1:3" ht="13.5" thickBot="1">
      <c r="A61" s="245" t="s">
        <v>206</v>
      </c>
      <c r="B61" s="246"/>
      <c r="C61" s="12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topLeftCell="A49" zoomScale="120" zoomScaleNormal="120" workbookViewId="0">
      <selection activeCell="C61" sqref="C61"/>
    </sheetView>
  </sheetViews>
  <sheetFormatPr defaultRowHeight="12.75"/>
  <cols>
    <col min="1" max="1" width="13.83203125" style="243" customWidth="1"/>
    <col min="2" max="2" width="79.1640625" style="244" customWidth="1"/>
    <col min="3" max="3" width="25" style="244" customWidth="1"/>
    <col min="4" max="16384" width="9.33203125" style="244"/>
  </cols>
  <sheetData>
    <row r="1" spans="1:3" s="224" customFormat="1" ht="21.2" customHeight="1" thickBot="1">
      <c r="A1" s="223"/>
      <c r="B1" s="225"/>
      <c r="C1" s="596" t="str">
        <f ca="1">CONCATENATE("9.3. melléklet ",ALAPADATOK!A7," ",ALAPADATOK!B7," ",ALAPADATOK!C7," ",ALAPADATOK!D7," ",ALAPADATOK!E7," ",ALAPADATOK!F7," ",ALAPADATOK!G7," ",ALAPADATOK!H7)</f>
        <v>9.3. melléklet a 2 / 2019 ( II.15. ) önkormányzati rendelethez</v>
      </c>
    </row>
    <row r="2" spans="1:3" s="455" customFormat="1" ht="36">
      <c r="A2" s="407" t="s">
        <v>204</v>
      </c>
      <c r="B2" s="653" t="str">
        <f ca="1">CONCATENATE(ALAPADATOK!B13)</f>
        <v>Dabas Sári Óvoda</v>
      </c>
      <c r="C2" s="366" t="s">
        <v>60</v>
      </c>
    </row>
    <row r="3" spans="1:3" s="455" customFormat="1" ht="24.75" thickBot="1">
      <c r="A3" s="449" t="s">
        <v>203</v>
      </c>
      <c r="B3" s="595" t="s">
        <v>398</v>
      </c>
      <c r="C3" s="367" t="s">
        <v>54</v>
      </c>
    </row>
    <row r="4" spans="1:3" s="456" customFormat="1" ht="15.95" customHeight="1" thickBot="1">
      <c r="A4" s="226"/>
      <c r="B4" s="226"/>
      <c r="C4" s="227" t="str">
        <f ca="1">KV_9.2.3.sz.mell!C4</f>
        <v>Forintban!</v>
      </c>
    </row>
    <row r="5" spans="1:3" ht="13.5" thickBot="1">
      <c r="A5" s="408" t="s">
        <v>205</v>
      </c>
      <c r="B5" s="228" t="s">
        <v>563</v>
      </c>
      <c r="C5" s="229" t="s">
        <v>55</v>
      </c>
    </row>
    <row r="6" spans="1:3" s="457" customFormat="1" ht="12.95" customHeight="1" thickBot="1">
      <c r="A6" s="192"/>
      <c r="B6" s="193" t="s">
        <v>493</v>
      </c>
      <c r="C6" s="194" t="s">
        <v>494</v>
      </c>
    </row>
    <row r="7" spans="1:3" s="457" customFormat="1" ht="15.95" customHeight="1" thickBot="1">
      <c r="A7" s="230"/>
      <c r="B7" s="231" t="s">
        <v>56</v>
      </c>
      <c r="C7" s="232"/>
    </row>
    <row r="8" spans="1:3" s="368" customFormat="1" ht="12" customHeight="1" thickBot="1">
      <c r="A8" s="192" t="s">
        <v>18</v>
      </c>
      <c r="B8" s="233" t="s">
        <v>520</v>
      </c>
      <c r="C8" s="317">
        <f>SUM(C9:C19)</f>
        <v>0</v>
      </c>
    </row>
    <row r="9" spans="1:3" s="368" customFormat="1" ht="12" customHeight="1">
      <c r="A9" s="450" t="s">
        <v>98</v>
      </c>
      <c r="B9" s="10" t="s">
        <v>277</v>
      </c>
      <c r="C9" s="358"/>
    </row>
    <row r="10" spans="1:3" s="368" customFormat="1" ht="12" customHeight="1">
      <c r="A10" s="451" t="s">
        <v>99</v>
      </c>
      <c r="B10" s="8" t="s">
        <v>278</v>
      </c>
      <c r="C10" s="315"/>
    </row>
    <row r="11" spans="1:3" s="368" customFormat="1" ht="12" customHeight="1">
      <c r="A11" s="451" t="s">
        <v>100</v>
      </c>
      <c r="B11" s="8" t="s">
        <v>279</v>
      </c>
      <c r="C11" s="315"/>
    </row>
    <row r="12" spans="1:3" s="368" customFormat="1" ht="12" customHeight="1">
      <c r="A12" s="451" t="s">
        <v>101</v>
      </c>
      <c r="B12" s="8" t="s">
        <v>280</v>
      </c>
      <c r="C12" s="315"/>
    </row>
    <row r="13" spans="1:3" s="368" customFormat="1" ht="12" customHeight="1">
      <c r="A13" s="451" t="s">
        <v>148</v>
      </c>
      <c r="B13" s="8" t="s">
        <v>281</v>
      </c>
      <c r="C13" s="315"/>
    </row>
    <row r="14" spans="1:3" s="368" customFormat="1" ht="12" customHeight="1">
      <c r="A14" s="451" t="s">
        <v>102</v>
      </c>
      <c r="B14" s="8" t="s">
        <v>399</v>
      </c>
      <c r="C14" s="315"/>
    </row>
    <row r="15" spans="1:3" s="368" customFormat="1" ht="12" customHeight="1">
      <c r="A15" s="451" t="s">
        <v>103</v>
      </c>
      <c r="B15" s="7" t="s">
        <v>400</v>
      </c>
      <c r="C15" s="315"/>
    </row>
    <row r="16" spans="1:3" s="368" customFormat="1" ht="12" customHeight="1">
      <c r="A16" s="451" t="s">
        <v>113</v>
      </c>
      <c r="B16" s="8" t="s">
        <v>284</v>
      </c>
      <c r="C16" s="359"/>
    </row>
    <row r="17" spans="1:3" s="458" customFormat="1" ht="12" customHeight="1">
      <c r="A17" s="451" t="s">
        <v>114</v>
      </c>
      <c r="B17" s="8" t="s">
        <v>285</v>
      </c>
      <c r="C17" s="315"/>
    </row>
    <row r="18" spans="1:3" s="458" customFormat="1" ht="12" customHeight="1">
      <c r="A18" s="451" t="s">
        <v>115</v>
      </c>
      <c r="B18" s="8" t="s">
        <v>436</v>
      </c>
      <c r="C18" s="316"/>
    </row>
    <row r="19" spans="1:3" s="458" customFormat="1" ht="12" customHeight="1" thickBot="1">
      <c r="A19" s="451" t="s">
        <v>116</v>
      </c>
      <c r="B19" s="7" t="s">
        <v>286</v>
      </c>
      <c r="C19" s="316"/>
    </row>
    <row r="20" spans="1:3" s="368" customFormat="1" ht="12" customHeight="1" thickBot="1">
      <c r="A20" s="192" t="s">
        <v>19</v>
      </c>
      <c r="B20" s="233" t="s">
        <v>401</v>
      </c>
      <c r="C20" s="317">
        <f>SUM(C21:C23)</f>
        <v>0</v>
      </c>
    </row>
    <row r="21" spans="1:3" s="458" customFormat="1" ht="12" customHeight="1">
      <c r="A21" s="451" t="s">
        <v>104</v>
      </c>
      <c r="B21" s="9" t="s">
        <v>258</v>
      </c>
      <c r="C21" s="315"/>
    </row>
    <row r="22" spans="1:3" s="458" customFormat="1" ht="12" customHeight="1">
      <c r="A22" s="451" t="s">
        <v>105</v>
      </c>
      <c r="B22" s="8" t="s">
        <v>402</v>
      </c>
      <c r="C22" s="315"/>
    </row>
    <row r="23" spans="1:3" s="458" customFormat="1" ht="12" customHeight="1">
      <c r="A23" s="451" t="s">
        <v>106</v>
      </c>
      <c r="B23" s="8" t="s">
        <v>403</v>
      </c>
      <c r="C23" s="315"/>
    </row>
    <row r="24" spans="1:3" s="458" customFormat="1" ht="12" customHeight="1" thickBot="1">
      <c r="A24" s="451" t="s">
        <v>107</v>
      </c>
      <c r="B24" s="8" t="s">
        <v>525</v>
      </c>
      <c r="C24" s="315"/>
    </row>
    <row r="25" spans="1:3" s="458" customFormat="1" ht="12" customHeight="1" thickBot="1">
      <c r="A25" s="200" t="s">
        <v>20</v>
      </c>
      <c r="B25" s="124" t="s">
        <v>174</v>
      </c>
      <c r="C25" s="343"/>
    </row>
    <row r="26" spans="1:3" s="458" customFormat="1" ht="12" customHeight="1" thickBot="1">
      <c r="A26" s="200" t="s">
        <v>21</v>
      </c>
      <c r="B26" s="124" t="s">
        <v>404</v>
      </c>
      <c r="C26" s="317">
        <f>+C27+C28</f>
        <v>0</v>
      </c>
    </row>
    <row r="27" spans="1:3" s="458" customFormat="1" ht="12" customHeight="1">
      <c r="A27" s="452" t="s">
        <v>268</v>
      </c>
      <c r="B27" s="453" t="s">
        <v>402</v>
      </c>
      <c r="C27" s="74"/>
    </row>
    <row r="28" spans="1:3" s="458" customFormat="1" ht="12" customHeight="1">
      <c r="A28" s="452" t="s">
        <v>269</v>
      </c>
      <c r="B28" s="454" t="s">
        <v>405</v>
      </c>
      <c r="C28" s="318"/>
    </row>
    <row r="29" spans="1:3" s="458" customFormat="1" ht="12" customHeight="1" thickBot="1">
      <c r="A29" s="451" t="s">
        <v>270</v>
      </c>
      <c r="B29" s="141" t="s">
        <v>526</v>
      </c>
      <c r="C29" s="81"/>
    </row>
    <row r="30" spans="1:3" s="458" customFormat="1" ht="12" customHeight="1" thickBot="1">
      <c r="A30" s="200" t="s">
        <v>22</v>
      </c>
      <c r="B30" s="124" t="s">
        <v>406</v>
      </c>
      <c r="C30" s="317">
        <f>+C31+C32+C33</f>
        <v>0</v>
      </c>
    </row>
    <row r="31" spans="1:3" s="458" customFormat="1" ht="12" customHeight="1">
      <c r="A31" s="452" t="s">
        <v>91</v>
      </c>
      <c r="B31" s="453" t="s">
        <v>291</v>
      </c>
      <c r="C31" s="74"/>
    </row>
    <row r="32" spans="1:3" s="458" customFormat="1" ht="12" customHeight="1">
      <c r="A32" s="452" t="s">
        <v>92</v>
      </c>
      <c r="B32" s="454" t="s">
        <v>292</v>
      </c>
      <c r="C32" s="318"/>
    </row>
    <row r="33" spans="1:3" s="458" customFormat="1" ht="12" customHeight="1" thickBot="1">
      <c r="A33" s="451" t="s">
        <v>93</v>
      </c>
      <c r="B33" s="141" t="s">
        <v>293</v>
      </c>
      <c r="C33" s="81"/>
    </row>
    <row r="34" spans="1:3" s="368" customFormat="1" ht="12" customHeight="1" thickBot="1">
      <c r="A34" s="200" t="s">
        <v>23</v>
      </c>
      <c r="B34" s="124" t="s">
        <v>376</v>
      </c>
      <c r="C34" s="343"/>
    </row>
    <row r="35" spans="1:3" s="368" customFormat="1" ht="12" customHeight="1" thickBot="1">
      <c r="A35" s="200" t="s">
        <v>24</v>
      </c>
      <c r="B35" s="124" t="s">
        <v>407</v>
      </c>
      <c r="C35" s="360"/>
    </row>
    <row r="36" spans="1:3" s="368" customFormat="1" ht="12" customHeight="1" thickBot="1">
      <c r="A36" s="192" t="s">
        <v>25</v>
      </c>
      <c r="B36" s="124" t="s">
        <v>527</v>
      </c>
      <c r="C36" s="361">
        <f>+C8+C20+C25+C26+C30+C34+C35</f>
        <v>0</v>
      </c>
    </row>
    <row r="37" spans="1:3" s="368" customFormat="1" ht="12" customHeight="1" thickBot="1">
      <c r="A37" s="234" t="s">
        <v>26</v>
      </c>
      <c r="B37" s="124" t="s">
        <v>409</v>
      </c>
      <c r="C37" s="361">
        <f>+C38+C39+C40</f>
        <v>124906891</v>
      </c>
    </row>
    <row r="38" spans="1:3" s="368" customFormat="1" ht="12" customHeight="1">
      <c r="A38" s="452" t="s">
        <v>410</v>
      </c>
      <c r="B38" s="453" t="s">
        <v>236</v>
      </c>
      <c r="C38" s="74"/>
    </row>
    <row r="39" spans="1:3" s="368" customFormat="1" ht="12" customHeight="1">
      <c r="A39" s="452" t="s">
        <v>411</v>
      </c>
      <c r="B39" s="454" t="s">
        <v>2</v>
      </c>
      <c r="C39" s="318"/>
    </row>
    <row r="40" spans="1:3" s="458" customFormat="1" ht="12" customHeight="1" thickBot="1">
      <c r="A40" s="451" t="s">
        <v>412</v>
      </c>
      <c r="B40" s="141" t="s">
        <v>413</v>
      </c>
      <c r="C40" s="81">
        <v>124906891</v>
      </c>
    </row>
    <row r="41" spans="1:3" s="458" customFormat="1" ht="15.2" customHeight="1" thickBot="1">
      <c r="A41" s="234" t="s">
        <v>27</v>
      </c>
      <c r="B41" s="235" t="s">
        <v>414</v>
      </c>
      <c r="C41" s="364">
        <f>+C36+C37</f>
        <v>124906891</v>
      </c>
    </row>
    <row r="42" spans="1:3" s="458" customFormat="1" ht="15.2" customHeight="1">
      <c r="A42" s="236"/>
      <c r="B42" s="237"/>
      <c r="C42" s="362"/>
    </row>
    <row r="43" spans="1:3" ht="13.5" thickBot="1">
      <c r="A43" s="238"/>
      <c r="B43" s="239"/>
      <c r="C43" s="363"/>
    </row>
    <row r="44" spans="1:3" s="457" customFormat="1" ht="16.5" customHeight="1" thickBot="1">
      <c r="A44" s="240"/>
      <c r="B44" s="241" t="s">
        <v>57</v>
      </c>
      <c r="C44" s="364"/>
    </row>
    <row r="45" spans="1:3" s="459" customFormat="1" ht="12" customHeight="1" thickBot="1">
      <c r="A45" s="200" t="s">
        <v>18</v>
      </c>
      <c r="B45" s="124" t="s">
        <v>415</v>
      </c>
      <c r="C45" s="317">
        <f>SUM(C46:C50)</f>
        <v>124906891</v>
      </c>
    </row>
    <row r="46" spans="1:3" ht="12" customHeight="1">
      <c r="A46" s="451" t="s">
        <v>98</v>
      </c>
      <c r="B46" s="9" t="s">
        <v>49</v>
      </c>
      <c r="C46" s="74">
        <v>95214135</v>
      </c>
    </row>
    <row r="47" spans="1:3" ht="12" customHeight="1">
      <c r="A47" s="451" t="s">
        <v>99</v>
      </c>
      <c r="B47" s="8" t="s">
        <v>183</v>
      </c>
      <c r="C47" s="77">
        <v>18566756</v>
      </c>
    </row>
    <row r="48" spans="1:3" ht="12" customHeight="1">
      <c r="A48" s="451" t="s">
        <v>100</v>
      </c>
      <c r="B48" s="8" t="s">
        <v>140</v>
      </c>
      <c r="C48" s="77">
        <v>11126000</v>
      </c>
    </row>
    <row r="49" spans="1:3" ht="12" customHeight="1">
      <c r="A49" s="451" t="s">
        <v>101</v>
      </c>
      <c r="B49" s="8" t="s">
        <v>184</v>
      </c>
      <c r="C49" s="77"/>
    </row>
    <row r="50" spans="1:3" ht="12" customHeight="1" thickBot="1">
      <c r="A50" s="451" t="s">
        <v>148</v>
      </c>
      <c r="B50" s="8" t="s">
        <v>185</v>
      </c>
      <c r="C50" s="77"/>
    </row>
    <row r="51" spans="1:3" ht="12" customHeight="1" thickBot="1">
      <c r="A51" s="200" t="s">
        <v>19</v>
      </c>
      <c r="B51" s="124" t="s">
        <v>416</v>
      </c>
      <c r="C51" s="317">
        <f>SUM(C52:C54)</f>
        <v>0</v>
      </c>
    </row>
    <row r="52" spans="1:3" s="459" customFormat="1" ht="12" customHeight="1">
      <c r="A52" s="451" t="s">
        <v>104</v>
      </c>
      <c r="B52" s="9" t="s">
        <v>230</v>
      </c>
      <c r="C52" s="74"/>
    </row>
    <row r="53" spans="1:3" ht="12" customHeight="1">
      <c r="A53" s="451" t="s">
        <v>105</v>
      </c>
      <c r="B53" s="8" t="s">
        <v>187</v>
      </c>
      <c r="C53" s="77"/>
    </row>
    <row r="54" spans="1:3" ht="12" customHeight="1">
      <c r="A54" s="451" t="s">
        <v>106</v>
      </c>
      <c r="B54" s="8" t="s">
        <v>58</v>
      </c>
      <c r="C54" s="77"/>
    </row>
    <row r="55" spans="1:3" ht="12" customHeight="1" thickBot="1">
      <c r="A55" s="451" t="s">
        <v>107</v>
      </c>
      <c r="B55" s="8" t="s">
        <v>524</v>
      </c>
      <c r="C55" s="77"/>
    </row>
    <row r="56" spans="1:3" ht="15.2" customHeight="1" thickBot="1">
      <c r="A56" s="200" t="s">
        <v>20</v>
      </c>
      <c r="B56" s="124" t="s">
        <v>13</v>
      </c>
      <c r="C56" s="343"/>
    </row>
    <row r="57" spans="1:3" ht="13.5" thickBot="1">
      <c r="A57" s="200" t="s">
        <v>21</v>
      </c>
      <c r="B57" s="242" t="s">
        <v>529</v>
      </c>
      <c r="C57" s="365">
        <f>+C45+C51+C56</f>
        <v>124906891</v>
      </c>
    </row>
    <row r="58" spans="1:3" ht="15.2" customHeight="1" thickBot="1">
      <c r="C58" s="631">
        <f>C41-C57</f>
        <v>0</v>
      </c>
    </row>
    <row r="59" spans="1:3" ht="14.45" customHeight="1" thickBot="1">
      <c r="A59" s="245" t="s">
        <v>519</v>
      </c>
      <c r="B59" s="246"/>
      <c r="C59" s="121">
        <v>25</v>
      </c>
    </row>
    <row r="60" spans="1:3" ht="13.5" thickBot="1">
      <c r="A60" s="245" t="s">
        <v>206</v>
      </c>
      <c r="B60" s="246"/>
      <c r="C60" s="12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C60" sqref="C60"/>
    </sheetView>
  </sheetViews>
  <sheetFormatPr defaultRowHeight="12.75"/>
  <cols>
    <col min="1" max="1" width="13.83203125" style="243" customWidth="1"/>
    <col min="2" max="2" width="79.1640625" style="244" customWidth="1"/>
    <col min="3" max="3" width="25" style="244" customWidth="1"/>
    <col min="4" max="16384" width="9.33203125" style="244"/>
  </cols>
  <sheetData>
    <row r="1" spans="1:3" s="224" customFormat="1" ht="21.2" customHeight="1" thickBot="1">
      <c r="A1" s="223"/>
      <c r="B1" s="225"/>
      <c r="C1" s="596" t="str">
        <f ca="1">CONCATENATE("9.3.1. melléklet ",ALAPADATOK!A7," ",ALAPADATOK!B7," ",ALAPADATOK!C7," ",ALAPADATOK!D7," ",ALAPADATOK!E7," ",ALAPADATOK!F7," ",ALAPADATOK!G7," ",ALAPADATOK!H7)</f>
        <v>9.3.1. melléklet a 2 / 2019 ( II.15. ) önkormányzati rendelethez</v>
      </c>
    </row>
    <row r="2" spans="1:3" s="455" customFormat="1" ht="36">
      <c r="A2" s="407" t="s">
        <v>204</v>
      </c>
      <c r="B2" s="594" t="str">
        <f ca="1">CONCATENATE(KV_9.3.sz.mell!B2)</f>
        <v>Dabas Sári Óvoda</v>
      </c>
      <c r="C2" s="366" t="s">
        <v>60</v>
      </c>
    </row>
    <row r="3" spans="1:3" s="455" customFormat="1" ht="24.75" thickBot="1">
      <c r="A3" s="449" t="s">
        <v>203</v>
      </c>
      <c r="B3" s="595" t="s">
        <v>417</v>
      </c>
      <c r="C3" s="367" t="s">
        <v>59</v>
      </c>
    </row>
    <row r="4" spans="1:3" s="456" customFormat="1" ht="15.95" customHeight="1" thickBot="1">
      <c r="A4" s="226"/>
      <c r="B4" s="226"/>
      <c r="C4" s="227" t="str">
        <f ca="1">KV_9.3.sz.mell!C4</f>
        <v>Forintban!</v>
      </c>
    </row>
    <row r="5" spans="1:3" ht="13.5" thickBot="1">
      <c r="A5" s="408" t="s">
        <v>205</v>
      </c>
      <c r="B5" s="228" t="s">
        <v>563</v>
      </c>
      <c r="C5" s="229" t="s">
        <v>55</v>
      </c>
    </row>
    <row r="6" spans="1:3" s="457" customFormat="1" ht="12.95" customHeight="1" thickBot="1">
      <c r="A6" s="192"/>
      <c r="B6" s="193" t="s">
        <v>493</v>
      </c>
      <c r="C6" s="194" t="s">
        <v>494</v>
      </c>
    </row>
    <row r="7" spans="1:3" s="457" customFormat="1" ht="15.95" customHeight="1" thickBot="1">
      <c r="A7" s="230"/>
      <c r="B7" s="231" t="s">
        <v>56</v>
      </c>
      <c r="C7" s="232"/>
    </row>
    <row r="8" spans="1:3" s="368" customFormat="1" ht="12" customHeight="1" thickBot="1">
      <c r="A8" s="192" t="s">
        <v>18</v>
      </c>
      <c r="B8" s="233" t="s">
        <v>520</v>
      </c>
      <c r="C8" s="317">
        <f>SUM(C9:C19)</f>
        <v>0</v>
      </c>
    </row>
    <row r="9" spans="1:3" s="368" customFormat="1" ht="12" customHeight="1">
      <c r="A9" s="450" t="s">
        <v>98</v>
      </c>
      <c r="B9" s="10" t="s">
        <v>277</v>
      </c>
      <c r="C9" s="358"/>
    </row>
    <row r="10" spans="1:3" s="368" customFormat="1" ht="12" customHeight="1">
      <c r="A10" s="451" t="s">
        <v>99</v>
      </c>
      <c r="B10" s="8" t="s">
        <v>278</v>
      </c>
      <c r="C10" s="315"/>
    </row>
    <row r="11" spans="1:3" s="368" customFormat="1" ht="12" customHeight="1">
      <c r="A11" s="451" t="s">
        <v>100</v>
      </c>
      <c r="B11" s="8" t="s">
        <v>279</v>
      </c>
      <c r="C11" s="315"/>
    </row>
    <row r="12" spans="1:3" s="368" customFormat="1" ht="12" customHeight="1">
      <c r="A12" s="451" t="s">
        <v>101</v>
      </c>
      <c r="B12" s="8" t="s">
        <v>280</v>
      </c>
      <c r="C12" s="315"/>
    </row>
    <row r="13" spans="1:3" s="368" customFormat="1" ht="12" customHeight="1">
      <c r="A13" s="451" t="s">
        <v>148</v>
      </c>
      <c r="B13" s="8" t="s">
        <v>281</v>
      </c>
      <c r="C13" s="315"/>
    </row>
    <row r="14" spans="1:3" s="368" customFormat="1" ht="12" customHeight="1">
      <c r="A14" s="451" t="s">
        <v>102</v>
      </c>
      <c r="B14" s="8" t="s">
        <v>399</v>
      </c>
      <c r="C14" s="315"/>
    </row>
    <row r="15" spans="1:3" s="368" customFormat="1" ht="12" customHeight="1">
      <c r="A15" s="451" t="s">
        <v>103</v>
      </c>
      <c r="B15" s="7" t="s">
        <v>400</v>
      </c>
      <c r="C15" s="315"/>
    </row>
    <row r="16" spans="1:3" s="368" customFormat="1" ht="12" customHeight="1">
      <c r="A16" s="451" t="s">
        <v>113</v>
      </c>
      <c r="B16" s="8" t="s">
        <v>284</v>
      </c>
      <c r="C16" s="359"/>
    </row>
    <row r="17" spans="1:3" s="458" customFormat="1" ht="12" customHeight="1">
      <c r="A17" s="451" t="s">
        <v>114</v>
      </c>
      <c r="B17" s="8" t="s">
        <v>285</v>
      </c>
      <c r="C17" s="315"/>
    </row>
    <row r="18" spans="1:3" s="458" customFormat="1" ht="12" customHeight="1">
      <c r="A18" s="451" t="s">
        <v>115</v>
      </c>
      <c r="B18" s="8" t="s">
        <v>436</v>
      </c>
      <c r="C18" s="316"/>
    </row>
    <row r="19" spans="1:3" s="458" customFormat="1" ht="12" customHeight="1" thickBot="1">
      <c r="A19" s="451" t="s">
        <v>116</v>
      </c>
      <c r="B19" s="7" t="s">
        <v>286</v>
      </c>
      <c r="C19" s="316"/>
    </row>
    <row r="20" spans="1:3" s="368" customFormat="1" ht="12" customHeight="1" thickBot="1">
      <c r="A20" s="192" t="s">
        <v>19</v>
      </c>
      <c r="B20" s="233" t="s">
        <v>401</v>
      </c>
      <c r="C20" s="317">
        <f>SUM(C21:C23)</f>
        <v>0</v>
      </c>
    </row>
    <row r="21" spans="1:3" s="458" customFormat="1" ht="12" customHeight="1">
      <c r="A21" s="451" t="s">
        <v>104</v>
      </c>
      <c r="B21" s="9" t="s">
        <v>258</v>
      </c>
      <c r="C21" s="315"/>
    </row>
    <row r="22" spans="1:3" s="458" customFormat="1" ht="12" customHeight="1">
      <c r="A22" s="451" t="s">
        <v>105</v>
      </c>
      <c r="B22" s="8" t="s">
        <v>402</v>
      </c>
      <c r="C22" s="315"/>
    </row>
    <row r="23" spans="1:3" s="458" customFormat="1" ht="12" customHeight="1">
      <c r="A23" s="451" t="s">
        <v>106</v>
      </c>
      <c r="B23" s="8" t="s">
        <v>403</v>
      </c>
      <c r="C23" s="315"/>
    </row>
    <row r="24" spans="1:3" s="458" customFormat="1" ht="12" customHeight="1" thickBot="1">
      <c r="A24" s="451" t="s">
        <v>107</v>
      </c>
      <c r="B24" s="8" t="s">
        <v>525</v>
      </c>
      <c r="C24" s="315"/>
    </row>
    <row r="25" spans="1:3" s="458" customFormat="1" ht="12" customHeight="1" thickBot="1">
      <c r="A25" s="200" t="s">
        <v>20</v>
      </c>
      <c r="B25" s="124" t="s">
        <v>174</v>
      </c>
      <c r="C25" s="343"/>
    </row>
    <row r="26" spans="1:3" s="458" customFormat="1" ht="12" customHeight="1" thickBot="1">
      <c r="A26" s="200" t="s">
        <v>21</v>
      </c>
      <c r="B26" s="124" t="s">
        <v>404</v>
      </c>
      <c r="C26" s="317">
        <f>+C27+C28</f>
        <v>0</v>
      </c>
    </row>
    <row r="27" spans="1:3" s="458" customFormat="1" ht="12" customHeight="1">
      <c r="A27" s="452" t="s">
        <v>268</v>
      </c>
      <c r="B27" s="453" t="s">
        <v>402</v>
      </c>
      <c r="C27" s="74"/>
    </row>
    <row r="28" spans="1:3" s="458" customFormat="1" ht="12" customHeight="1">
      <c r="A28" s="452" t="s">
        <v>269</v>
      </c>
      <c r="B28" s="454" t="s">
        <v>405</v>
      </c>
      <c r="C28" s="318"/>
    </row>
    <row r="29" spans="1:3" s="458" customFormat="1" ht="12" customHeight="1" thickBot="1">
      <c r="A29" s="451" t="s">
        <v>270</v>
      </c>
      <c r="B29" s="141" t="s">
        <v>526</v>
      </c>
      <c r="C29" s="81"/>
    </row>
    <row r="30" spans="1:3" s="458" customFormat="1" ht="12" customHeight="1" thickBot="1">
      <c r="A30" s="200" t="s">
        <v>22</v>
      </c>
      <c r="B30" s="124" t="s">
        <v>406</v>
      </c>
      <c r="C30" s="317">
        <f>+C31+C32+C33</f>
        <v>0</v>
      </c>
    </row>
    <row r="31" spans="1:3" s="458" customFormat="1" ht="12" customHeight="1">
      <c r="A31" s="452" t="s">
        <v>91</v>
      </c>
      <c r="B31" s="453" t="s">
        <v>291</v>
      </c>
      <c r="C31" s="74"/>
    </row>
    <row r="32" spans="1:3" s="458" customFormat="1" ht="12" customHeight="1">
      <c r="A32" s="452" t="s">
        <v>92</v>
      </c>
      <c r="B32" s="454" t="s">
        <v>292</v>
      </c>
      <c r="C32" s="318"/>
    </row>
    <row r="33" spans="1:3" s="458" customFormat="1" ht="12" customHeight="1" thickBot="1">
      <c r="A33" s="451" t="s">
        <v>93</v>
      </c>
      <c r="B33" s="141" t="s">
        <v>293</v>
      </c>
      <c r="C33" s="81"/>
    </row>
    <row r="34" spans="1:3" s="368" customFormat="1" ht="12" customHeight="1" thickBot="1">
      <c r="A34" s="200" t="s">
        <v>23</v>
      </c>
      <c r="B34" s="124" t="s">
        <v>376</v>
      </c>
      <c r="C34" s="343"/>
    </row>
    <row r="35" spans="1:3" s="368" customFormat="1" ht="12" customHeight="1" thickBot="1">
      <c r="A35" s="200" t="s">
        <v>24</v>
      </c>
      <c r="B35" s="124" t="s">
        <v>407</v>
      </c>
      <c r="C35" s="360"/>
    </row>
    <row r="36" spans="1:3" s="368" customFormat="1" ht="12" customHeight="1" thickBot="1">
      <c r="A36" s="192" t="s">
        <v>25</v>
      </c>
      <c r="B36" s="124" t="s">
        <v>527</v>
      </c>
      <c r="C36" s="361">
        <f>+C8+C20+C25+C26+C30+C34+C35</f>
        <v>0</v>
      </c>
    </row>
    <row r="37" spans="1:3" s="368" customFormat="1" ht="12" customHeight="1" thickBot="1">
      <c r="A37" s="234" t="s">
        <v>26</v>
      </c>
      <c r="B37" s="124" t="s">
        <v>409</v>
      </c>
      <c r="C37" s="361">
        <f>+C38+C39+C40</f>
        <v>124906891</v>
      </c>
    </row>
    <row r="38" spans="1:3" s="368" customFormat="1" ht="12" customHeight="1">
      <c r="A38" s="452" t="s">
        <v>410</v>
      </c>
      <c r="B38" s="453" t="s">
        <v>236</v>
      </c>
      <c r="C38" s="74"/>
    </row>
    <row r="39" spans="1:3" s="368" customFormat="1" ht="12" customHeight="1">
      <c r="A39" s="452" t="s">
        <v>411</v>
      </c>
      <c r="B39" s="454" t="s">
        <v>2</v>
      </c>
      <c r="C39" s="318"/>
    </row>
    <row r="40" spans="1:3" s="458" customFormat="1" ht="12" customHeight="1" thickBot="1">
      <c r="A40" s="451" t="s">
        <v>412</v>
      </c>
      <c r="B40" s="141" t="s">
        <v>413</v>
      </c>
      <c r="C40" s="81">
        <v>124906891</v>
      </c>
    </row>
    <row r="41" spans="1:3" s="458" customFormat="1" ht="15.2" customHeight="1" thickBot="1">
      <c r="A41" s="234" t="s">
        <v>27</v>
      </c>
      <c r="B41" s="235" t="s">
        <v>414</v>
      </c>
      <c r="C41" s="364">
        <f>+C36+C37</f>
        <v>124906891</v>
      </c>
    </row>
    <row r="42" spans="1:3" s="458" customFormat="1" ht="15.2" customHeight="1">
      <c r="A42" s="236"/>
      <c r="B42" s="237"/>
      <c r="C42" s="362"/>
    </row>
    <row r="43" spans="1:3" ht="13.5" thickBot="1">
      <c r="A43" s="238"/>
      <c r="B43" s="239"/>
      <c r="C43" s="363"/>
    </row>
    <row r="44" spans="1:3" s="457" customFormat="1" ht="16.5" customHeight="1" thickBot="1">
      <c r="A44" s="240"/>
      <c r="B44" s="241" t="s">
        <v>57</v>
      </c>
      <c r="C44" s="364"/>
    </row>
    <row r="45" spans="1:3" s="459" customFormat="1" ht="12" customHeight="1" thickBot="1">
      <c r="A45" s="200" t="s">
        <v>18</v>
      </c>
      <c r="B45" s="124" t="s">
        <v>415</v>
      </c>
      <c r="C45" s="317">
        <f>SUM(C46:C50)</f>
        <v>124906891</v>
      </c>
    </row>
    <row r="46" spans="1:3" ht="12" customHeight="1">
      <c r="A46" s="451" t="s">
        <v>98</v>
      </c>
      <c r="B46" s="9" t="s">
        <v>49</v>
      </c>
      <c r="C46" s="74">
        <v>95214135</v>
      </c>
    </row>
    <row r="47" spans="1:3" ht="12" customHeight="1">
      <c r="A47" s="451" t="s">
        <v>99</v>
      </c>
      <c r="B47" s="8" t="s">
        <v>183</v>
      </c>
      <c r="C47" s="77">
        <v>18566756</v>
      </c>
    </row>
    <row r="48" spans="1:3" ht="12" customHeight="1">
      <c r="A48" s="451" t="s">
        <v>100</v>
      </c>
      <c r="B48" s="8" t="s">
        <v>140</v>
      </c>
      <c r="C48" s="77">
        <v>11126000</v>
      </c>
    </row>
    <row r="49" spans="1:3" ht="12" customHeight="1">
      <c r="A49" s="451" t="s">
        <v>101</v>
      </c>
      <c r="B49" s="8" t="s">
        <v>184</v>
      </c>
      <c r="C49" s="77"/>
    </row>
    <row r="50" spans="1:3" ht="12" customHeight="1" thickBot="1">
      <c r="A50" s="451" t="s">
        <v>148</v>
      </c>
      <c r="B50" s="8" t="s">
        <v>185</v>
      </c>
      <c r="C50" s="77"/>
    </row>
    <row r="51" spans="1:3" ht="12" customHeight="1" thickBot="1">
      <c r="A51" s="200" t="s">
        <v>19</v>
      </c>
      <c r="B51" s="124" t="s">
        <v>416</v>
      </c>
      <c r="C51" s="317">
        <f>SUM(C52:C54)</f>
        <v>0</v>
      </c>
    </row>
    <row r="52" spans="1:3" s="459" customFormat="1" ht="12" customHeight="1">
      <c r="A52" s="451" t="s">
        <v>104</v>
      </c>
      <c r="B52" s="9" t="s">
        <v>230</v>
      </c>
      <c r="C52" s="74"/>
    </row>
    <row r="53" spans="1:3" ht="12" customHeight="1">
      <c r="A53" s="451" t="s">
        <v>105</v>
      </c>
      <c r="B53" s="8" t="s">
        <v>187</v>
      </c>
      <c r="C53" s="77"/>
    </row>
    <row r="54" spans="1:3" ht="12" customHeight="1">
      <c r="A54" s="451" t="s">
        <v>106</v>
      </c>
      <c r="B54" s="8" t="s">
        <v>58</v>
      </c>
      <c r="C54" s="77"/>
    </row>
    <row r="55" spans="1:3" ht="12" customHeight="1" thickBot="1">
      <c r="A55" s="451" t="s">
        <v>107</v>
      </c>
      <c r="B55" s="8" t="s">
        <v>524</v>
      </c>
      <c r="C55" s="77"/>
    </row>
    <row r="56" spans="1:3" ht="15.2" customHeight="1" thickBot="1">
      <c r="A56" s="200" t="s">
        <v>20</v>
      </c>
      <c r="B56" s="124" t="s">
        <v>13</v>
      </c>
      <c r="C56" s="343"/>
    </row>
    <row r="57" spans="1:3" ht="13.5" thickBot="1">
      <c r="A57" s="200" t="s">
        <v>21</v>
      </c>
      <c r="B57" s="242" t="s">
        <v>529</v>
      </c>
      <c r="C57" s="365">
        <f>+C45+C51+C56</f>
        <v>124906891</v>
      </c>
    </row>
    <row r="58" spans="1:3" ht="15.2" customHeight="1" thickBot="1">
      <c r="C58" s="631">
        <f>C41-C57</f>
        <v>0</v>
      </c>
    </row>
    <row r="59" spans="1:3" ht="14.45" customHeight="1" thickBot="1">
      <c r="A59" s="245" t="s">
        <v>519</v>
      </c>
      <c r="B59" s="246"/>
      <c r="C59" s="121">
        <v>25</v>
      </c>
    </row>
    <row r="60" spans="1:3" ht="13.5" thickBot="1">
      <c r="A60" s="245" t="s">
        <v>206</v>
      </c>
      <c r="B60" s="246"/>
      <c r="C60" s="12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C39" sqref="C39"/>
    </sheetView>
  </sheetViews>
  <sheetFormatPr defaultRowHeight="12.75"/>
  <cols>
    <col min="1" max="1" width="13.83203125" style="243" customWidth="1"/>
    <col min="2" max="2" width="79.1640625" style="244" customWidth="1"/>
    <col min="3" max="3" width="25" style="244" customWidth="1"/>
    <col min="4" max="16384" width="9.33203125" style="244"/>
  </cols>
  <sheetData>
    <row r="1" spans="1:3" s="224" customFormat="1" ht="21.2" customHeight="1" thickBot="1">
      <c r="A1" s="223"/>
      <c r="B1" s="225"/>
      <c r="C1" s="596" t="str">
        <f ca="1">CONCATENATE("9.3.2. melléklet ",ALAPADATOK!A7," ",ALAPADATOK!B7," ",ALAPADATOK!C7," ",ALAPADATOK!D7," ",ALAPADATOK!E7," ",ALAPADATOK!F7," ",ALAPADATOK!G7," ",ALAPADATOK!H7)</f>
        <v>9.3.2. melléklet a 2 / 2019 ( II.15. ) önkormányzati rendelethez</v>
      </c>
    </row>
    <row r="2" spans="1:3" s="455" customFormat="1" ht="36">
      <c r="A2" s="407" t="s">
        <v>204</v>
      </c>
      <c r="B2" s="594" t="str">
        <f ca="1">CONCATENATE(KV_9.3.1.sz.mell!B2)</f>
        <v>Dabas Sári Óvoda</v>
      </c>
      <c r="C2" s="366" t="s">
        <v>60</v>
      </c>
    </row>
    <row r="3" spans="1:3" s="455" customFormat="1" ht="24.75" thickBot="1">
      <c r="A3" s="449" t="s">
        <v>203</v>
      </c>
      <c r="B3" s="595" t="s">
        <v>418</v>
      </c>
      <c r="C3" s="367" t="s">
        <v>60</v>
      </c>
    </row>
    <row r="4" spans="1:3" s="456" customFormat="1" ht="15.95" customHeight="1" thickBot="1">
      <c r="A4" s="226"/>
      <c r="B4" s="226"/>
      <c r="C4" s="227" t="str">
        <f ca="1">KV_9.3.1.sz.mell!C4</f>
        <v>Forintban!</v>
      </c>
    </row>
    <row r="5" spans="1:3" ht="13.5" thickBot="1">
      <c r="A5" s="408" t="s">
        <v>205</v>
      </c>
      <c r="B5" s="228" t="s">
        <v>563</v>
      </c>
      <c r="C5" s="229" t="s">
        <v>55</v>
      </c>
    </row>
    <row r="6" spans="1:3" s="457" customFormat="1" ht="12.95" customHeight="1" thickBot="1">
      <c r="A6" s="192"/>
      <c r="B6" s="193" t="s">
        <v>493</v>
      </c>
      <c r="C6" s="194" t="s">
        <v>494</v>
      </c>
    </row>
    <row r="7" spans="1:3" s="457" customFormat="1" ht="15.95" customHeight="1" thickBot="1">
      <c r="A7" s="230"/>
      <c r="B7" s="231" t="s">
        <v>56</v>
      </c>
      <c r="C7" s="232"/>
    </row>
    <row r="8" spans="1:3" s="368" customFormat="1" ht="12" customHeight="1" thickBot="1">
      <c r="A8" s="192" t="s">
        <v>18</v>
      </c>
      <c r="B8" s="233" t="s">
        <v>520</v>
      </c>
      <c r="C8" s="317">
        <f>SUM(C9:C19)</f>
        <v>0</v>
      </c>
    </row>
    <row r="9" spans="1:3" s="368" customFormat="1" ht="12" customHeight="1">
      <c r="A9" s="450" t="s">
        <v>98</v>
      </c>
      <c r="B9" s="10" t="s">
        <v>277</v>
      </c>
      <c r="C9" s="358"/>
    </row>
    <row r="10" spans="1:3" s="368" customFormat="1" ht="12" customHeight="1">
      <c r="A10" s="451" t="s">
        <v>99</v>
      </c>
      <c r="B10" s="8" t="s">
        <v>278</v>
      </c>
      <c r="C10" s="315"/>
    </row>
    <row r="11" spans="1:3" s="368" customFormat="1" ht="12" customHeight="1">
      <c r="A11" s="451" t="s">
        <v>100</v>
      </c>
      <c r="B11" s="8" t="s">
        <v>279</v>
      </c>
      <c r="C11" s="315"/>
    </row>
    <row r="12" spans="1:3" s="368" customFormat="1" ht="12" customHeight="1">
      <c r="A12" s="451" t="s">
        <v>101</v>
      </c>
      <c r="B12" s="8" t="s">
        <v>280</v>
      </c>
      <c r="C12" s="315"/>
    </row>
    <row r="13" spans="1:3" s="368" customFormat="1" ht="12" customHeight="1">
      <c r="A13" s="451" t="s">
        <v>148</v>
      </c>
      <c r="B13" s="8" t="s">
        <v>281</v>
      </c>
      <c r="C13" s="315"/>
    </row>
    <row r="14" spans="1:3" s="368" customFormat="1" ht="12" customHeight="1">
      <c r="A14" s="451" t="s">
        <v>102</v>
      </c>
      <c r="B14" s="8" t="s">
        <v>399</v>
      </c>
      <c r="C14" s="315"/>
    </row>
    <row r="15" spans="1:3" s="368" customFormat="1" ht="12" customHeight="1">
      <c r="A15" s="451" t="s">
        <v>103</v>
      </c>
      <c r="B15" s="7" t="s">
        <v>400</v>
      </c>
      <c r="C15" s="315"/>
    </row>
    <row r="16" spans="1:3" s="368" customFormat="1" ht="12" customHeight="1">
      <c r="A16" s="451" t="s">
        <v>113</v>
      </c>
      <c r="B16" s="8" t="s">
        <v>284</v>
      </c>
      <c r="C16" s="359"/>
    </row>
    <row r="17" spans="1:3" s="458" customFormat="1" ht="12" customHeight="1">
      <c r="A17" s="451" t="s">
        <v>114</v>
      </c>
      <c r="B17" s="8" t="s">
        <v>285</v>
      </c>
      <c r="C17" s="315"/>
    </row>
    <row r="18" spans="1:3" s="458" customFormat="1" ht="12" customHeight="1">
      <c r="A18" s="451" t="s">
        <v>115</v>
      </c>
      <c r="B18" s="8" t="s">
        <v>436</v>
      </c>
      <c r="C18" s="316"/>
    </row>
    <row r="19" spans="1:3" s="458" customFormat="1" ht="12" customHeight="1" thickBot="1">
      <c r="A19" s="451" t="s">
        <v>116</v>
      </c>
      <c r="B19" s="7" t="s">
        <v>286</v>
      </c>
      <c r="C19" s="316"/>
    </row>
    <row r="20" spans="1:3" s="368" customFormat="1" ht="12" customHeight="1" thickBot="1">
      <c r="A20" s="192" t="s">
        <v>19</v>
      </c>
      <c r="B20" s="233" t="s">
        <v>401</v>
      </c>
      <c r="C20" s="317">
        <f>SUM(C21:C23)</f>
        <v>0</v>
      </c>
    </row>
    <row r="21" spans="1:3" s="458" customFormat="1" ht="12" customHeight="1">
      <c r="A21" s="451" t="s">
        <v>104</v>
      </c>
      <c r="B21" s="9" t="s">
        <v>258</v>
      </c>
      <c r="C21" s="315"/>
    </row>
    <row r="22" spans="1:3" s="458" customFormat="1" ht="12" customHeight="1">
      <c r="A22" s="451" t="s">
        <v>105</v>
      </c>
      <c r="B22" s="8" t="s">
        <v>402</v>
      </c>
      <c r="C22" s="315"/>
    </row>
    <row r="23" spans="1:3" s="458" customFormat="1" ht="12" customHeight="1">
      <c r="A23" s="451" t="s">
        <v>106</v>
      </c>
      <c r="B23" s="8" t="s">
        <v>403</v>
      </c>
      <c r="C23" s="315"/>
    </row>
    <row r="24" spans="1:3" s="458" customFormat="1" ht="12" customHeight="1" thickBot="1">
      <c r="A24" s="451" t="s">
        <v>107</v>
      </c>
      <c r="B24" s="8" t="s">
        <v>525</v>
      </c>
      <c r="C24" s="315"/>
    </row>
    <row r="25" spans="1:3" s="458" customFormat="1" ht="12" customHeight="1" thickBot="1">
      <c r="A25" s="200" t="s">
        <v>20</v>
      </c>
      <c r="B25" s="124" t="s">
        <v>174</v>
      </c>
      <c r="C25" s="343"/>
    </row>
    <row r="26" spans="1:3" s="458" customFormat="1" ht="12" customHeight="1" thickBot="1">
      <c r="A26" s="200" t="s">
        <v>21</v>
      </c>
      <c r="B26" s="124" t="s">
        <v>404</v>
      </c>
      <c r="C26" s="317">
        <f>+C27+C28</f>
        <v>0</v>
      </c>
    </row>
    <row r="27" spans="1:3" s="458" customFormat="1" ht="12" customHeight="1">
      <c r="A27" s="452" t="s">
        <v>268</v>
      </c>
      <c r="B27" s="453" t="s">
        <v>402</v>
      </c>
      <c r="C27" s="74"/>
    </row>
    <row r="28" spans="1:3" s="458" customFormat="1" ht="12" customHeight="1">
      <c r="A28" s="452" t="s">
        <v>269</v>
      </c>
      <c r="B28" s="454" t="s">
        <v>405</v>
      </c>
      <c r="C28" s="318"/>
    </row>
    <row r="29" spans="1:3" s="458" customFormat="1" ht="12" customHeight="1" thickBot="1">
      <c r="A29" s="451" t="s">
        <v>270</v>
      </c>
      <c r="B29" s="141" t="s">
        <v>526</v>
      </c>
      <c r="C29" s="81"/>
    </row>
    <row r="30" spans="1:3" s="458" customFormat="1" ht="12" customHeight="1" thickBot="1">
      <c r="A30" s="200" t="s">
        <v>22</v>
      </c>
      <c r="B30" s="124" t="s">
        <v>406</v>
      </c>
      <c r="C30" s="317">
        <f>+C31+C32+C33</f>
        <v>0</v>
      </c>
    </row>
    <row r="31" spans="1:3" s="458" customFormat="1" ht="12" customHeight="1">
      <c r="A31" s="452" t="s">
        <v>91</v>
      </c>
      <c r="B31" s="453" t="s">
        <v>291</v>
      </c>
      <c r="C31" s="74"/>
    </row>
    <row r="32" spans="1:3" s="458" customFormat="1" ht="12" customHeight="1">
      <c r="A32" s="452" t="s">
        <v>92</v>
      </c>
      <c r="B32" s="454" t="s">
        <v>292</v>
      </c>
      <c r="C32" s="318"/>
    </row>
    <row r="33" spans="1:3" s="458" customFormat="1" ht="12" customHeight="1" thickBot="1">
      <c r="A33" s="451" t="s">
        <v>93</v>
      </c>
      <c r="B33" s="141" t="s">
        <v>293</v>
      </c>
      <c r="C33" s="81"/>
    </row>
    <row r="34" spans="1:3" s="368" customFormat="1" ht="12" customHeight="1" thickBot="1">
      <c r="A34" s="200" t="s">
        <v>23</v>
      </c>
      <c r="B34" s="124" t="s">
        <v>376</v>
      </c>
      <c r="C34" s="343"/>
    </row>
    <row r="35" spans="1:3" s="368" customFormat="1" ht="12" customHeight="1" thickBot="1">
      <c r="A35" s="200" t="s">
        <v>24</v>
      </c>
      <c r="B35" s="124" t="s">
        <v>407</v>
      </c>
      <c r="C35" s="360"/>
    </row>
    <row r="36" spans="1:3" s="368" customFormat="1" ht="12" customHeight="1" thickBot="1">
      <c r="A36" s="192" t="s">
        <v>25</v>
      </c>
      <c r="B36" s="124" t="s">
        <v>527</v>
      </c>
      <c r="C36" s="361">
        <f>+C8+C20+C25+C26+C30+C34+C35</f>
        <v>0</v>
      </c>
    </row>
    <row r="37" spans="1:3" s="368" customFormat="1" ht="12" customHeight="1" thickBot="1">
      <c r="A37" s="234" t="s">
        <v>26</v>
      </c>
      <c r="B37" s="124" t="s">
        <v>409</v>
      </c>
      <c r="C37" s="361">
        <f>+C38+C39+C40</f>
        <v>0</v>
      </c>
    </row>
    <row r="38" spans="1:3" s="368" customFormat="1" ht="12" customHeight="1">
      <c r="A38" s="452" t="s">
        <v>410</v>
      </c>
      <c r="B38" s="453" t="s">
        <v>236</v>
      </c>
      <c r="C38" s="74"/>
    </row>
    <row r="39" spans="1:3" s="368" customFormat="1" ht="12" customHeight="1">
      <c r="A39" s="452" t="s">
        <v>411</v>
      </c>
      <c r="B39" s="454" t="s">
        <v>2</v>
      </c>
      <c r="C39" s="318"/>
    </row>
    <row r="40" spans="1:3" s="458" customFormat="1" ht="12" customHeight="1" thickBot="1">
      <c r="A40" s="451" t="s">
        <v>412</v>
      </c>
      <c r="B40" s="141" t="s">
        <v>413</v>
      </c>
      <c r="C40" s="81"/>
    </row>
    <row r="41" spans="1:3" s="458" customFormat="1" ht="15.2" customHeight="1" thickBot="1">
      <c r="A41" s="234" t="s">
        <v>27</v>
      </c>
      <c r="B41" s="235" t="s">
        <v>414</v>
      </c>
      <c r="C41" s="364">
        <f>+C36+C37</f>
        <v>0</v>
      </c>
    </row>
    <row r="42" spans="1:3" s="458" customFormat="1" ht="15.2" customHeight="1">
      <c r="A42" s="236"/>
      <c r="B42" s="237"/>
      <c r="C42" s="362"/>
    </row>
    <row r="43" spans="1:3" ht="13.5" thickBot="1">
      <c r="A43" s="238"/>
      <c r="B43" s="239"/>
      <c r="C43" s="363"/>
    </row>
    <row r="44" spans="1:3" s="457" customFormat="1" ht="16.5" customHeight="1" thickBot="1">
      <c r="A44" s="240"/>
      <c r="B44" s="241" t="s">
        <v>57</v>
      </c>
      <c r="C44" s="364"/>
    </row>
    <row r="45" spans="1:3" s="459" customFormat="1" ht="12" customHeight="1" thickBot="1">
      <c r="A45" s="200" t="s">
        <v>18</v>
      </c>
      <c r="B45" s="124" t="s">
        <v>415</v>
      </c>
      <c r="C45" s="317">
        <f>SUM(C46:C50)</f>
        <v>0</v>
      </c>
    </row>
    <row r="46" spans="1:3" ht="12" customHeight="1">
      <c r="A46" s="451" t="s">
        <v>98</v>
      </c>
      <c r="B46" s="9" t="s">
        <v>49</v>
      </c>
      <c r="C46" s="74"/>
    </row>
    <row r="47" spans="1:3" ht="12" customHeight="1">
      <c r="A47" s="451" t="s">
        <v>99</v>
      </c>
      <c r="B47" s="8" t="s">
        <v>183</v>
      </c>
      <c r="C47" s="77"/>
    </row>
    <row r="48" spans="1:3" ht="12" customHeight="1">
      <c r="A48" s="451" t="s">
        <v>100</v>
      </c>
      <c r="B48" s="8" t="s">
        <v>140</v>
      </c>
      <c r="C48" s="77"/>
    </row>
    <row r="49" spans="1:3" ht="12" customHeight="1">
      <c r="A49" s="451" t="s">
        <v>101</v>
      </c>
      <c r="B49" s="8" t="s">
        <v>184</v>
      </c>
      <c r="C49" s="77"/>
    </row>
    <row r="50" spans="1:3" ht="12" customHeight="1" thickBot="1">
      <c r="A50" s="451" t="s">
        <v>148</v>
      </c>
      <c r="B50" s="8" t="s">
        <v>185</v>
      </c>
      <c r="C50" s="77"/>
    </row>
    <row r="51" spans="1:3" ht="12" customHeight="1" thickBot="1">
      <c r="A51" s="200" t="s">
        <v>19</v>
      </c>
      <c r="B51" s="124" t="s">
        <v>416</v>
      </c>
      <c r="C51" s="317">
        <f>SUM(C52:C54)</f>
        <v>0</v>
      </c>
    </row>
    <row r="52" spans="1:3" s="459" customFormat="1" ht="12" customHeight="1">
      <c r="A52" s="451" t="s">
        <v>104</v>
      </c>
      <c r="B52" s="9" t="s">
        <v>230</v>
      </c>
      <c r="C52" s="74"/>
    </row>
    <row r="53" spans="1:3" ht="12" customHeight="1">
      <c r="A53" s="451" t="s">
        <v>105</v>
      </c>
      <c r="B53" s="8" t="s">
        <v>187</v>
      </c>
      <c r="C53" s="77"/>
    </row>
    <row r="54" spans="1:3" ht="12" customHeight="1">
      <c r="A54" s="451" t="s">
        <v>106</v>
      </c>
      <c r="B54" s="8" t="s">
        <v>58</v>
      </c>
      <c r="C54" s="77"/>
    </row>
    <row r="55" spans="1:3" ht="12" customHeight="1" thickBot="1">
      <c r="A55" s="451" t="s">
        <v>107</v>
      </c>
      <c r="B55" s="8" t="s">
        <v>524</v>
      </c>
      <c r="C55" s="77"/>
    </row>
    <row r="56" spans="1:3" ht="15.2" customHeight="1" thickBot="1">
      <c r="A56" s="200" t="s">
        <v>20</v>
      </c>
      <c r="B56" s="124" t="s">
        <v>13</v>
      </c>
      <c r="C56" s="343"/>
    </row>
    <row r="57" spans="1:3" ht="13.5" thickBot="1">
      <c r="A57" s="200" t="s">
        <v>21</v>
      </c>
      <c r="B57" s="242" t="s">
        <v>529</v>
      </c>
      <c r="C57" s="365">
        <f>+C45+C51+C56</f>
        <v>0</v>
      </c>
    </row>
    <row r="58" spans="1:3" ht="15.2" customHeight="1" thickBot="1">
      <c r="C58" s="631">
        <f>C41-C57</f>
        <v>0</v>
      </c>
    </row>
    <row r="59" spans="1:3" ht="14.45" customHeight="1" thickBot="1">
      <c r="A59" s="245" t="s">
        <v>519</v>
      </c>
      <c r="B59" s="246"/>
      <c r="C59" s="121"/>
    </row>
    <row r="60" spans="1:3" ht="13.5" thickBot="1">
      <c r="A60" s="245" t="s">
        <v>206</v>
      </c>
      <c r="B60" s="246"/>
      <c r="C60" s="12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B9" sqref="B8:B9"/>
    </sheetView>
  </sheetViews>
  <sheetFormatPr defaultRowHeight="12.75"/>
  <cols>
    <col min="1" max="1" width="13.83203125" style="243" customWidth="1"/>
    <col min="2" max="2" width="79.1640625" style="244" customWidth="1"/>
    <col min="3" max="3" width="25" style="244" customWidth="1"/>
    <col min="4" max="16384" width="9.33203125" style="244"/>
  </cols>
  <sheetData>
    <row r="1" spans="1:3" s="224" customFormat="1" ht="21.2" customHeight="1" thickBot="1">
      <c r="A1" s="601"/>
      <c r="B1" s="602"/>
      <c r="C1" s="596" t="str">
        <f ca="1">CONCATENATE("9.3.3. melléklet ",ALAPADATOK!A7," ",ALAPADATOK!B7," ",ALAPADATOK!C7," ",ALAPADATOK!D7," ",ALAPADATOK!E7," ",ALAPADATOK!F7," ",ALAPADATOK!G7," ",ALAPADATOK!H7)</f>
        <v>9.3.3. melléklet a 2 / 2019 ( II.15. ) önkormányzati rendelethez</v>
      </c>
    </row>
    <row r="2" spans="1:3" s="455" customFormat="1" ht="36">
      <c r="A2" s="603" t="s">
        <v>204</v>
      </c>
      <c r="B2" s="604" t="str">
        <f ca="1">CONCATENATE(KV_9.3.2.sz.mell!B2)</f>
        <v>Dabas Sári Óvoda</v>
      </c>
      <c r="C2" s="624" t="s">
        <v>60</v>
      </c>
    </row>
    <row r="3" spans="1:3" s="455" customFormat="1" ht="24.75" thickBot="1">
      <c r="A3" s="625" t="s">
        <v>203</v>
      </c>
      <c r="B3" s="607" t="s">
        <v>530</v>
      </c>
      <c r="C3" s="626" t="s">
        <v>431</v>
      </c>
    </row>
    <row r="4" spans="1:3" s="456" customFormat="1" ht="15.95" customHeight="1" thickBot="1">
      <c r="A4" s="609"/>
      <c r="B4" s="609"/>
      <c r="C4" s="610" t="str">
        <f ca="1">KV_9.3.2.sz.mell!C4</f>
        <v>Forintban!</v>
      </c>
    </row>
    <row r="5" spans="1:3" ht="13.5" thickBot="1">
      <c r="A5" s="408" t="s">
        <v>205</v>
      </c>
      <c r="B5" s="228" t="s">
        <v>563</v>
      </c>
      <c r="C5" s="555" t="s">
        <v>55</v>
      </c>
    </row>
    <row r="6" spans="1:3" s="457" customFormat="1" ht="12.95" customHeight="1" thickBot="1">
      <c r="A6" s="192"/>
      <c r="B6" s="193" t="s">
        <v>493</v>
      </c>
      <c r="C6" s="194" t="s">
        <v>494</v>
      </c>
    </row>
    <row r="7" spans="1:3" s="457" customFormat="1" ht="15.95" customHeight="1" thickBot="1">
      <c r="A7" s="230"/>
      <c r="B7" s="231" t="s">
        <v>56</v>
      </c>
      <c r="C7" s="232"/>
    </row>
    <row r="8" spans="1:3" s="368" customFormat="1" ht="12" customHeight="1" thickBot="1">
      <c r="A8" s="192" t="s">
        <v>18</v>
      </c>
      <c r="B8" s="233" t="s">
        <v>520</v>
      </c>
      <c r="C8" s="317">
        <f>SUM(C9:C19)</f>
        <v>0</v>
      </c>
    </row>
    <row r="9" spans="1:3" s="368" customFormat="1" ht="12" customHeight="1">
      <c r="A9" s="450" t="s">
        <v>98</v>
      </c>
      <c r="B9" s="10" t="s">
        <v>277</v>
      </c>
      <c r="C9" s="358"/>
    </row>
    <row r="10" spans="1:3" s="368" customFormat="1" ht="12" customHeight="1">
      <c r="A10" s="451" t="s">
        <v>99</v>
      </c>
      <c r="B10" s="8" t="s">
        <v>278</v>
      </c>
      <c r="C10" s="315"/>
    </row>
    <row r="11" spans="1:3" s="368" customFormat="1" ht="12" customHeight="1">
      <c r="A11" s="451" t="s">
        <v>100</v>
      </c>
      <c r="B11" s="8" t="s">
        <v>279</v>
      </c>
      <c r="C11" s="315"/>
    </row>
    <row r="12" spans="1:3" s="368" customFormat="1" ht="12" customHeight="1">
      <c r="A12" s="451" t="s">
        <v>101</v>
      </c>
      <c r="B12" s="8" t="s">
        <v>280</v>
      </c>
      <c r="C12" s="315"/>
    </row>
    <row r="13" spans="1:3" s="368" customFormat="1" ht="12" customHeight="1">
      <c r="A13" s="451" t="s">
        <v>148</v>
      </c>
      <c r="B13" s="8" t="s">
        <v>281</v>
      </c>
      <c r="C13" s="315"/>
    </row>
    <row r="14" spans="1:3" s="368" customFormat="1" ht="12" customHeight="1">
      <c r="A14" s="451" t="s">
        <v>102</v>
      </c>
      <c r="B14" s="8" t="s">
        <v>399</v>
      </c>
      <c r="C14" s="315"/>
    </row>
    <row r="15" spans="1:3" s="368" customFormat="1" ht="12" customHeight="1">
      <c r="A15" s="451" t="s">
        <v>103</v>
      </c>
      <c r="B15" s="7" t="s">
        <v>400</v>
      </c>
      <c r="C15" s="315"/>
    </row>
    <row r="16" spans="1:3" s="368" customFormat="1" ht="12" customHeight="1">
      <c r="A16" s="451" t="s">
        <v>113</v>
      </c>
      <c r="B16" s="8" t="s">
        <v>284</v>
      </c>
      <c r="C16" s="359"/>
    </row>
    <row r="17" spans="1:3" s="458" customFormat="1" ht="12" customHeight="1">
      <c r="A17" s="451" t="s">
        <v>114</v>
      </c>
      <c r="B17" s="8" t="s">
        <v>285</v>
      </c>
      <c r="C17" s="315"/>
    </row>
    <row r="18" spans="1:3" s="458" customFormat="1" ht="12" customHeight="1">
      <c r="A18" s="451" t="s">
        <v>115</v>
      </c>
      <c r="B18" s="8" t="s">
        <v>436</v>
      </c>
      <c r="C18" s="316"/>
    </row>
    <row r="19" spans="1:3" s="458" customFormat="1" ht="12" customHeight="1" thickBot="1">
      <c r="A19" s="451" t="s">
        <v>116</v>
      </c>
      <c r="B19" s="7" t="s">
        <v>286</v>
      </c>
      <c r="C19" s="316"/>
    </row>
    <row r="20" spans="1:3" s="368" customFormat="1" ht="12" customHeight="1" thickBot="1">
      <c r="A20" s="192" t="s">
        <v>19</v>
      </c>
      <c r="B20" s="233" t="s">
        <v>401</v>
      </c>
      <c r="C20" s="317">
        <f>SUM(C21:C23)</f>
        <v>0</v>
      </c>
    </row>
    <row r="21" spans="1:3" s="458" customFormat="1" ht="12" customHeight="1">
      <c r="A21" s="451" t="s">
        <v>104</v>
      </c>
      <c r="B21" s="9" t="s">
        <v>258</v>
      </c>
      <c r="C21" s="315"/>
    </row>
    <row r="22" spans="1:3" s="458" customFormat="1" ht="12" customHeight="1">
      <c r="A22" s="451" t="s">
        <v>105</v>
      </c>
      <c r="B22" s="8" t="s">
        <v>402</v>
      </c>
      <c r="C22" s="315"/>
    </row>
    <row r="23" spans="1:3" s="458" customFormat="1" ht="12" customHeight="1">
      <c r="A23" s="451" t="s">
        <v>106</v>
      </c>
      <c r="B23" s="8" t="s">
        <v>403</v>
      </c>
      <c r="C23" s="315"/>
    </row>
    <row r="24" spans="1:3" s="458" customFormat="1" ht="12" customHeight="1" thickBot="1">
      <c r="A24" s="451" t="s">
        <v>107</v>
      </c>
      <c r="B24" s="8" t="s">
        <v>525</v>
      </c>
      <c r="C24" s="315"/>
    </row>
    <row r="25" spans="1:3" s="458" customFormat="1" ht="12" customHeight="1" thickBot="1">
      <c r="A25" s="200" t="s">
        <v>20</v>
      </c>
      <c r="B25" s="124" t="s">
        <v>174</v>
      </c>
      <c r="C25" s="343"/>
    </row>
    <row r="26" spans="1:3" s="458" customFormat="1" ht="12" customHeight="1" thickBot="1">
      <c r="A26" s="200" t="s">
        <v>21</v>
      </c>
      <c r="B26" s="124" t="s">
        <v>404</v>
      </c>
      <c r="C26" s="317">
        <f>+C27+C28</f>
        <v>0</v>
      </c>
    </row>
    <row r="27" spans="1:3" s="458" customFormat="1" ht="12" customHeight="1">
      <c r="A27" s="452" t="s">
        <v>268</v>
      </c>
      <c r="B27" s="453" t="s">
        <v>402</v>
      </c>
      <c r="C27" s="74"/>
    </row>
    <row r="28" spans="1:3" s="458" customFormat="1" ht="12" customHeight="1">
      <c r="A28" s="452" t="s">
        <v>269</v>
      </c>
      <c r="B28" s="454" t="s">
        <v>405</v>
      </c>
      <c r="C28" s="318"/>
    </row>
    <row r="29" spans="1:3" s="458" customFormat="1" ht="12" customHeight="1" thickBot="1">
      <c r="A29" s="451" t="s">
        <v>270</v>
      </c>
      <c r="B29" s="141" t="s">
        <v>526</v>
      </c>
      <c r="C29" s="81"/>
    </row>
    <row r="30" spans="1:3" s="458" customFormat="1" ht="12" customHeight="1" thickBot="1">
      <c r="A30" s="200" t="s">
        <v>22</v>
      </c>
      <c r="B30" s="124" t="s">
        <v>406</v>
      </c>
      <c r="C30" s="317">
        <f>+C31+C32+C33</f>
        <v>0</v>
      </c>
    </row>
    <row r="31" spans="1:3" s="458" customFormat="1" ht="12" customHeight="1">
      <c r="A31" s="452" t="s">
        <v>91</v>
      </c>
      <c r="B31" s="453" t="s">
        <v>291</v>
      </c>
      <c r="C31" s="74"/>
    </row>
    <row r="32" spans="1:3" s="458" customFormat="1" ht="12" customHeight="1">
      <c r="A32" s="452" t="s">
        <v>92</v>
      </c>
      <c r="B32" s="454" t="s">
        <v>292</v>
      </c>
      <c r="C32" s="318"/>
    </row>
    <row r="33" spans="1:3" s="458" customFormat="1" ht="12" customHeight="1" thickBot="1">
      <c r="A33" s="451" t="s">
        <v>93</v>
      </c>
      <c r="B33" s="141" t="s">
        <v>293</v>
      </c>
      <c r="C33" s="81"/>
    </row>
    <row r="34" spans="1:3" s="368" customFormat="1" ht="12" customHeight="1" thickBot="1">
      <c r="A34" s="200" t="s">
        <v>23</v>
      </c>
      <c r="B34" s="124" t="s">
        <v>376</v>
      </c>
      <c r="C34" s="343"/>
    </row>
    <row r="35" spans="1:3" s="368" customFormat="1" ht="12" customHeight="1" thickBot="1">
      <c r="A35" s="200" t="s">
        <v>24</v>
      </c>
      <c r="B35" s="124" t="s">
        <v>407</v>
      </c>
      <c r="C35" s="360"/>
    </row>
    <row r="36" spans="1:3" s="368" customFormat="1" ht="12" customHeight="1" thickBot="1">
      <c r="A36" s="192" t="s">
        <v>25</v>
      </c>
      <c r="B36" s="124" t="s">
        <v>527</v>
      </c>
      <c r="C36" s="361">
        <f>+C8+C20+C25+C26+C30+C34+C35</f>
        <v>0</v>
      </c>
    </row>
    <row r="37" spans="1:3" s="368" customFormat="1" ht="12" customHeight="1" thickBot="1">
      <c r="A37" s="234" t="s">
        <v>26</v>
      </c>
      <c r="B37" s="124" t="s">
        <v>409</v>
      </c>
      <c r="C37" s="361">
        <f>+C38+C39+C40</f>
        <v>0</v>
      </c>
    </row>
    <row r="38" spans="1:3" s="368" customFormat="1" ht="12" customHeight="1">
      <c r="A38" s="452" t="s">
        <v>410</v>
      </c>
      <c r="B38" s="453" t="s">
        <v>236</v>
      </c>
      <c r="C38" s="74"/>
    </row>
    <row r="39" spans="1:3" s="368" customFormat="1" ht="12" customHeight="1">
      <c r="A39" s="452" t="s">
        <v>411</v>
      </c>
      <c r="B39" s="454" t="s">
        <v>2</v>
      </c>
      <c r="C39" s="318"/>
    </row>
    <row r="40" spans="1:3" s="458" customFormat="1" ht="12" customHeight="1" thickBot="1">
      <c r="A40" s="451" t="s">
        <v>412</v>
      </c>
      <c r="B40" s="141" t="s">
        <v>413</v>
      </c>
      <c r="C40" s="81"/>
    </row>
    <row r="41" spans="1:3" s="458" customFormat="1" ht="15.2" customHeight="1" thickBot="1">
      <c r="A41" s="234" t="s">
        <v>27</v>
      </c>
      <c r="B41" s="235" t="s">
        <v>414</v>
      </c>
      <c r="C41" s="364">
        <f>+C36+C37</f>
        <v>0</v>
      </c>
    </row>
    <row r="42" spans="1:3" s="458" customFormat="1" ht="15.2" customHeight="1">
      <c r="A42" s="236"/>
      <c r="B42" s="237"/>
      <c r="C42" s="362"/>
    </row>
    <row r="43" spans="1:3" ht="13.5" thickBot="1">
      <c r="A43" s="238"/>
      <c r="B43" s="239"/>
      <c r="C43" s="363"/>
    </row>
    <row r="44" spans="1:3" s="457" customFormat="1" ht="16.5" customHeight="1" thickBot="1">
      <c r="A44" s="240"/>
      <c r="B44" s="241" t="s">
        <v>57</v>
      </c>
      <c r="C44" s="364"/>
    </row>
    <row r="45" spans="1:3" s="459" customFormat="1" ht="12" customHeight="1" thickBot="1">
      <c r="A45" s="200" t="s">
        <v>18</v>
      </c>
      <c r="B45" s="124" t="s">
        <v>415</v>
      </c>
      <c r="C45" s="317">
        <f>SUM(C46:C50)</f>
        <v>0</v>
      </c>
    </row>
    <row r="46" spans="1:3" ht="12" customHeight="1">
      <c r="A46" s="451" t="s">
        <v>98</v>
      </c>
      <c r="B46" s="9" t="s">
        <v>49</v>
      </c>
      <c r="C46" s="74"/>
    </row>
    <row r="47" spans="1:3" ht="12" customHeight="1">
      <c r="A47" s="451" t="s">
        <v>99</v>
      </c>
      <c r="B47" s="8" t="s">
        <v>183</v>
      </c>
      <c r="C47" s="77"/>
    </row>
    <row r="48" spans="1:3" ht="12" customHeight="1">
      <c r="A48" s="451" t="s">
        <v>100</v>
      </c>
      <c r="B48" s="8" t="s">
        <v>140</v>
      </c>
      <c r="C48" s="77"/>
    </row>
    <row r="49" spans="1:3" ht="12" customHeight="1">
      <c r="A49" s="451" t="s">
        <v>101</v>
      </c>
      <c r="B49" s="8" t="s">
        <v>184</v>
      </c>
      <c r="C49" s="77"/>
    </row>
    <row r="50" spans="1:3" ht="12" customHeight="1" thickBot="1">
      <c r="A50" s="451" t="s">
        <v>148</v>
      </c>
      <c r="B50" s="8" t="s">
        <v>185</v>
      </c>
      <c r="C50" s="77"/>
    </row>
    <row r="51" spans="1:3" ht="12" customHeight="1" thickBot="1">
      <c r="A51" s="200" t="s">
        <v>19</v>
      </c>
      <c r="B51" s="124" t="s">
        <v>416</v>
      </c>
      <c r="C51" s="317">
        <f>SUM(C52:C54)</f>
        <v>0</v>
      </c>
    </row>
    <row r="52" spans="1:3" s="459" customFormat="1" ht="12" customHeight="1">
      <c r="A52" s="451" t="s">
        <v>104</v>
      </c>
      <c r="B52" s="9" t="s">
        <v>230</v>
      </c>
      <c r="C52" s="74"/>
    </row>
    <row r="53" spans="1:3" ht="12" customHeight="1">
      <c r="A53" s="451" t="s">
        <v>105</v>
      </c>
      <c r="B53" s="8" t="s">
        <v>187</v>
      </c>
      <c r="C53" s="77"/>
    </row>
    <row r="54" spans="1:3" ht="12" customHeight="1">
      <c r="A54" s="451" t="s">
        <v>106</v>
      </c>
      <c r="B54" s="8" t="s">
        <v>58</v>
      </c>
      <c r="C54" s="77"/>
    </row>
    <row r="55" spans="1:3" ht="12" customHeight="1" thickBot="1">
      <c r="A55" s="451" t="s">
        <v>107</v>
      </c>
      <c r="B55" s="8" t="s">
        <v>524</v>
      </c>
      <c r="C55" s="77"/>
    </row>
    <row r="56" spans="1:3" ht="15.2" customHeight="1" thickBot="1">
      <c r="A56" s="200" t="s">
        <v>20</v>
      </c>
      <c r="B56" s="124" t="s">
        <v>13</v>
      </c>
      <c r="C56" s="343"/>
    </row>
    <row r="57" spans="1:3" ht="13.5" thickBot="1">
      <c r="A57" s="200" t="s">
        <v>21</v>
      </c>
      <c r="B57" s="242" t="s">
        <v>529</v>
      </c>
      <c r="C57" s="365">
        <f>+C45+C51+C56</f>
        <v>0</v>
      </c>
    </row>
    <row r="58" spans="1:3" ht="15.2" customHeight="1" thickBot="1">
      <c r="C58" s="631">
        <f>C41-C57</f>
        <v>0</v>
      </c>
    </row>
    <row r="59" spans="1:3" ht="14.45" customHeight="1" thickBot="1">
      <c r="A59" s="245" t="s">
        <v>519</v>
      </c>
      <c r="B59" s="246"/>
      <c r="C59" s="121"/>
    </row>
    <row r="60" spans="1:3" ht="13.5" thickBot="1">
      <c r="A60" s="245" t="s">
        <v>206</v>
      </c>
      <c r="B60" s="246"/>
      <c r="C60" s="12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topLeftCell="A46" zoomScale="120" zoomScaleNormal="120" workbookViewId="0">
      <selection activeCell="C62" sqref="C62"/>
    </sheetView>
  </sheetViews>
  <sheetFormatPr defaultRowHeight="12.75"/>
  <cols>
    <col min="1" max="1" width="13.83203125" style="243" customWidth="1"/>
    <col min="2" max="2" width="79.1640625" style="244" customWidth="1"/>
    <col min="3" max="3" width="25" style="244" customWidth="1"/>
    <col min="4" max="16384" width="9.33203125" style="244"/>
  </cols>
  <sheetData>
    <row r="1" spans="1:3" s="224" customFormat="1" ht="21.2" customHeight="1" thickBot="1">
      <c r="A1" s="223"/>
      <c r="B1" s="225"/>
      <c r="C1" s="596" t="str">
        <f ca="1">CONCATENATE("9.4. melléklet ",ALAPADATOK!A7," ",ALAPADATOK!B7," ",ALAPADATOK!C7," ",ALAPADATOK!D7," ",ALAPADATOK!E7," ",ALAPADATOK!F7," ",ALAPADATOK!G7," ",ALAPADATOK!H7)</f>
        <v>9.4. melléklet a 2 / 2019 ( II.15. ) önkormányzati rendelethez</v>
      </c>
    </row>
    <row r="2" spans="1:3" s="455" customFormat="1" ht="36">
      <c r="A2" s="407" t="s">
        <v>204</v>
      </c>
      <c r="B2" s="594" t="str">
        <f ca="1">CONCATENATE(ALAPADATOK!B15)</f>
        <v>Dabasi Egyesített Óvodák</v>
      </c>
      <c r="C2" s="366" t="s">
        <v>431</v>
      </c>
    </row>
    <row r="3" spans="1:3" s="455" customFormat="1" ht="24.75" thickBot="1">
      <c r="A3" s="449" t="s">
        <v>203</v>
      </c>
      <c r="B3" s="595" t="s">
        <v>398</v>
      </c>
      <c r="C3" s="367" t="s">
        <v>54</v>
      </c>
    </row>
    <row r="4" spans="1:3" s="456" customFormat="1" ht="15.95" customHeight="1" thickBot="1">
      <c r="A4" s="226"/>
      <c r="B4" s="226"/>
      <c r="C4" s="227" t="str">
        <f ca="1">KV_9.2.3.sz.mell!C4</f>
        <v>Forintban!</v>
      </c>
    </row>
    <row r="5" spans="1:3" ht="13.5" thickBot="1">
      <c r="A5" s="408" t="s">
        <v>205</v>
      </c>
      <c r="B5" s="228" t="s">
        <v>563</v>
      </c>
      <c r="C5" s="229" t="s">
        <v>55</v>
      </c>
    </row>
    <row r="6" spans="1:3" s="457" customFormat="1" ht="12.95" customHeight="1" thickBot="1">
      <c r="A6" s="192"/>
      <c r="B6" s="193" t="s">
        <v>493</v>
      </c>
      <c r="C6" s="194" t="s">
        <v>494</v>
      </c>
    </row>
    <row r="7" spans="1:3" s="457" customFormat="1" ht="15.95" customHeight="1" thickBot="1">
      <c r="A7" s="230"/>
      <c r="B7" s="231" t="s">
        <v>56</v>
      </c>
      <c r="C7" s="232"/>
    </row>
    <row r="8" spans="1:3" s="368" customFormat="1" ht="12" customHeight="1" thickBot="1">
      <c r="A8" s="192" t="s">
        <v>18</v>
      </c>
      <c r="B8" s="233" t="s">
        <v>520</v>
      </c>
      <c r="C8" s="317">
        <f>SUM(C9:C19)</f>
        <v>0</v>
      </c>
    </row>
    <row r="9" spans="1:3" s="368" customFormat="1" ht="12" customHeight="1">
      <c r="A9" s="450" t="s">
        <v>98</v>
      </c>
      <c r="B9" s="10" t="s">
        <v>277</v>
      </c>
      <c r="C9" s="358"/>
    </row>
    <row r="10" spans="1:3" s="368" customFormat="1" ht="12" customHeight="1">
      <c r="A10" s="451" t="s">
        <v>99</v>
      </c>
      <c r="B10" s="8" t="s">
        <v>278</v>
      </c>
      <c r="C10" s="315"/>
    </row>
    <row r="11" spans="1:3" s="368" customFormat="1" ht="12" customHeight="1">
      <c r="A11" s="451" t="s">
        <v>100</v>
      </c>
      <c r="B11" s="8" t="s">
        <v>279</v>
      </c>
      <c r="C11" s="315"/>
    </row>
    <row r="12" spans="1:3" s="368" customFormat="1" ht="12" customHeight="1">
      <c r="A12" s="451" t="s">
        <v>101</v>
      </c>
      <c r="B12" s="8" t="s">
        <v>280</v>
      </c>
      <c r="C12" s="315"/>
    </row>
    <row r="13" spans="1:3" s="368" customFormat="1" ht="12" customHeight="1">
      <c r="A13" s="451" t="s">
        <v>148</v>
      </c>
      <c r="B13" s="8" t="s">
        <v>281</v>
      </c>
      <c r="C13" s="315"/>
    </row>
    <row r="14" spans="1:3" s="368" customFormat="1" ht="12" customHeight="1">
      <c r="A14" s="451" t="s">
        <v>102</v>
      </c>
      <c r="B14" s="8" t="s">
        <v>399</v>
      </c>
      <c r="C14" s="315"/>
    </row>
    <row r="15" spans="1:3" s="368" customFormat="1" ht="12" customHeight="1">
      <c r="A15" s="451" t="s">
        <v>103</v>
      </c>
      <c r="B15" s="7" t="s">
        <v>400</v>
      </c>
      <c r="C15" s="315"/>
    </row>
    <row r="16" spans="1:3" s="368" customFormat="1" ht="12" customHeight="1">
      <c r="A16" s="451" t="s">
        <v>113</v>
      </c>
      <c r="B16" s="8" t="s">
        <v>284</v>
      </c>
      <c r="C16" s="359"/>
    </row>
    <row r="17" spans="1:3" s="458" customFormat="1" ht="12" customHeight="1">
      <c r="A17" s="451" t="s">
        <v>114</v>
      </c>
      <c r="B17" s="8" t="s">
        <v>285</v>
      </c>
      <c r="C17" s="315"/>
    </row>
    <row r="18" spans="1:3" s="458" customFormat="1" ht="12" customHeight="1">
      <c r="A18" s="451" t="s">
        <v>115</v>
      </c>
      <c r="B18" s="8" t="s">
        <v>436</v>
      </c>
      <c r="C18" s="316"/>
    </row>
    <row r="19" spans="1:3" s="458" customFormat="1" ht="12" customHeight="1" thickBot="1">
      <c r="A19" s="451" t="s">
        <v>116</v>
      </c>
      <c r="B19" s="7" t="s">
        <v>286</v>
      </c>
      <c r="C19" s="316"/>
    </row>
    <row r="20" spans="1:3" s="368" customFormat="1" ht="12" customHeight="1" thickBot="1">
      <c r="A20" s="192" t="s">
        <v>19</v>
      </c>
      <c r="B20" s="233" t="s">
        <v>401</v>
      </c>
      <c r="C20" s="317">
        <f>SUM(C21:C23)</f>
        <v>0</v>
      </c>
    </row>
    <row r="21" spans="1:3" s="458" customFormat="1" ht="12" customHeight="1">
      <c r="A21" s="451" t="s">
        <v>104</v>
      </c>
      <c r="B21" s="9" t="s">
        <v>258</v>
      </c>
      <c r="C21" s="315"/>
    </row>
    <row r="22" spans="1:3" s="458" customFormat="1" ht="12" customHeight="1">
      <c r="A22" s="451" t="s">
        <v>105</v>
      </c>
      <c r="B22" s="8" t="s">
        <v>402</v>
      </c>
      <c r="C22" s="315"/>
    </row>
    <row r="23" spans="1:3" s="458" customFormat="1" ht="12" customHeight="1">
      <c r="A23" s="451" t="s">
        <v>106</v>
      </c>
      <c r="B23" s="8" t="s">
        <v>403</v>
      </c>
      <c r="C23" s="315"/>
    </row>
    <row r="24" spans="1:3" s="458" customFormat="1" ht="12" customHeight="1" thickBot="1">
      <c r="A24" s="451" t="s">
        <v>107</v>
      </c>
      <c r="B24" s="8" t="s">
        <v>525</v>
      </c>
      <c r="C24" s="315"/>
    </row>
    <row r="25" spans="1:3" s="458" customFormat="1" ht="12" customHeight="1" thickBot="1">
      <c r="A25" s="200" t="s">
        <v>20</v>
      </c>
      <c r="B25" s="124" t="s">
        <v>174</v>
      </c>
      <c r="C25" s="343"/>
    </row>
    <row r="26" spans="1:3" s="458" customFormat="1" ht="12" customHeight="1" thickBot="1">
      <c r="A26" s="200" t="s">
        <v>21</v>
      </c>
      <c r="B26" s="124" t="s">
        <v>404</v>
      </c>
      <c r="C26" s="317">
        <f>+C27+C28</f>
        <v>0</v>
      </c>
    </row>
    <row r="27" spans="1:3" s="458" customFormat="1" ht="12" customHeight="1">
      <c r="A27" s="452" t="s">
        <v>268</v>
      </c>
      <c r="B27" s="453" t="s">
        <v>402</v>
      </c>
      <c r="C27" s="74"/>
    </row>
    <row r="28" spans="1:3" s="458" customFormat="1" ht="12" customHeight="1">
      <c r="A28" s="452" t="s">
        <v>269</v>
      </c>
      <c r="B28" s="454" t="s">
        <v>405</v>
      </c>
      <c r="C28" s="318"/>
    </row>
    <row r="29" spans="1:3" s="458" customFormat="1" ht="12" customHeight="1" thickBot="1">
      <c r="A29" s="451" t="s">
        <v>270</v>
      </c>
      <c r="B29" s="141" t="s">
        <v>526</v>
      </c>
      <c r="C29" s="81"/>
    </row>
    <row r="30" spans="1:3" s="458" customFormat="1" ht="12" customHeight="1" thickBot="1">
      <c r="A30" s="200" t="s">
        <v>22</v>
      </c>
      <c r="B30" s="124" t="s">
        <v>406</v>
      </c>
      <c r="C30" s="317">
        <f>+C31+C32+C33</f>
        <v>0</v>
      </c>
    </row>
    <row r="31" spans="1:3" s="458" customFormat="1" ht="12" customHeight="1">
      <c r="A31" s="452" t="s">
        <v>91</v>
      </c>
      <c r="B31" s="453" t="s">
        <v>291</v>
      </c>
      <c r="C31" s="74"/>
    </row>
    <row r="32" spans="1:3" s="458" customFormat="1" ht="12" customHeight="1">
      <c r="A32" s="452" t="s">
        <v>92</v>
      </c>
      <c r="B32" s="454" t="s">
        <v>292</v>
      </c>
      <c r="C32" s="318"/>
    </row>
    <row r="33" spans="1:3" s="458" customFormat="1" ht="12" customHeight="1" thickBot="1">
      <c r="A33" s="451" t="s">
        <v>93</v>
      </c>
      <c r="B33" s="141" t="s">
        <v>293</v>
      </c>
      <c r="C33" s="81"/>
    </row>
    <row r="34" spans="1:3" s="368" customFormat="1" ht="12" customHeight="1" thickBot="1">
      <c r="A34" s="200" t="s">
        <v>23</v>
      </c>
      <c r="B34" s="124" t="s">
        <v>376</v>
      </c>
      <c r="C34" s="343"/>
    </row>
    <row r="35" spans="1:3" s="368" customFormat="1" ht="12" customHeight="1" thickBot="1">
      <c r="A35" s="200" t="s">
        <v>24</v>
      </c>
      <c r="B35" s="124" t="s">
        <v>407</v>
      </c>
      <c r="C35" s="360"/>
    </row>
    <row r="36" spans="1:3" s="368" customFormat="1" ht="12" customHeight="1" thickBot="1">
      <c r="A36" s="192" t="s">
        <v>25</v>
      </c>
      <c r="B36" s="124" t="s">
        <v>527</v>
      </c>
      <c r="C36" s="361">
        <f>+C8+C20+C25+C26+C30+C34+C35</f>
        <v>0</v>
      </c>
    </row>
    <row r="37" spans="1:3" s="368" customFormat="1" ht="12" customHeight="1" thickBot="1">
      <c r="A37" s="234" t="s">
        <v>26</v>
      </c>
      <c r="B37" s="124" t="s">
        <v>409</v>
      </c>
      <c r="C37" s="361">
        <f>+C38+C39+C40</f>
        <v>320972610</v>
      </c>
    </row>
    <row r="38" spans="1:3" s="368" customFormat="1" ht="12" customHeight="1">
      <c r="A38" s="452" t="s">
        <v>410</v>
      </c>
      <c r="B38" s="453" t="s">
        <v>236</v>
      </c>
      <c r="C38" s="74"/>
    </row>
    <row r="39" spans="1:3" s="368" customFormat="1" ht="12" customHeight="1">
      <c r="A39" s="452" t="s">
        <v>411</v>
      </c>
      <c r="B39" s="454" t="s">
        <v>2</v>
      </c>
      <c r="C39" s="318"/>
    </row>
    <row r="40" spans="1:3" s="458" customFormat="1" ht="12" customHeight="1" thickBot="1">
      <c r="A40" s="451" t="s">
        <v>412</v>
      </c>
      <c r="B40" s="141" t="s">
        <v>413</v>
      </c>
      <c r="C40" s="81">
        <v>320972610</v>
      </c>
    </row>
    <row r="41" spans="1:3" s="458" customFormat="1" ht="15.2" customHeight="1" thickBot="1">
      <c r="A41" s="234" t="s">
        <v>27</v>
      </c>
      <c r="B41" s="235" t="s">
        <v>414</v>
      </c>
      <c r="C41" s="364">
        <f>+C36+C37</f>
        <v>320972610</v>
      </c>
    </row>
    <row r="42" spans="1:3" s="458" customFormat="1" ht="15.2" customHeight="1">
      <c r="A42" s="236"/>
      <c r="B42" s="237"/>
      <c r="C42" s="362"/>
    </row>
    <row r="43" spans="1:3" ht="13.5" thickBot="1">
      <c r="A43" s="238"/>
      <c r="B43" s="239"/>
      <c r="C43" s="363"/>
    </row>
    <row r="44" spans="1:3" s="457" customFormat="1" ht="16.5" customHeight="1" thickBot="1">
      <c r="A44" s="240"/>
      <c r="B44" s="241" t="s">
        <v>57</v>
      </c>
      <c r="C44" s="364"/>
    </row>
    <row r="45" spans="1:3" s="459" customFormat="1" ht="12" customHeight="1" thickBot="1">
      <c r="A45" s="200" t="s">
        <v>18</v>
      </c>
      <c r="B45" s="124" t="s">
        <v>415</v>
      </c>
      <c r="C45" s="317">
        <f>SUM(C46:C50)</f>
        <v>320972610</v>
      </c>
    </row>
    <row r="46" spans="1:3" ht="12" customHeight="1">
      <c r="A46" s="451" t="s">
        <v>98</v>
      </c>
      <c r="B46" s="9" t="s">
        <v>49</v>
      </c>
      <c r="C46" s="74">
        <v>246798000</v>
      </c>
    </row>
    <row r="47" spans="1:3" ht="12" customHeight="1">
      <c r="A47" s="451" t="s">
        <v>99</v>
      </c>
      <c r="B47" s="8" t="s">
        <v>183</v>
      </c>
      <c r="C47" s="77">
        <v>48125610</v>
      </c>
    </row>
    <row r="48" spans="1:3" ht="12" customHeight="1">
      <c r="A48" s="451" t="s">
        <v>100</v>
      </c>
      <c r="B48" s="8" t="s">
        <v>140</v>
      </c>
      <c r="C48" s="77">
        <v>26049000</v>
      </c>
    </row>
    <row r="49" spans="1:3" ht="12" customHeight="1">
      <c r="A49" s="451" t="s">
        <v>101</v>
      </c>
      <c r="B49" s="8" t="s">
        <v>184</v>
      </c>
      <c r="C49" s="77"/>
    </row>
    <row r="50" spans="1:3" ht="12" customHeight="1" thickBot="1">
      <c r="A50" s="451" t="s">
        <v>148</v>
      </c>
      <c r="B50" s="8" t="s">
        <v>185</v>
      </c>
      <c r="C50" s="77"/>
    </row>
    <row r="51" spans="1:3" ht="12" customHeight="1" thickBot="1">
      <c r="A51" s="200" t="s">
        <v>19</v>
      </c>
      <c r="B51" s="124" t="s">
        <v>416</v>
      </c>
      <c r="C51" s="317">
        <f>SUM(C52:C54)</f>
        <v>0</v>
      </c>
    </row>
    <row r="52" spans="1:3" s="459" customFormat="1" ht="12" customHeight="1">
      <c r="A52" s="451" t="s">
        <v>104</v>
      </c>
      <c r="B52" s="9" t="s">
        <v>230</v>
      </c>
      <c r="C52" s="74"/>
    </row>
    <row r="53" spans="1:3" ht="12" customHeight="1">
      <c r="A53" s="451" t="s">
        <v>105</v>
      </c>
      <c r="B53" s="8" t="s">
        <v>187</v>
      </c>
      <c r="C53" s="77"/>
    </row>
    <row r="54" spans="1:3" ht="12" customHeight="1">
      <c r="A54" s="451" t="s">
        <v>106</v>
      </c>
      <c r="B54" s="8" t="s">
        <v>58</v>
      </c>
      <c r="C54" s="77"/>
    </row>
    <row r="55" spans="1:3" ht="12" customHeight="1" thickBot="1">
      <c r="A55" s="451" t="s">
        <v>107</v>
      </c>
      <c r="B55" s="8" t="s">
        <v>524</v>
      </c>
      <c r="C55" s="77"/>
    </row>
    <row r="56" spans="1:3" ht="15.2" customHeight="1" thickBot="1">
      <c r="A56" s="200" t="s">
        <v>20</v>
      </c>
      <c r="B56" s="124" t="s">
        <v>13</v>
      </c>
      <c r="C56" s="343"/>
    </row>
    <row r="57" spans="1:3" ht="13.5" thickBot="1">
      <c r="A57" s="200" t="s">
        <v>21</v>
      </c>
      <c r="B57" s="242" t="s">
        <v>529</v>
      </c>
      <c r="C57" s="365">
        <f>+C45+C51+C56</f>
        <v>320972610</v>
      </c>
    </row>
    <row r="58" spans="1:3" ht="15.2" customHeight="1" thickBot="1">
      <c r="C58" s="631">
        <f>C41-C57</f>
        <v>0</v>
      </c>
    </row>
    <row r="59" spans="1:3" ht="14.45" customHeight="1" thickBot="1">
      <c r="A59" s="245" t="s">
        <v>519</v>
      </c>
      <c r="B59" s="246"/>
      <c r="C59" s="121">
        <v>74</v>
      </c>
    </row>
    <row r="60" spans="1:3" ht="13.5" thickBot="1">
      <c r="A60" s="245" t="s">
        <v>206</v>
      </c>
      <c r="B60" s="246"/>
      <c r="C60" s="12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topLeftCell="A46" zoomScale="120" zoomScaleNormal="120" workbookViewId="0">
      <selection activeCell="C60" sqref="C60"/>
    </sheetView>
  </sheetViews>
  <sheetFormatPr defaultRowHeight="12.75"/>
  <cols>
    <col min="1" max="1" width="13.83203125" style="243" customWidth="1"/>
    <col min="2" max="2" width="79.1640625" style="244" customWidth="1"/>
    <col min="3" max="3" width="25" style="244" customWidth="1"/>
    <col min="4" max="16384" width="9.33203125" style="244"/>
  </cols>
  <sheetData>
    <row r="1" spans="1:3" s="224" customFormat="1" ht="21.2" customHeight="1" thickBot="1">
      <c r="A1" s="223"/>
      <c r="B1" s="225"/>
      <c r="C1" s="596" t="str">
        <f ca="1">CONCATENATE("9.4.1. melléklet ",ALAPADATOK!A7," ",ALAPADATOK!B7," ",ALAPADATOK!C7," ",ALAPADATOK!D7," ",ALAPADATOK!E7," ",ALAPADATOK!F7," ",ALAPADATOK!G7," ",ALAPADATOK!H7)</f>
        <v>9.4.1. melléklet a 2 / 2019 ( II.15. ) önkormányzati rendelethez</v>
      </c>
    </row>
    <row r="2" spans="1:3" s="455" customFormat="1" ht="36">
      <c r="A2" s="407" t="s">
        <v>204</v>
      </c>
      <c r="B2" s="594" t="str">
        <f ca="1">CONCATENATE(KV_9.4.sz.mell!B2)</f>
        <v>Dabasi Egyesített Óvodák</v>
      </c>
      <c r="C2" s="366" t="s">
        <v>431</v>
      </c>
    </row>
    <row r="3" spans="1:3" s="455" customFormat="1" ht="24.75" thickBot="1">
      <c r="A3" s="449" t="s">
        <v>203</v>
      </c>
      <c r="B3" s="595" t="s">
        <v>417</v>
      </c>
      <c r="C3" s="367" t="s">
        <v>59</v>
      </c>
    </row>
    <row r="4" spans="1:3" s="456" customFormat="1" ht="15.95" customHeight="1" thickBot="1">
      <c r="A4" s="226"/>
      <c r="B4" s="226"/>
      <c r="C4" s="227" t="str">
        <f ca="1">KV_9.4.sz.mell!C4</f>
        <v>Forintban!</v>
      </c>
    </row>
    <row r="5" spans="1:3" ht="13.5" thickBot="1">
      <c r="A5" s="408" t="s">
        <v>205</v>
      </c>
      <c r="B5" s="228" t="s">
        <v>563</v>
      </c>
      <c r="C5" s="229" t="s">
        <v>55</v>
      </c>
    </row>
    <row r="6" spans="1:3" s="457" customFormat="1" ht="12.95" customHeight="1" thickBot="1">
      <c r="A6" s="192"/>
      <c r="B6" s="193" t="s">
        <v>493</v>
      </c>
      <c r="C6" s="194" t="s">
        <v>494</v>
      </c>
    </row>
    <row r="7" spans="1:3" s="457" customFormat="1" ht="15.95" customHeight="1" thickBot="1">
      <c r="A7" s="230"/>
      <c r="B7" s="231" t="s">
        <v>56</v>
      </c>
      <c r="C7" s="232"/>
    </row>
    <row r="8" spans="1:3" s="368" customFormat="1" ht="12" customHeight="1" thickBot="1">
      <c r="A8" s="192" t="s">
        <v>18</v>
      </c>
      <c r="B8" s="233" t="s">
        <v>520</v>
      </c>
      <c r="C8" s="317">
        <f>SUM(C9:C19)</f>
        <v>0</v>
      </c>
    </row>
    <row r="9" spans="1:3" s="368" customFormat="1" ht="12" customHeight="1">
      <c r="A9" s="450" t="s">
        <v>98</v>
      </c>
      <c r="B9" s="10" t="s">
        <v>277</v>
      </c>
      <c r="C9" s="358"/>
    </row>
    <row r="10" spans="1:3" s="368" customFormat="1" ht="12" customHeight="1">
      <c r="A10" s="451" t="s">
        <v>99</v>
      </c>
      <c r="B10" s="8" t="s">
        <v>278</v>
      </c>
      <c r="C10" s="315"/>
    </row>
    <row r="11" spans="1:3" s="368" customFormat="1" ht="12" customHeight="1">
      <c r="A11" s="451" t="s">
        <v>100</v>
      </c>
      <c r="B11" s="8" t="s">
        <v>279</v>
      </c>
      <c r="C11" s="315"/>
    </row>
    <row r="12" spans="1:3" s="368" customFormat="1" ht="12" customHeight="1">
      <c r="A12" s="451" t="s">
        <v>101</v>
      </c>
      <c r="B12" s="8" t="s">
        <v>280</v>
      </c>
      <c r="C12" s="315"/>
    </row>
    <row r="13" spans="1:3" s="368" customFormat="1" ht="12" customHeight="1">
      <c r="A13" s="451" t="s">
        <v>148</v>
      </c>
      <c r="B13" s="8" t="s">
        <v>281</v>
      </c>
      <c r="C13" s="315"/>
    </row>
    <row r="14" spans="1:3" s="368" customFormat="1" ht="12" customHeight="1">
      <c r="A14" s="451" t="s">
        <v>102</v>
      </c>
      <c r="B14" s="8" t="s">
        <v>399</v>
      </c>
      <c r="C14" s="315"/>
    </row>
    <row r="15" spans="1:3" s="368" customFormat="1" ht="12" customHeight="1">
      <c r="A15" s="451" t="s">
        <v>103</v>
      </c>
      <c r="B15" s="7" t="s">
        <v>400</v>
      </c>
      <c r="C15" s="315"/>
    </row>
    <row r="16" spans="1:3" s="368" customFormat="1" ht="12" customHeight="1">
      <c r="A16" s="451" t="s">
        <v>113</v>
      </c>
      <c r="B16" s="8" t="s">
        <v>284</v>
      </c>
      <c r="C16" s="359"/>
    </row>
    <row r="17" spans="1:3" s="458" customFormat="1" ht="12" customHeight="1">
      <c r="A17" s="451" t="s">
        <v>114</v>
      </c>
      <c r="B17" s="8" t="s">
        <v>285</v>
      </c>
      <c r="C17" s="315"/>
    </row>
    <row r="18" spans="1:3" s="458" customFormat="1" ht="12" customHeight="1">
      <c r="A18" s="451" t="s">
        <v>115</v>
      </c>
      <c r="B18" s="8" t="s">
        <v>436</v>
      </c>
      <c r="C18" s="316"/>
    </row>
    <row r="19" spans="1:3" s="458" customFormat="1" ht="12" customHeight="1" thickBot="1">
      <c r="A19" s="451" t="s">
        <v>116</v>
      </c>
      <c r="B19" s="7" t="s">
        <v>286</v>
      </c>
      <c r="C19" s="316"/>
    </row>
    <row r="20" spans="1:3" s="368" customFormat="1" ht="12" customHeight="1" thickBot="1">
      <c r="A20" s="192" t="s">
        <v>19</v>
      </c>
      <c r="B20" s="233" t="s">
        <v>401</v>
      </c>
      <c r="C20" s="317">
        <f>SUM(C21:C23)</f>
        <v>0</v>
      </c>
    </row>
    <row r="21" spans="1:3" s="458" customFormat="1" ht="12" customHeight="1">
      <c r="A21" s="451" t="s">
        <v>104</v>
      </c>
      <c r="B21" s="9" t="s">
        <v>258</v>
      </c>
      <c r="C21" s="315"/>
    </row>
    <row r="22" spans="1:3" s="458" customFormat="1" ht="12" customHeight="1">
      <c r="A22" s="451" t="s">
        <v>105</v>
      </c>
      <c r="B22" s="8" t="s">
        <v>402</v>
      </c>
      <c r="C22" s="315"/>
    </row>
    <row r="23" spans="1:3" s="458" customFormat="1" ht="12" customHeight="1">
      <c r="A23" s="451" t="s">
        <v>106</v>
      </c>
      <c r="B23" s="8" t="s">
        <v>403</v>
      </c>
      <c r="C23" s="315"/>
    </row>
    <row r="24" spans="1:3" s="458" customFormat="1" ht="12" customHeight="1" thickBot="1">
      <c r="A24" s="451" t="s">
        <v>107</v>
      </c>
      <c r="B24" s="8" t="s">
        <v>525</v>
      </c>
      <c r="C24" s="315"/>
    </row>
    <row r="25" spans="1:3" s="458" customFormat="1" ht="12" customHeight="1" thickBot="1">
      <c r="A25" s="200" t="s">
        <v>20</v>
      </c>
      <c r="B25" s="124" t="s">
        <v>174</v>
      </c>
      <c r="C25" s="343"/>
    </row>
    <row r="26" spans="1:3" s="458" customFormat="1" ht="12" customHeight="1" thickBot="1">
      <c r="A26" s="200" t="s">
        <v>21</v>
      </c>
      <c r="B26" s="124" t="s">
        <v>404</v>
      </c>
      <c r="C26" s="317">
        <f>+C27+C28</f>
        <v>0</v>
      </c>
    </row>
    <row r="27" spans="1:3" s="458" customFormat="1" ht="12" customHeight="1">
      <c r="A27" s="452" t="s">
        <v>268</v>
      </c>
      <c r="B27" s="453" t="s">
        <v>402</v>
      </c>
      <c r="C27" s="74"/>
    </row>
    <row r="28" spans="1:3" s="458" customFormat="1" ht="12" customHeight="1">
      <c r="A28" s="452" t="s">
        <v>269</v>
      </c>
      <c r="B28" s="454" t="s">
        <v>405</v>
      </c>
      <c r="C28" s="318"/>
    </row>
    <row r="29" spans="1:3" s="458" customFormat="1" ht="12" customHeight="1" thickBot="1">
      <c r="A29" s="451" t="s">
        <v>270</v>
      </c>
      <c r="B29" s="141" t="s">
        <v>526</v>
      </c>
      <c r="C29" s="81"/>
    </row>
    <row r="30" spans="1:3" s="458" customFormat="1" ht="12" customHeight="1" thickBot="1">
      <c r="A30" s="200" t="s">
        <v>22</v>
      </c>
      <c r="B30" s="124" t="s">
        <v>406</v>
      </c>
      <c r="C30" s="317">
        <f>+C31+C32+C33</f>
        <v>0</v>
      </c>
    </row>
    <row r="31" spans="1:3" s="458" customFormat="1" ht="12" customHeight="1">
      <c r="A31" s="452" t="s">
        <v>91</v>
      </c>
      <c r="B31" s="453" t="s">
        <v>291</v>
      </c>
      <c r="C31" s="74"/>
    </row>
    <row r="32" spans="1:3" s="458" customFormat="1" ht="12" customHeight="1">
      <c r="A32" s="452" t="s">
        <v>92</v>
      </c>
      <c r="B32" s="454" t="s">
        <v>292</v>
      </c>
      <c r="C32" s="318"/>
    </row>
    <row r="33" spans="1:3" s="458" customFormat="1" ht="12" customHeight="1" thickBot="1">
      <c r="A33" s="451" t="s">
        <v>93</v>
      </c>
      <c r="B33" s="141" t="s">
        <v>293</v>
      </c>
      <c r="C33" s="81"/>
    </row>
    <row r="34" spans="1:3" s="368" customFormat="1" ht="12" customHeight="1" thickBot="1">
      <c r="A34" s="200" t="s">
        <v>23</v>
      </c>
      <c r="B34" s="124" t="s">
        <v>376</v>
      </c>
      <c r="C34" s="343"/>
    </row>
    <row r="35" spans="1:3" s="368" customFormat="1" ht="12" customHeight="1" thickBot="1">
      <c r="A35" s="200" t="s">
        <v>24</v>
      </c>
      <c r="B35" s="124" t="s">
        <v>407</v>
      </c>
      <c r="C35" s="360"/>
    </row>
    <row r="36" spans="1:3" s="368" customFormat="1" ht="12" customHeight="1" thickBot="1">
      <c r="A36" s="192" t="s">
        <v>25</v>
      </c>
      <c r="B36" s="124" t="s">
        <v>527</v>
      </c>
      <c r="C36" s="361">
        <f>+C8+C20+C25+C26+C30+C34+C35</f>
        <v>0</v>
      </c>
    </row>
    <row r="37" spans="1:3" s="368" customFormat="1" ht="12" customHeight="1" thickBot="1">
      <c r="A37" s="234" t="s">
        <v>26</v>
      </c>
      <c r="B37" s="124" t="s">
        <v>409</v>
      </c>
      <c r="C37" s="361">
        <f>+C38+C39+C40</f>
        <v>320972610</v>
      </c>
    </row>
    <row r="38" spans="1:3" s="368" customFormat="1" ht="12" customHeight="1">
      <c r="A38" s="452" t="s">
        <v>410</v>
      </c>
      <c r="B38" s="453" t="s">
        <v>236</v>
      </c>
      <c r="C38" s="74"/>
    </row>
    <row r="39" spans="1:3" s="368" customFormat="1" ht="12" customHeight="1">
      <c r="A39" s="452" t="s">
        <v>411</v>
      </c>
      <c r="B39" s="454" t="s">
        <v>2</v>
      </c>
      <c r="C39" s="318"/>
    </row>
    <row r="40" spans="1:3" s="458" customFormat="1" ht="12" customHeight="1" thickBot="1">
      <c r="A40" s="451" t="s">
        <v>412</v>
      </c>
      <c r="B40" s="141" t="s">
        <v>413</v>
      </c>
      <c r="C40" s="81">
        <v>320972610</v>
      </c>
    </row>
    <row r="41" spans="1:3" s="458" customFormat="1" ht="15.2" customHeight="1" thickBot="1">
      <c r="A41" s="234" t="s">
        <v>27</v>
      </c>
      <c r="B41" s="235" t="s">
        <v>414</v>
      </c>
      <c r="C41" s="364">
        <f>+C36+C37</f>
        <v>320972610</v>
      </c>
    </row>
    <row r="42" spans="1:3" s="458" customFormat="1" ht="15.2" customHeight="1">
      <c r="A42" s="236"/>
      <c r="B42" s="237"/>
      <c r="C42" s="362"/>
    </row>
    <row r="43" spans="1:3" ht="13.5" thickBot="1">
      <c r="A43" s="238"/>
      <c r="B43" s="239"/>
      <c r="C43" s="363"/>
    </row>
    <row r="44" spans="1:3" s="457" customFormat="1" ht="16.5" customHeight="1" thickBot="1">
      <c r="A44" s="240"/>
      <c r="B44" s="241" t="s">
        <v>57</v>
      </c>
      <c r="C44" s="364"/>
    </row>
    <row r="45" spans="1:3" s="459" customFormat="1" ht="12" customHeight="1" thickBot="1">
      <c r="A45" s="200" t="s">
        <v>18</v>
      </c>
      <c r="B45" s="124" t="s">
        <v>415</v>
      </c>
      <c r="C45" s="317">
        <f>SUM(C46:C50)</f>
        <v>320972610</v>
      </c>
    </row>
    <row r="46" spans="1:3" ht="12" customHeight="1">
      <c r="A46" s="451" t="s">
        <v>98</v>
      </c>
      <c r="B46" s="9" t="s">
        <v>49</v>
      </c>
      <c r="C46" s="74">
        <v>246798000</v>
      </c>
    </row>
    <row r="47" spans="1:3" ht="12" customHeight="1">
      <c r="A47" s="451" t="s">
        <v>99</v>
      </c>
      <c r="B47" s="8" t="s">
        <v>183</v>
      </c>
      <c r="C47" s="77">
        <v>48125610</v>
      </c>
    </row>
    <row r="48" spans="1:3" ht="12" customHeight="1">
      <c r="A48" s="451" t="s">
        <v>100</v>
      </c>
      <c r="B48" s="8" t="s">
        <v>140</v>
      </c>
      <c r="C48" s="77">
        <v>26049000</v>
      </c>
    </row>
    <row r="49" spans="1:3" ht="12" customHeight="1">
      <c r="A49" s="451" t="s">
        <v>101</v>
      </c>
      <c r="B49" s="8" t="s">
        <v>184</v>
      </c>
      <c r="C49" s="77"/>
    </row>
    <row r="50" spans="1:3" ht="12" customHeight="1" thickBot="1">
      <c r="A50" s="451" t="s">
        <v>148</v>
      </c>
      <c r="B50" s="8" t="s">
        <v>185</v>
      </c>
      <c r="C50" s="77"/>
    </row>
    <row r="51" spans="1:3" ht="12" customHeight="1" thickBot="1">
      <c r="A51" s="200" t="s">
        <v>19</v>
      </c>
      <c r="B51" s="124" t="s">
        <v>416</v>
      </c>
      <c r="C51" s="317">
        <f>SUM(C52:C54)</f>
        <v>0</v>
      </c>
    </row>
    <row r="52" spans="1:3" s="459" customFormat="1" ht="12" customHeight="1">
      <c r="A52" s="451" t="s">
        <v>104</v>
      </c>
      <c r="B52" s="9" t="s">
        <v>230</v>
      </c>
      <c r="C52" s="74"/>
    </row>
    <row r="53" spans="1:3" ht="12" customHeight="1">
      <c r="A53" s="451" t="s">
        <v>105</v>
      </c>
      <c r="B53" s="8" t="s">
        <v>187</v>
      </c>
      <c r="C53" s="77"/>
    </row>
    <row r="54" spans="1:3" ht="12" customHeight="1">
      <c r="A54" s="451" t="s">
        <v>106</v>
      </c>
      <c r="B54" s="8" t="s">
        <v>58</v>
      </c>
      <c r="C54" s="77"/>
    </row>
    <row r="55" spans="1:3" ht="12" customHeight="1" thickBot="1">
      <c r="A55" s="451" t="s">
        <v>107</v>
      </c>
      <c r="B55" s="8" t="s">
        <v>524</v>
      </c>
      <c r="C55" s="77"/>
    </row>
    <row r="56" spans="1:3" ht="15.2" customHeight="1" thickBot="1">
      <c r="A56" s="200" t="s">
        <v>20</v>
      </c>
      <c r="B56" s="124" t="s">
        <v>13</v>
      </c>
      <c r="C56" s="343"/>
    </row>
    <row r="57" spans="1:3" ht="13.5" thickBot="1">
      <c r="A57" s="200" t="s">
        <v>21</v>
      </c>
      <c r="B57" s="242" t="s">
        <v>529</v>
      </c>
      <c r="C57" s="365">
        <f>+C45+C51+C56</f>
        <v>320972610</v>
      </c>
    </row>
    <row r="58" spans="1:3" ht="15.2" customHeight="1" thickBot="1">
      <c r="C58" s="631">
        <f>C41-C57</f>
        <v>0</v>
      </c>
    </row>
    <row r="59" spans="1:3" ht="14.45" customHeight="1" thickBot="1">
      <c r="A59" s="245" t="s">
        <v>519</v>
      </c>
      <c r="B59" s="246"/>
      <c r="C59" s="121">
        <v>74</v>
      </c>
    </row>
    <row r="60" spans="1:3" ht="13.5" thickBot="1">
      <c r="A60" s="245" t="s">
        <v>206</v>
      </c>
      <c r="B60" s="246"/>
      <c r="C60" s="12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4" sqref="E4"/>
    </sheetView>
  </sheetViews>
  <sheetFormatPr defaultRowHeight="12.75"/>
  <cols>
    <col min="1" max="1" width="13.83203125" style="243" customWidth="1"/>
    <col min="2" max="2" width="79.1640625" style="244" customWidth="1"/>
    <col min="3" max="3" width="25" style="244" customWidth="1"/>
    <col min="4" max="16384" width="9.33203125" style="244"/>
  </cols>
  <sheetData>
    <row r="1" spans="1:3" s="224" customFormat="1" ht="21.2" customHeight="1" thickBot="1">
      <c r="A1" s="223"/>
      <c r="B1" s="225"/>
      <c r="C1" s="596" t="str">
        <f ca="1">CONCATENATE("9.4.2. melléklet ",ALAPADATOK!A7," ",ALAPADATOK!B7," ",ALAPADATOK!C7," ",ALAPADATOK!D7," ",ALAPADATOK!E7," ",ALAPADATOK!F7," ",ALAPADATOK!G7," ",ALAPADATOK!H7)</f>
        <v>9.4.2. melléklet a 2 / 2019 ( II.15. ) önkormányzati rendelethez</v>
      </c>
    </row>
    <row r="2" spans="1:3" s="455" customFormat="1" ht="36">
      <c r="A2" s="407" t="s">
        <v>204</v>
      </c>
      <c r="B2" s="594" t="str">
        <f ca="1">CONCATENATE(KV_9.4.1.sz.mell!B2)</f>
        <v>Dabasi Egyesített Óvodák</v>
      </c>
      <c r="C2" s="366" t="s">
        <v>431</v>
      </c>
    </row>
    <row r="3" spans="1:3" s="455" customFormat="1" ht="24.75" thickBot="1">
      <c r="A3" s="449" t="s">
        <v>203</v>
      </c>
      <c r="B3" s="595" t="s">
        <v>418</v>
      </c>
      <c r="C3" s="367" t="s">
        <v>60</v>
      </c>
    </row>
    <row r="4" spans="1:3" s="456" customFormat="1" ht="15.95" customHeight="1" thickBot="1">
      <c r="A4" s="226"/>
      <c r="B4" s="226"/>
      <c r="C4" s="227" t="str">
        <f ca="1">KV_9.4.1.sz.mell!C4</f>
        <v>Forintban!</v>
      </c>
    </row>
    <row r="5" spans="1:3" ht="13.5" thickBot="1">
      <c r="A5" s="408" t="s">
        <v>205</v>
      </c>
      <c r="B5" s="228" t="s">
        <v>563</v>
      </c>
      <c r="C5" s="229" t="s">
        <v>55</v>
      </c>
    </row>
    <row r="6" spans="1:3" s="457" customFormat="1" ht="12.95" customHeight="1" thickBot="1">
      <c r="A6" s="192"/>
      <c r="B6" s="193" t="s">
        <v>493</v>
      </c>
      <c r="C6" s="194" t="s">
        <v>494</v>
      </c>
    </row>
    <row r="7" spans="1:3" s="457" customFormat="1" ht="15.95" customHeight="1" thickBot="1">
      <c r="A7" s="230"/>
      <c r="B7" s="231" t="s">
        <v>56</v>
      </c>
      <c r="C7" s="232"/>
    </row>
    <row r="8" spans="1:3" s="368" customFormat="1" ht="12" customHeight="1" thickBot="1">
      <c r="A8" s="192" t="s">
        <v>18</v>
      </c>
      <c r="B8" s="233" t="s">
        <v>520</v>
      </c>
      <c r="C8" s="317">
        <f>SUM(C9:C19)</f>
        <v>0</v>
      </c>
    </row>
    <row r="9" spans="1:3" s="368" customFormat="1" ht="12" customHeight="1">
      <c r="A9" s="450" t="s">
        <v>98</v>
      </c>
      <c r="B9" s="10" t="s">
        <v>277</v>
      </c>
      <c r="C9" s="358"/>
    </row>
    <row r="10" spans="1:3" s="368" customFormat="1" ht="12" customHeight="1">
      <c r="A10" s="451" t="s">
        <v>99</v>
      </c>
      <c r="B10" s="8" t="s">
        <v>278</v>
      </c>
      <c r="C10" s="315"/>
    </row>
    <row r="11" spans="1:3" s="368" customFormat="1" ht="12" customHeight="1">
      <c r="A11" s="451" t="s">
        <v>100</v>
      </c>
      <c r="B11" s="8" t="s">
        <v>279</v>
      </c>
      <c r="C11" s="315"/>
    </row>
    <row r="12" spans="1:3" s="368" customFormat="1" ht="12" customHeight="1">
      <c r="A12" s="451" t="s">
        <v>101</v>
      </c>
      <c r="B12" s="8" t="s">
        <v>280</v>
      </c>
      <c r="C12" s="315"/>
    </row>
    <row r="13" spans="1:3" s="368" customFormat="1" ht="12" customHeight="1">
      <c r="A13" s="451" t="s">
        <v>148</v>
      </c>
      <c r="B13" s="8" t="s">
        <v>281</v>
      </c>
      <c r="C13" s="315"/>
    </row>
    <row r="14" spans="1:3" s="368" customFormat="1" ht="12" customHeight="1">
      <c r="A14" s="451" t="s">
        <v>102</v>
      </c>
      <c r="B14" s="8" t="s">
        <v>399</v>
      </c>
      <c r="C14" s="315"/>
    </row>
    <row r="15" spans="1:3" s="368" customFormat="1" ht="12" customHeight="1">
      <c r="A15" s="451" t="s">
        <v>103</v>
      </c>
      <c r="B15" s="7" t="s">
        <v>400</v>
      </c>
      <c r="C15" s="315"/>
    </row>
    <row r="16" spans="1:3" s="368" customFormat="1" ht="12" customHeight="1">
      <c r="A16" s="451" t="s">
        <v>113</v>
      </c>
      <c r="B16" s="8" t="s">
        <v>284</v>
      </c>
      <c r="C16" s="359"/>
    </row>
    <row r="17" spans="1:3" s="458" customFormat="1" ht="12" customHeight="1">
      <c r="A17" s="451" t="s">
        <v>114</v>
      </c>
      <c r="B17" s="8" t="s">
        <v>285</v>
      </c>
      <c r="C17" s="315"/>
    </row>
    <row r="18" spans="1:3" s="458" customFormat="1" ht="12" customHeight="1">
      <c r="A18" s="451" t="s">
        <v>115</v>
      </c>
      <c r="B18" s="8" t="s">
        <v>436</v>
      </c>
      <c r="C18" s="316"/>
    </row>
    <row r="19" spans="1:3" s="458" customFormat="1" ht="12" customHeight="1" thickBot="1">
      <c r="A19" s="451" t="s">
        <v>116</v>
      </c>
      <c r="B19" s="7" t="s">
        <v>286</v>
      </c>
      <c r="C19" s="316"/>
    </row>
    <row r="20" spans="1:3" s="368" customFormat="1" ht="12" customHeight="1" thickBot="1">
      <c r="A20" s="192" t="s">
        <v>19</v>
      </c>
      <c r="B20" s="233" t="s">
        <v>401</v>
      </c>
      <c r="C20" s="317">
        <f>SUM(C21:C23)</f>
        <v>0</v>
      </c>
    </row>
    <row r="21" spans="1:3" s="458" customFormat="1" ht="12" customHeight="1">
      <c r="A21" s="451" t="s">
        <v>104</v>
      </c>
      <c r="B21" s="9" t="s">
        <v>258</v>
      </c>
      <c r="C21" s="315"/>
    </row>
    <row r="22" spans="1:3" s="458" customFormat="1" ht="12" customHeight="1">
      <c r="A22" s="451" t="s">
        <v>105</v>
      </c>
      <c r="B22" s="8" t="s">
        <v>402</v>
      </c>
      <c r="C22" s="315"/>
    </row>
    <row r="23" spans="1:3" s="458" customFormat="1" ht="12" customHeight="1">
      <c r="A23" s="451" t="s">
        <v>106</v>
      </c>
      <c r="B23" s="8" t="s">
        <v>403</v>
      </c>
      <c r="C23" s="315"/>
    </row>
    <row r="24" spans="1:3" s="458" customFormat="1" ht="12" customHeight="1" thickBot="1">
      <c r="A24" s="451" t="s">
        <v>107</v>
      </c>
      <c r="B24" s="8" t="s">
        <v>525</v>
      </c>
      <c r="C24" s="315"/>
    </row>
    <row r="25" spans="1:3" s="458" customFormat="1" ht="12" customHeight="1" thickBot="1">
      <c r="A25" s="200" t="s">
        <v>20</v>
      </c>
      <c r="B25" s="124" t="s">
        <v>174</v>
      </c>
      <c r="C25" s="343"/>
    </row>
    <row r="26" spans="1:3" s="458" customFormat="1" ht="12" customHeight="1" thickBot="1">
      <c r="A26" s="200" t="s">
        <v>21</v>
      </c>
      <c r="B26" s="124" t="s">
        <v>404</v>
      </c>
      <c r="C26" s="317">
        <f>+C27+C28</f>
        <v>0</v>
      </c>
    </row>
    <row r="27" spans="1:3" s="458" customFormat="1" ht="12" customHeight="1">
      <c r="A27" s="452" t="s">
        <v>268</v>
      </c>
      <c r="B27" s="453" t="s">
        <v>402</v>
      </c>
      <c r="C27" s="74"/>
    </row>
    <row r="28" spans="1:3" s="458" customFormat="1" ht="12" customHeight="1">
      <c r="A28" s="452" t="s">
        <v>269</v>
      </c>
      <c r="B28" s="454" t="s">
        <v>405</v>
      </c>
      <c r="C28" s="318"/>
    </row>
    <row r="29" spans="1:3" s="458" customFormat="1" ht="12" customHeight="1" thickBot="1">
      <c r="A29" s="451" t="s">
        <v>270</v>
      </c>
      <c r="B29" s="141" t="s">
        <v>526</v>
      </c>
      <c r="C29" s="81"/>
    </row>
    <row r="30" spans="1:3" s="458" customFormat="1" ht="12" customHeight="1" thickBot="1">
      <c r="A30" s="200" t="s">
        <v>22</v>
      </c>
      <c r="B30" s="124" t="s">
        <v>406</v>
      </c>
      <c r="C30" s="317">
        <f>+C31+C32+C33</f>
        <v>0</v>
      </c>
    </row>
    <row r="31" spans="1:3" s="458" customFormat="1" ht="12" customHeight="1">
      <c r="A31" s="452" t="s">
        <v>91</v>
      </c>
      <c r="B31" s="453" t="s">
        <v>291</v>
      </c>
      <c r="C31" s="74"/>
    </row>
    <row r="32" spans="1:3" s="458" customFormat="1" ht="12" customHeight="1">
      <c r="A32" s="452" t="s">
        <v>92</v>
      </c>
      <c r="B32" s="454" t="s">
        <v>292</v>
      </c>
      <c r="C32" s="318"/>
    </row>
    <row r="33" spans="1:3" s="458" customFormat="1" ht="12" customHeight="1" thickBot="1">
      <c r="A33" s="451" t="s">
        <v>93</v>
      </c>
      <c r="B33" s="141" t="s">
        <v>293</v>
      </c>
      <c r="C33" s="81"/>
    </row>
    <row r="34" spans="1:3" s="368" customFormat="1" ht="12" customHeight="1" thickBot="1">
      <c r="A34" s="200" t="s">
        <v>23</v>
      </c>
      <c r="B34" s="124" t="s">
        <v>376</v>
      </c>
      <c r="C34" s="343"/>
    </row>
    <row r="35" spans="1:3" s="368" customFormat="1" ht="12" customHeight="1" thickBot="1">
      <c r="A35" s="200" t="s">
        <v>24</v>
      </c>
      <c r="B35" s="124" t="s">
        <v>407</v>
      </c>
      <c r="C35" s="360"/>
    </row>
    <row r="36" spans="1:3" s="368" customFormat="1" ht="12" customHeight="1" thickBot="1">
      <c r="A36" s="192" t="s">
        <v>25</v>
      </c>
      <c r="B36" s="124" t="s">
        <v>527</v>
      </c>
      <c r="C36" s="361">
        <f>+C8+C20+C25+C26+C30+C34+C35</f>
        <v>0</v>
      </c>
    </row>
    <row r="37" spans="1:3" s="368" customFormat="1" ht="12" customHeight="1" thickBot="1">
      <c r="A37" s="234" t="s">
        <v>26</v>
      </c>
      <c r="B37" s="124" t="s">
        <v>409</v>
      </c>
      <c r="C37" s="361">
        <f>+C38+C39+C40</f>
        <v>0</v>
      </c>
    </row>
    <row r="38" spans="1:3" s="368" customFormat="1" ht="12" customHeight="1">
      <c r="A38" s="452" t="s">
        <v>410</v>
      </c>
      <c r="B38" s="453" t="s">
        <v>236</v>
      </c>
      <c r="C38" s="74"/>
    </row>
    <row r="39" spans="1:3" s="368" customFormat="1" ht="12" customHeight="1">
      <c r="A39" s="452" t="s">
        <v>411</v>
      </c>
      <c r="B39" s="454" t="s">
        <v>2</v>
      </c>
      <c r="C39" s="318"/>
    </row>
    <row r="40" spans="1:3" s="458" customFormat="1" ht="12" customHeight="1" thickBot="1">
      <c r="A40" s="451" t="s">
        <v>412</v>
      </c>
      <c r="B40" s="141" t="s">
        <v>413</v>
      </c>
      <c r="C40" s="81"/>
    </row>
    <row r="41" spans="1:3" s="458" customFormat="1" ht="15.2" customHeight="1" thickBot="1">
      <c r="A41" s="234" t="s">
        <v>27</v>
      </c>
      <c r="B41" s="235" t="s">
        <v>414</v>
      </c>
      <c r="C41" s="364">
        <f>+C36+C37</f>
        <v>0</v>
      </c>
    </row>
    <row r="42" spans="1:3" s="458" customFormat="1" ht="15.2" customHeight="1">
      <c r="A42" s="236"/>
      <c r="B42" s="237"/>
      <c r="C42" s="362"/>
    </row>
    <row r="43" spans="1:3" ht="13.5" thickBot="1">
      <c r="A43" s="238"/>
      <c r="B43" s="239"/>
      <c r="C43" s="363"/>
    </row>
    <row r="44" spans="1:3" s="457" customFormat="1" ht="16.5" customHeight="1" thickBot="1">
      <c r="A44" s="240"/>
      <c r="B44" s="241" t="s">
        <v>57</v>
      </c>
      <c r="C44" s="364"/>
    </row>
    <row r="45" spans="1:3" s="459" customFormat="1" ht="12" customHeight="1" thickBot="1">
      <c r="A45" s="200" t="s">
        <v>18</v>
      </c>
      <c r="B45" s="124" t="s">
        <v>415</v>
      </c>
      <c r="C45" s="317">
        <f>SUM(C46:C50)</f>
        <v>0</v>
      </c>
    </row>
    <row r="46" spans="1:3" ht="12" customHeight="1">
      <c r="A46" s="451" t="s">
        <v>98</v>
      </c>
      <c r="B46" s="9" t="s">
        <v>49</v>
      </c>
      <c r="C46" s="74"/>
    </row>
    <row r="47" spans="1:3" ht="12" customHeight="1">
      <c r="A47" s="451" t="s">
        <v>99</v>
      </c>
      <c r="B47" s="8" t="s">
        <v>183</v>
      </c>
      <c r="C47" s="77"/>
    </row>
    <row r="48" spans="1:3" ht="12" customHeight="1">
      <c r="A48" s="451" t="s">
        <v>100</v>
      </c>
      <c r="B48" s="8" t="s">
        <v>140</v>
      </c>
      <c r="C48" s="77"/>
    </row>
    <row r="49" spans="1:3" ht="12" customHeight="1">
      <c r="A49" s="451" t="s">
        <v>101</v>
      </c>
      <c r="B49" s="8" t="s">
        <v>184</v>
      </c>
      <c r="C49" s="77"/>
    </row>
    <row r="50" spans="1:3" ht="12" customHeight="1" thickBot="1">
      <c r="A50" s="451" t="s">
        <v>148</v>
      </c>
      <c r="B50" s="8" t="s">
        <v>185</v>
      </c>
      <c r="C50" s="77"/>
    </row>
    <row r="51" spans="1:3" ht="12" customHeight="1" thickBot="1">
      <c r="A51" s="200" t="s">
        <v>19</v>
      </c>
      <c r="B51" s="124" t="s">
        <v>416</v>
      </c>
      <c r="C51" s="317">
        <f>SUM(C52:C54)</f>
        <v>0</v>
      </c>
    </row>
    <row r="52" spans="1:3" s="459" customFormat="1" ht="12" customHeight="1">
      <c r="A52" s="451" t="s">
        <v>104</v>
      </c>
      <c r="B52" s="9" t="s">
        <v>230</v>
      </c>
      <c r="C52" s="74"/>
    </row>
    <row r="53" spans="1:3" ht="12" customHeight="1">
      <c r="A53" s="451" t="s">
        <v>105</v>
      </c>
      <c r="B53" s="8" t="s">
        <v>187</v>
      </c>
      <c r="C53" s="77"/>
    </row>
    <row r="54" spans="1:3" ht="12" customHeight="1">
      <c r="A54" s="451" t="s">
        <v>106</v>
      </c>
      <c r="B54" s="8" t="s">
        <v>58</v>
      </c>
      <c r="C54" s="77"/>
    </row>
    <row r="55" spans="1:3" ht="12" customHeight="1" thickBot="1">
      <c r="A55" s="451" t="s">
        <v>107</v>
      </c>
      <c r="B55" s="8" t="s">
        <v>524</v>
      </c>
      <c r="C55" s="77"/>
    </row>
    <row r="56" spans="1:3" ht="15.2" customHeight="1" thickBot="1">
      <c r="A56" s="200" t="s">
        <v>20</v>
      </c>
      <c r="B56" s="124" t="s">
        <v>13</v>
      </c>
      <c r="C56" s="343"/>
    </row>
    <row r="57" spans="1:3" ht="13.5" thickBot="1">
      <c r="A57" s="200" t="s">
        <v>21</v>
      </c>
      <c r="B57" s="242" t="s">
        <v>529</v>
      </c>
      <c r="C57" s="365">
        <f>+C45+C51+C56</f>
        <v>0</v>
      </c>
    </row>
    <row r="58" spans="1:3" ht="15.2" customHeight="1" thickBot="1">
      <c r="C58" s="631">
        <f>C41-C57</f>
        <v>0</v>
      </c>
    </row>
    <row r="59" spans="1:3" ht="14.45" customHeight="1" thickBot="1">
      <c r="A59" s="245" t="s">
        <v>519</v>
      </c>
      <c r="B59" s="246"/>
      <c r="C59" s="121"/>
    </row>
    <row r="60" spans="1:3" ht="13.5" thickBot="1">
      <c r="A60" s="245" t="s">
        <v>206</v>
      </c>
      <c r="B60" s="246"/>
      <c r="C60" s="12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43" customWidth="1"/>
    <col min="2" max="2" width="79.1640625" style="244" customWidth="1"/>
    <col min="3" max="3" width="25" style="244" customWidth="1"/>
    <col min="4" max="16384" width="9.33203125" style="244"/>
  </cols>
  <sheetData>
    <row r="1" spans="1:3" s="224" customFormat="1" ht="21.2" customHeight="1" thickBot="1">
      <c r="A1" s="223"/>
      <c r="B1" s="225"/>
      <c r="C1" s="596" t="str">
        <f ca="1">CONCATENATE("9.4.3. melléklet ",ALAPADATOK!A7," ",ALAPADATOK!B7," ",ALAPADATOK!C7," ",ALAPADATOK!D7," ",ALAPADATOK!E7," ",ALAPADATOK!F7," ",ALAPADATOK!G7," ",ALAPADATOK!H7)</f>
        <v>9.4.3. melléklet a 2 / 2019 ( II.15. ) önkormányzati rendelethez</v>
      </c>
    </row>
    <row r="2" spans="1:3" s="455" customFormat="1" ht="36">
      <c r="A2" s="407" t="s">
        <v>204</v>
      </c>
      <c r="B2" s="594" t="str">
        <f ca="1">CONCATENATE(KV_9.4.2.sz.mell!B2)</f>
        <v>Dabasi Egyesített Óvodák</v>
      </c>
      <c r="C2" s="366" t="s">
        <v>431</v>
      </c>
    </row>
    <row r="3" spans="1:3" s="455" customFormat="1" ht="24.75" thickBot="1">
      <c r="A3" s="449" t="s">
        <v>203</v>
      </c>
      <c r="B3" s="595" t="s">
        <v>530</v>
      </c>
      <c r="C3" s="367" t="s">
        <v>431</v>
      </c>
    </row>
    <row r="4" spans="1:3" s="456" customFormat="1" ht="15.95" customHeight="1" thickBot="1">
      <c r="A4" s="226"/>
      <c r="B4" s="226"/>
      <c r="C4" s="227" t="str">
        <f ca="1">KV_9.4.2.sz.mell!C4</f>
        <v>Forintban!</v>
      </c>
    </row>
    <row r="5" spans="1:3" ht="13.5" thickBot="1">
      <c r="A5" s="408" t="s">
        <v>205</v>
      </c>
      <c r="B5" s="228" t="s">
        <v>563</v>
      </c>
      <c r="C5" s="555" t="s">
        <v>55</v>
      </c>
    </row>
    <row r="6" spans="1:3" s="457" customFormat="1" ht="12.95" customHeight="1" thickBot="1">
      <c r="A6" s="192"/>
      <c r="B6" s="193" t="s">
        <v>493</v>
      </c>
      <c r="C6" s="194" t="s">
        <v>494</v>
      </c>
    </row>
    <row r="7" spans="1:3" s="457" customFormat="1" ht="15.95" customHeight="1" thickBot="1">
      <c r="A7" s="230"/>
      <c r="B7" s="231" t="s">
        <v>56</v>
      </c>
      <c r="C7" s="232"/>
    </row>
    <row r="8" spans="1:3" s="368" customFormat="1" ht="12" customHeight="1" thickBot="1">
      <c r="A8" s="192" t="s">
        <v>18</v>
      </c>
      <c r="B8" s="233" t="s">
        <v>520</v>
      </c>
      <c r="C8" s="317">
        <f>SUM(C9:C19)</f>
        <v>0</v>
      </c>
    </row>
    <row r="9" spans="1:3" s="368" customFormat="1" ht="12" customHeight="1">
      <c r="A9" s="450" t="s">
        <v>98</v>
      </c>
      <c r="B9" s="10" t="s">
        <v>277</v>
      </c>
      <c r="C9" s="358"/>
    </row>
    <row r="10" spans="1:3" s="368" customFormat="1" ht="12" customHeight="1">
      <c r="A10" s="451" t="s">
        <v>99</v>
      </c>
      <c r="B10" s="8" t="s">
        <v>278</v>
      </c>
      <c r="C10" s="315"/>
    </row>
    <row r="11" spans="1:3" s="368" customFormat="1" ht="12" customHeight="1">
      <c r="A11" s="451" t="s">
        <v>100</v>
      </c>
      <c r="B11" s="8" t="s">
        <v>279</v>
      </c>
      <c r="C11" s="315"/>
    </row>
    <row r="12" spans="1:3" s="368" customFormat="1" ht="12" customHeight="1">
      <c r="A12" s="451" t="s">
        <v>101</v>
      </c>
      <c r="B12" s="8" t="s">
        <v>280</v>
      </c>
      <c r="C12" s="315"/>
    </row>
    <row r="13" spans="1:3" s="368" customFormat="1" ht="12" customHeight="1">
      <c r="A13" s="451" t="s">
        <v>148</v>
      </c>
      <c r="B13" s="8" t="s">
        <v>281</v>
      </c>
      <c r="C13" s="315"/>
    </row>
    <row r="14" spans="1:3" s="368" customFormat="1" ht="12" customHeight="1">
      <c r="A14" s="451" t="s">
        <v>102</v>
      </c>
      <c r="B14" s="8" t="s">
        <v>399</v>
      </c>
      <c r="C14" s="315"/>
    </row>
    <row r="15" spans="1:3" s="368" customFormat="1" ht="12" customHeight="1">
      <c r="A15" s="451" t="s">
        <v>103</v>
      </c>
      <c r="B15" s="7" t="s">
        <v>400</v>
      </c>
      <c r="C15" s="315"/>
    </row>
    <row r="16" spans="1:3" s="368" customFormat="1" ht="12" customHeight="1">
      <c r="A16" s="451" t="s">
        <v>113</v>
      </c>
      <c r="B16" s="8" t="s">
        <v>284</v>
      </c>
      <c r="C16" s="359"/>
    </row>
    <row r="17" spans="1:3" s="458" customFormat="1" ht="12" customHeight="1">
      <c r="A17" s="451" t="s">
        <v>114</v>
      </c>
      <c r="B17" s="8" t="s">
        <v>285</v>
      </c>
      <c r="C17" s="315"/>
    </row>
    <row r="18" spans="1:3" s="458" customFormat="1" ht="12" customHeight="1">
      <c r="A18" s="451" t="s">
        <v>115</v>
      </c>
      <c r="B18" s="8" t="s">
        <v>436</v>
      </c>
      <c r="C18" s="316"/>
    </row>
    <row r="19" spans="1:3" s="458" customFormat="1" ht="12" customHeight="1" thickBot="1">
      <c r="A19" s="451" t="s">
        <v>116</v>
      </c>
      <c r="B19" s="7" t="s">
        <v>286</v>
      </c>
      <c r="C19" s="316"/>
    </row>
    <row r="20" spans="1:3" s="368" customFormat="1" ht="12" customHeight="1" thickBot="1">
      <c r="A20" s="192" t="s">
        <v>19</v>
      </c>
      <c r="B20" s="233" t="s">
        <v>401</v>
      </c>
      <c r="C20" s="317">
        <f>SUM(C21:C23)</f>
        <v>0</v>
      </c>
    </row>
    <row r="21" spans="1:3" s="458" customFormat="1" ht="12" customHeight="1">
      <c r="A21" s="451" t="s">
        <v>104</v>
      </c>
      <c r="B21" s="9" t="s">
        <v>258</v>
      </c>
      <c r="C21" s="315"/>
    </row>
    <row r="22" spans="1:3" s="458" customFormat="1" ht="12" customHeight="1">
      <c r="A22" s="451" t="s">
        <v>105</v>
      </c>
      <c r="B22" s="8" t="s">
        <v>402</v>
      </c>
      <c r="C22" s="315"/>
    </row>
    <row r="23" spans="1:3" s="458" customFormat="1" ht="12" customHeight="1">
      <c r="A23" s="451" t="s">
        <v>106</v>
      </c>
      <c r="B23" s="8" t="s">
        <v>403</v>
      </c>
      <c r="C23" s="315"/>
    </row>
    <row r="24" spans="1:3" s="458" customFormat="1" ht="12" customHeight="1" thickBot="1">
      <c r="A24" s="451" t="s">
        <v>107</v>
      </c>
      <c r="B24" s="8" t="s">
        <v>525</v>
      </c>
      <c r="C24" s="315"/>
    </row>
    <row r="25" spans="1:3" s="458" customFormat="1" ht="12" customHeight="1" thickBot="1">
      <c r="A25" s="200" t="s">
        <v>20</v>
      </c>
      <c r="B25" s="124" t="s">
        <v>174</v>
      </c>
      <c r="C25" s="343"/>
    </row>
    <row r="26" spans="1:3" s="458" customFormat="1" ht="12" customHeight="1" thickBot="1">
      <c r="A26" s="200" t="s">
        <v>21</v>
      </c>
      <c r="B26" s="124" t="s">
        <v>404</v>
      </c>
      <c r="C26" s="317">
        <f>+C27+C28</f>
        <v>0</v>
      </c>
    </row>
    <row r="27" spans="1:3" s="458" customFormat="1" ht="12" customHeight="1">
      <c r="A27" s="452" t="s">
        <v>268</v>
      </c>
      <c r="B27" s="453" t="s">
        <v>402</v>
      </c>
      <c r="C27" s="74"/>
    </row>
    <row r="28" spans="1:3" s="458" customFormat="1" ht="12" customHeight="1">
      <c r="A28" s="452" t="s">
        <v>269</v>
      </c>
      <c r="B28" s="454" t="s">
        <v>405</v>
      </c>
      <c r="C28" s="318"/>
    </row>
    <row r="29" spans="1:3" s="458" customFormat="1" ht="12" customHeight="1" thickBot="1">
      <c r="A29" s="451" t="s">
        <v>270</v>
      </c>
      <c r="B29" s="141" t="s">
        <v>526</v>
      </c>
      <c r="C29" s="81"/>
    </row>
    <row r="30" spans="1:3" s="458" customFormat="1" ht="12" customHeight="1" thickBot="1">
      <c r="A30" s="200" t="s">
        <v>22</v>
      </c>
      <c r="B30" s="124" t="s">
        <v>406</v>
      </c>
      <c r="C30" s="317">
        <f>+C31+C32+C33</f>
        <v>0</v>
      </c>
    </row>
    <row r="31" spans="1:3" s="458" customFormat="1" ht="12" customHeight="1">
      <c r="A31" s="452" t="s">
        <v>91</v>
      </c>
      <c r="B31" s="453" t="s">
        <v>291</v>
      </c>
      <c r="C31" s="74"/>
    </row>
    <row r="32" spans="1:3" s="458" customFormat="1" ht="12" customHeight="1">
      <c r="A32" s="452" t="s">
        <v>92</v>
      </c>
      <c r="B32" s="454" t="s">
        <v>292</v>
      </c>
      <c r="C32" s="318"/>
    </row>
    <row r="33" spans="1:3" s="458" customFormat="1" ht="12" customHeight="1" thickBot="1">
      <c r="A33" s="451" t="s">
        <v>93</v>
      </c>
      <c r="B33" s="141" t="s">
        <v>293</v>
      </c>
      <c r="C33" s="81"/>
    </row>
    <row r="34" spans="1:3" s="368" customFormat="1" ht="12" customHeight="1" thickBot="1">
      <c r="A34" s="200" t="s">
        <v>23</v>
      </c>
      <c r="B34" s="124" t="s">
        <v>376</v>
      </c>
      <c r="C34" s="343"/>
    </row>
    <row r="35" spans="1:3" s="368" customFormat="1" ht="12" customHeight="1" thickBot="1">
      <c r="A35" s="200" t="s">
        <v>24</v>
      </c>
      <c r="B35" s="124" t="s">
        <v>407</v>
      </c>
      <c r="C35" s="360"/>
    </row>
    <row r="36" spans="1:3" s="368" customFormat="1" ht="12" customHeight="1" thickBot="1">
      <c r="A36" s="192" t="s">
        <v>25</v>
      </c>
      <c r="B36" s="124" t="s">
        <v>527</v>
      </c>
      <c r="C36" s="361">
        <f>+C8+C20+C25+C26+C30+C34+C35</f>
        <v>0</v>
      </c>
    </row>
    <row r="37" spans="1:3" s="368" customFormat="1" ht="12" customHeight="1" thickBot="1">
      <c r="A37" s="234" t="s">
        <v>26</v>
      </c>
      <c r="B37" s="124" t="s">
        <v>409</v>
      </c>
      <c r="C37" s="361">
        <f>+C38+C39+C40</f>
        <v>0</v>
      </c>
    </row>
    <row r="38" spans="1:3" s="368" customFormat="1" ht="12" customHeight="1">
      <c r="A38" s="452" t="s">
        <v>410</v>
      </c>
      <c r="B38" s="453" t="s">
        <v>236</v>
      </c>
      <c r="C38" s="74"/>
    </row>
    <row r="39" spans="1:3" s="368" customFormat="1" ht="12" customHeight="1">
      <c r="A39" s="452" t="s">
        <v>411</v>
      </c>
      <c r="B39" s="454" t="s">
        <v>2</v>
      </c>
      <c r="C39" s="318"/>
    </row>
    <row r="40" spans="1:3" s="458" customFormat="1" ht="12" customHeight="1" thickBot="1">
      <c r="A40" s="451" t="s">
        <v>412</v>
      </c>
      <c r="B40" s="141" t="s">
        <v>413</v>
      </c>
      <c r="C40" s="81"/>
    </row>
    <row r="41" spans="1:3" s="458" customFormat="1" ht="15.2" customHeight="1" thickBot="1">
      <c r="A41" s="234" t="s">
        <v>27</v>
      </c>
      <c r="B41" s="235" t="s">
        <v>414</v>
      </c>
      <c r="C41" s="364">
        <f>+C36+C37</f>
        <v>0</v>
      </c>
    </row>
    <row r="42" spans="1:3" s="458" customFormat="1" ht="15.2" customHeight="1">
      <c r="A42" s="236"/>
      <c r="B42" s="237"/>
      <c r="C42" s="362"/>
    </row>
    <row r="43" spans="1:3" ht="13.5" thickBot="1">
      <c r="A43" s="238"/>
      <c r="B43" s="239"/>
      <c r="C43" s="363"/>
    </row>
    <row r="44" spans="1:3" s="457" customFormat="1" ht="16.5" customHeight="1" thickBot="1">
      <c r="A44" s="240"/>
      <c r="B44" s="241" t="s">
        <v>57</v>
      </c>
      <c r="C44" s="364"/>
    </row>
    <row r="45" spans="1:3" s="459" customFormat="1" ht="12" customHeight="1" thickBot="1">
      <c r="A45" s="200" t="s">
        <v>18</v>
      </c>
      <c r="B45" s="124" t="s">
        <v>415</v>
      </c>
      <c r="C45" s="317">
        <f>SUM(C46:C50)</f>
        <v>0</v>
      </c>
    </row>
    <row r="46" spans="1:3" ht="12" customHeight="1">
      <c r="A46" s="451" t="s">
        <v>98</v>
      </c>
      <c r="B46" s="9" t="s">
        <v>49</v>
      </c>
      <c r="C46" s="74"/>
    </row>
    <row r="47" spans="1:3" ht="12" customHeight="1">
      <c r="A47" s="451" t="s">
        <v>99</v>
      </c>
      <c r="B47" s="8" t="s">
        <v>183</v>
      </c>
      <c r="C47" s="77"/>
    </row>
    <row r="48" spans="1:3" ht="12" customHeight="1">
      <c r="A48" s="451" t="s">
        <v>100</v>
      </c>
      <c r="B48" s="8" t="s">
        <v>140</v>
      </c>
      <c r="C48" s="77"/>
    </row>
    <row r="49" spans="1:3" ht="12" customHeight="1">
      <c r="A49" s="451" t="s">
        <v>101</v>
      </c>
      <c r="B49" s="8" t="s">
        <v>184</v>
      </c>
      <c r="C49" s="77"/>
    </row>
    <row r="50" spans="1:3" ht="12" customHeight="1" thickBot="1">
      <c r="A50" s="451" t="s">
        <v>148</v>
      </c>
      <c r="B50" s="8" t="s">
        <v>185</v>
      </c>
      <c r="C50" s="77"/>
    </row>
    <row r="51" spans="1:3" ht="12" customHeight="1" thickBot="1">
      <c r="A51" s="200" t="s">
        <v>19</v>
      </c>
      <c r="B51" s="124" t="s">
        <v>416</v>
      </c>
      <c r="C51" s="317">
        <f>SUM(C52:C54)</f>
        <v>0</v>
      </c>
    </row>
    <row r="52" spans="1:3" s="459" customFormat="1" ht="12" customHeight="1">
      <c r="A52" s="451" t="s">
        <v>104</v>
      </c>
      <c r="B52" s="9" t="s">
        <v>230</v>
      </c>
      <c r="C52" s="74"/>
    </row>
    <row r="53" spans="1:3" ht="12" customHeight="1">
      <c r="A53" s="451" t="s">
        <v>105</v>
      </c>
      <c r="B53" s="8" t="s">
        <v>187</v>
      </c>
      <c r="C53" s="77"/>
    </row>
    <row r="54" spans="1:3" ht="12" customHeight="1">
      <c r="A54" s="451" t="s">
        <v>106</v>
      </c>
      <c r="B54" s="8" t="s">
        <v>58</v>
      </c>
      <c r="C54" s="77"/>
    </row>
    <row r="55" spans="1:3" ht="12" customHeight="1" thickBot="1">
      <c r="A55" s="451" t="s">
        <v>107</v>
      </c>
      <c r="B55" s="8" t="s">
        <v>524</v>
      </c>
      <c r="C55" s="77"/>
    </row>
    <row r="56" spans="1:3" ht="15.2" customHeight="1" thickBot="1">
      <c r="A56" s="200" t="s">
        <v>20</v>
      </c>
      <c r="B56" s="124" t="s">
        <v>13</v>
      </c>
      <c r="C56" s="343"/>
    </row>
    <row r="57" spans="1:3" ht="13.5" thickBot="1">
      <c r="A57" s="200" t="s">
        <v>21</v>
      </c>
      <c r="B57" s="242" t="s">
        <v>529</v>
      </c>
      <c r="C57" s="365">
        <f>+C45+C51+C56</f>
        <v>0</v>
      </c>
    </row>
    <row r="58" spans="1:3" ht="15.2" customHeight="1" thickBot="1">
      <c r="C58" s="631">
        <f>C41-C57</f>
        <v>0</v>
      </c>
    </row>
    <row r="59" spans="1:3" ht="14.45" customHeight="1" thickBot="1">
      <c r="A59" s="245" t="s">
        <v>519</v>
      </c>
      <c r="B59" s="246"/>
      <c r="C59" s="121"/>
    </row>
    <row r="60" spans="1:3" ht="13.5" thickBot="1">
      <c r="A60" s="245" t="s">
        <v>206</v>
      </c>
      <c r="B60" s="246"/>
      <c r="C60" s="12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C61" sqref="C61"/>
    </sheetView>
  </sheetViews>
  <sheetFormatPr defaultRowHeight="12.75"/>
  <cols>
    <col min="1" max="1" width="13.83203125" style="243" customWidth="1"/>
    <col min="2" max="2" width="79.1640625" style="244" customWidth="1"/>
    <col min="3" max="3" width="25" style="244" customWidth="1"/>
    <col min="4" max="16384" width="9.33203125" style="244"/>
  </cols>
  <sheetData>
    <row r="1" spans="1:3" s="224" customFormat="1" ht="21.2" customHeight="1" thickBot="1">
      <c r="A1" s="223"/>
      <c r="B1" s="225"/>
      <c r="C1" s="596" t="str">
        <f ca="1">CONCATENATE("9.5. melléklet ",ALAPADATOK!A7," ",ALAPADATOK!B7," ",ALAPADATOK!C7," ",ALAPADATOK!D7," ",ALAPADATOK!E7," ",ALAPADATOK!F7," ",ALAPADATOK!G7," ",ALAPADATOK!H7)</f>
        <v>9.5. melléklet a 2 / 2019 ( II.15. ) önkormányzati rendelethez</v>
      </c>
    </row>
    <row r="2" spans="1:3" s="455" customFormat="1" ht="36">
      <c r="A2" s="407" t="s">
        <v>204</v>
      </c>
      <c r="B2" s="594" t="str">
        <f ca="1">CONCATENATE(ALAPADATOK!B17)</f>
        <v>Kossuth Művelődési Központ és Halász Boldizsár Városi Könyvtár</v>
      </c>
      <c r="C2" s="366" t="s">
        <v>606</v>
      </c>
    </row>
    <row r="3" spans="1:3" s="455" customFormat="1" ht="24.75" thickBot="1">
      <c r="A3" s="449" t="s">
        <v>203</v>
      </c>
      <c r="B3" s="595" t="s">
        <v>398</v>
      </c>
      <c r="C3" s="367" t="s">
        <v>54</v>
      </c>
    </row>
    <row r="4" spans="1:3" s="456" customFormat="1" ht="15.95" customHeight="1" thickBot="1">
      <c r="A4" s="226"/>
      <c r="B4" s="226"/>
      <c r="C4" s="227" t="str">
        <f ca="1">KV_9.2.3.sz.mell!C4</f>
        <v>Forintban!</v>
      </c>
    </row>
    <row r="5" spans="1:3" ht="13.5" thickBot="1">
      <c r="A5" s="408" t="s">
        <v>205</v>
      </c>
      <c r="B5" s="228" t="s">
        <v>563</v>
      </c>
      <c r="C5" s="229" t="s">
        <v>55</v>
      </c>
    </row>
    <row r="6" spans="1:3" s="457" customFormat="1" ht="12.95" customHeight="1" thickBot="1">
      <c r="A6" s="192"/>
      <c r="B6" s="193" t="s">
        <v>493</v>
      </c>
      <c r="C6" s="194" t="s">
        <v>494</v>
      </c>
    </row>
    <row r="7" spans="1:3" s="457" customFormat="1" ht="15.95" customHeight="1" thickBot="1">
      <c r="A7" s="230"/>
      <c r="B7" s="231" t="s">
        <v>56</v>
      </c>
      <c r="C7" s="232"/>
    </row>
    <row r="8" spans="1:3" s="368" customFormat="1" ht="12" customHeight="1" thickBot="1">
      <c r="A8" s="192" t="s">
        <v>18</v>
      </c>
      <c r="B8" s="233" t="s">
        <v>520</v>
      </c>
      <c r="C8" s="317">
        <f>SUM(C9:C19)</f>
        <v>3600000</v>
      </c>
    </row>
    <row r="9" spans="1:3" s="368" customFormat="1" ht="12" customHeight="1">
      <c r="A9" s="450" t="s">
        <v>98</v>
      </c>
      <c r="B9" s="10" t="s">
        <v>277</v>
      </c>
      <c r="C9" s="358"/>
    </row>
    <row r="10" spans="1:3" s="368" customFormat="1" ht="12" customHeight="1">
      <c r="A10" s="451" t="s">
        <v>99</v>
      </c>
      <c r="B10" s="8" t="s">
        <v>278</v>
      </c>
      <c r="C10" s="315">
        <v>3600000</v>
      </c>
    </row>
    <row r="11" spans="1:3" s="368" customFormat="1" ht="12" customHeight="1">
      <c r="A11" s="451" t="s">
        <v>100</v>
      </c>
      <c r="B11" s="8" t="s">
        <v>279</v>
      </c>
      <c r="C11" s="315"/>
    </row>
    <row r="12" spans="1:3" s="368" customFormat="1" ht="12" customHeight="1">
      <c r="A12" s="451" t="s">
        <v>101</v>
      </c>
      <c r="B12" s="8" t="s">
        <v>280</v>
      </c>
      <c r="C12" s="315"/>
    </row>
    <row r="13" spans="1:3" s="368" customFormat="1" ht="12" customHeight="1">
      <c r="A13" s="451" t="s">
        <v>148</v>
      </c>
      <c r="B13" s="8" t="s">
        <v>281</v>
      </c>
      <c r="C13" s="315"/>
    </row>
    <row r="14" spans="1:3" s="368" customFormat="1" ht="12" customHeight="1">
      <c r="A14" s="451" t="s">
        <v>102</v>
      </c>
      <c r="B14" s="8" t="s">
        <v>399</v>
      </c>
      <c r="C14" s="315"/>
    </row>
    <row r="15" spans="1:3" s="368" customFormat="1" ht="12" customHeight="1">
      <c r="A15" s="451" t="s">
        <v>103</v>
      </c>
      <c r="B15" s="7" t="s">
        <v>400</v>
      </c>
      <c r="C15" s="315"/>
    </row>
    <row r="16" spans="1:3" s="368" customFormat="1" ht="12" customHeight="1">
      <c r="A16" s="451" t="s">
        <v>113</v>
      </c>
      <c r="B16" s="8" t="s">
        <v>284</v>
      </c>
      <c r="C16" s="359"/>
    </row>
    <row r="17" spans="1:3" s="458" customFormat="1" ht="12" customHeight="1">
      <c r="A17" s="451" t="s">
        <v>114</v>
      </c>
      <c r="B17" s="8" t="s">
        <v>285</v>
      </c>
      <c r="C17" s="315"/>
    </row>
    <row r="18" spans="1:3" s="458" customFormat="1" ht="12" customHeight="1">
      <c r="A18" s="451" t="s">
        <v>115</v>
      </c>
      <c r="B18" s="8" t="s">
        <v>436</v>
      </c>
      <c r="C18" s="316"/>
    </row>
    <row r="19" spans="1:3" s="458" customFormat="1" ht="12" customHeight="1" thickBot="1">
      <c r="A19" s="451" t="s">
        <v>116</v>
      </c>
      <c r="B19" s="7" t="s">
        <v>286</v>
      </c>
      <c r="C19" s="316"/>
    </row>
    <row r="20" spans="1:3" s="368" customFormat="1" ht="12" customHeight="1" thickBot="1">
      <c r="A20" s="192" t="s">
        <v>19</v>
      </c>
      <c r="B20" s="233" t="s">
        <v>401</v>
      </c>
      <c r="C20" s="317">
        <f>SUM(C21:C23)</f>
        <v>0</v>
      </c>
    </row>
    <row r="21" spans="1:3" s="458" customFormat="1" ht="12" customHeight="1">
      <c r="A21" s="451" t="s">
        <v>104</v>
      </c>
      <c r="B21" s="9" t="s">
        <v>258</v>
      </c>
      <c r="C21" s="315"/>
    </row>
    <row r="22" spans="1:3" s="458" customFormat="1" ht="12" customHeight="1">
      <c r="A22" s="451" t="s">
        <v>105</v>
      </c>
      <c r="B22" s="8" t="s">
        <v>402</v>
      </c>
      <c r="C22" s="315"/>
    </row>
    <row r="23" spans="1:3" s="458" customFormat="1" ht="12" customHeight="1">
      <c r="A23" s="451" t="s">
        <v>106</v>
      </c>
      <c r="B23" s="8" t="s">
        <v>403</v>
      </c>
      <c r="C23" s="315"/>
    </row>
    <row r="24" spans="1:3" s="458" customFormat="1" ht="12" customHeight="1" thickBot="1">
      <c r="A24" s="451" t="s">
        <v>107</v>
      </c>
      <c r="B24" s="8" t="s">
        <v>525</v>
      </c>
      <c r="C24" s="315"/>
    </row>
    <row r="25" spans="1:3" s="458" customFormat="1" ht="12" customHeight="1" thickBot="1">
      <c r="A25" s="200" t="s">
        <v>20</v>
      </c>
      <c r="B25" s="124" t="s">
        <v>174</v>
      </c>
      <c r="C25" s="343"/>
    </row>
    <row r="26" spans="1:3" s="458" customFormat="1" ht="12" customHeight="1" thickBot="1">
      <c r="A26" s="200" t="s">
        <v>21</v>
      </c>
      <c r="B26" s="124" t="s">
        <v>404</v>
      </c>
      <c r="C26" s="317">
        <f>+C27+C28</f>
        <v>0</v>
      </c>
    </row>
    <row r="27" spans="1:3" s="458" customFormat="1" ht="12" customHeight="1">
      <c r="A27" s="452" t="s">
        <v>268</v>
      </c>
      <c r="B27" s="453" t="s">
        <v>402</v>
      </c>
      <c r="C27" s="74"/>
    </row>
    <row r="28" spans="1:3" s="458" customFormat="1" ht="12" customHeight="1">
      <c r="A28" s="452" t="s">
        <v>269</v>
      </c>
      <c r="B28" s="454" t="s">
        <v>405</v>
      </c>
      <c r="C28" s="318"/>
    </row>
    <row r="29" spans="1:3" s="458" customFormat="1" ht="12" customHeight="1" thickBot="1">
      <c r="A29" s="451" t="s">
        <v>270</v>
      </c>
      <c r="B29" s="141" t="s">
        <v>526</v>
      </c>
      <c r="C29" s="81"/>
    </row>
    <row r="30" spans="1:3" s="458" customFormat="1" ht="12" customHeight="1" thickBot="1">
      <c r="A30" s="200" t="s">
        <v>22</v>
      </c>
      <c r="B30" s="124" t="s">
        <v>406</v>
      </c>
      <c r="C30" s="317">
        <f>+C31+C32+C33</f>
        <v>0</v>
      </c>
    </row>
    <row r="31" spans="1:3" s="458" customFormat="1" ht="12" customHeight="1">
      <c r="A31" s="452" t="s">
        <v>91</v>
      </c>
      <c r="B31" s="453" t="s">
        <v>291</v>
      </c>
      <c r="C31" s="74"/>
    </row>
    <row r="32" spans="1:3" s="458" customFormat="1" ht="12" customHeight="1">
      <c r="A32" s="452" t="s">
        <v>92</v>
      </c>
      <c r="B32" s="454" t="s">
        <v>292</v>
      </c>
      <c r="C32" s="318"/>
    </row>
    <row r="33" spans="1:3" s="458" customFormat="1" ht="12" customHeight="1" thickBot="1">
      <c r="A33" s="451" t="s">
        <v>93</v>
      </c>
      <c r="B33" s="141" t="s">
        <v>293</v>
      </c>
      <c r="C33" s="81"/>
    </row>
    <row r="34" spans="1:3" s="368" customFormat="1" ht="12" customHeight="1" thickBot="1">
      <c r="A34" s="200" t="s">
        <v>23</v>
      </c>
      <c r="B34" s="124" t="s">
        <v>376</v>
      </c>
      <c r="C34" s="343"/>
    </row>
    <row r="35" spans="1:3" s="368" customFormat="1" ht="12" customHeight="1" thickBot="1">
      <c r="A35" s="200" t="s">
        <v>24</v>
      </c>
      <c r="B35" s="124" t="s">
        <v>407</v>
      </c>
      <c r="C35" s="360"/>
    </row>
    <row r="36" spans="1:3" s="368" customFormat="1" ht="12" customHeight="1" thickBot="1">
      <c r="A36" s="192" t="s">
        <v>25</v>
      </c>
      <c r="B36" s="124" t="s">
        <v>527</v>
      </c>
      <c r="C36" s="361">
        <f>+C8+C20+C25+C26+C30+C34+C35</f>
        <v>3600000</v>
      </c>
    </row>
    <row r="37" spans="1:3" s="368" customFormat="1" ht="12" customHeight="1" thickBot="1">
      <c r="A37" s="234" t="s">
        <v>26</v>
      </c>
      <c r="B37" s="124" t="s">
        <v>409</v>
      </c>
      <c r="C37" s="361">
        <f>+C38+C39+C40</f>
        <v>37897802</v>
      </c>
    </row>
    <row r="38" spans="1:3" s="368" customFormat="1" ht="12" customHeight="1">
      <c r="A38" s="452" t="s">
        <v>410</v>
      </c>
      <c r="B38" s="453" t="s">
        <v>236</v>
      </c>
      <c r="C38" s="74"/>
    </row>
    <row r="39" spans="1:3" s="368" customFormat="1" ht="12" customHeight="1">
      <c r="A39" s="452" t="s">
        <v>411</v>
      </c>
      <c r="B39" s="454" t="s">
        <v>2</v>
      </c>
      <c r="C39" s="318"/>
    </row>
    <row r="40" spans="1:3" s="458" customFormat="1" ht="12" customHeight="1" thickBot="1">
      <c r="A40" s="451" t="s">
        <v>412</v>
      </c>
      <c r="B40" s="141" t="s">
        <v>413</v>
      </c>
      <c r="C40" s="81">
        <v>37897802</v>
      </c>
    </row>
    <row r="41" spans="1:3" s="458" customFormat="1" ht="15.2" customHeight="1" thickBot="1">
      <c r="A41" s="234" t="s">
        <v>27</v>
      </c>
      <c r="B41" s="235" t="s">
        <v>414</v>
      </c>
      <c r="C41" s="364">
        <f>+C36+C37</f>
        <v>41497802</v>
      </c>
    </row>
    <row r="42" spans="1:3" s="458" customFormat="1" ht="15.2" customHeight="1">
      <c r="A42" s="236"/>
      <c r="B42" s="237"/>
      <c r="C42" s="362"/>
    </row>
    <row r="43" spans="1:3" ht="13.5" thickBot="1">
      <c r="A43" s="238"/>
      <c r="B43" s="239"/>
      <c r="C43" s="363"/>
    </row>
    <row r="44" spans="1:3" s="457" customFormat="1" ht="16.5" customHeight="1" thickBot="1">
      <c r="A44" s="240"/>
      <c r="B44" s="241" t="s">
        <v>57</v>
      </c>
      <c r="C44" s="364"/>
    </row>
    <row r="45" spans="1:3" s="459" customFormat="1" ht="12" customHeight="1" thickBot="1">
      <c r="A45" s="200" t="s">
        <v>18</v>
      </c>
      <c r="B45" s="124" t="s">
        <v>415</v>
      </c>
      <c r="C45" s="317">
        <f>SUM(C46:C50)</f>
        <v>41497802</v>
      </c>
    </row>
    <row r="46" spans="1:3" ht="12" customHeight="1">
      <c r="A46" s="451" t="s">
        <v>98</v>
      </c>
      <c r="B46" s="9" t="s">
        <v>49</v>
      </c>
      <c r="C46" s="74">
        <v>23462843</v>
      </c>
    </row>
    <row r="47" spans="1:3" ht="12" customHeight="1">
      <c r="A47" s="451" t="s">
        <v>99</v>
      </c>
      <c r="B47" s="8" t="s">
        <v>183</v>
      </c>
      <c r="C47" s="77">
        <v>4575254</v>
      </c>
    </row>
    <row r="48" spans="1:3" ht="12" customHeight="1">
      <c r="A48" s="451" t="s">
        <v>100</v>
      </c>
      <c r="B48" s="8" t="s">
        <v>140</v>
      </c>
      <c r="C48" s="77">
        <v>13459705</v>
      </c>
    </row>
    <row r="49" spans="1:3" ht="12" customHeight="1">
      <c r="A49" s="451" t="s">
        <v>101</v>
      </c>
      <c r="B49" s="8" t="s">
        <v>184</v>
      </c>
      <c r="C49" s="77"/>
    </row>
    <row r="50" spans="1:3" ht="12" customHeight="1" thickBot="1">
      <c r="A50" s="451" t="s">
        <v>148</v>
      </c>
      <c r="B50" s="8" t="s">
        <v>185</v>
      </c>
      <c r="C50" s="77"/>
    </row>
    <row r="51" spans="1:3" ht="12" customHeight="1" thickBot="1">
      <c r="A51" s="200" t="s">
        <v>19</v>
      </c>
      <c r="B51" s="124" t="s">
        <v>416</v>
      </c>
      <c r="C51" s="317">
        <f>SUM(C52:C54)</f>
        <v>0</v>
      </c>
    </row>
    <row r="52" spans="1:3" s="459" customFormat="1" ht="12" customHeight="1">
      <c r="A52" s="451" t="s">
        <v>104</v>
      </c>
      <c r="B52" s="9" t="s">
        <v>230</v>
      </c>
      <c r="C52" s="74"/>
    </row>
    <row r="53" spans="1:3" ht="12" customHeight="1">
      <c r="A53" s="451" t="s">
        <v>105</v>
      </c>
      <c r="B53" s="8" t="s">
        <v>187</v>
      </c>
      <c r="C53" s="77"/>
    </row>
    <row r="54" spans="1:3" ht="12" customHeight="1">
      <c r="A54" s="451" t="s">
        <v>106</v>
      </c>
      <c r="B54" s="8" t="s">
        <v>58</v>
      </c>
      <c r="C54" s="77"/>
    </row>
    <row r="55" spans="1:3" ht="12" customHeight="1" thickBot="1">
      <c r="A55" s="451" t="s">
        <v>107</v>
      </c>
      <c r="B55" s="8" t="s">
        <v>524</v>
      </c>
      <c r="C55" s="77"/>
    </row>
    <row r="56" spans="1:3" ht="15.2" customHeight="1" thickBot="1">
      <c r="A56" s="200" t="s">
        <v>20</v>
      </c>
      <c r="B56" s="124" t="s">
        <v>13</v>
      </c>
      <c r="C56" s="343"/>
    </row>
    <row r="57" spans="1:3" ht="13.5" thickBot="1">
      <c r="A57" s="200" t="s">
        <v>21</v>
      </c>
      <c r="B57" s="242" t="s">
        <v>529</v>
      </c>
      <c r="C57" s="365">
        <f>+C45+C51+C56</f>
        <v>41497802</v>
      </c>
    </row>
    <row r="58" spans="1:3" ht="15.2" customHeight="1" thickBot="1">
      <c r="C58" s="631">
        <f>C41-C57</f>
        <v>0</v>
      </c>
    </row>
    <row r="59" spans="1:3" ht="14.45" customHeight="1" thickBot="1">
      <c r="A59" s="245" t="s">
        <v>519</v>
      </c>
      <c r="B59" s="246"/>
      <c r="C59" s="121">
        <v>9</v>
      </c>
    </row>
    <row r="60" spans="1:3" ht="13.5" thickBot="1">
      <c r="A60" s="245" t="s">
        <v>206</v>
      </c>
      <c r="B60" s="246"/>
      <c r="C60" s="12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topLeftCell="A46" zoomScale="120" zoomScaleNormal="120" workbookViewId="0">
      <selection activeCell="C60" sqref="C60"/>
    </sheetView>
  </sheetViews>
  <sheetFormatPr defaultRowHeight="12.75"/>
  <cols>
    <col min="1" max="1" width="13.83203125" style="243" customWidth="1"/>
    <col min="2" max="2" width="79.1640625" style="244" customWidth="1"/>
    <col min="3" max="3" width="25" style="244" customWidth="1"/>
    <col min="4" max="16384" width="9.33203125" style="244"/>
  </cols>
  <sheetData>
    <row r="1" spans="1:3" s="224" customFormat="1" ht="21.2" customHeight="1" thickBot="1">
      <c r="A1" s="223"/>
      <c r="B1" s="225"/>
      <c r="C1" s="596" t="str">
        <f ca="1">CONCATENATE("9.5.1. melléklet ",ALAPADATOK!A7," ",ALAPADATOK!B7," ",ALAPADATOK!C7," ",ALAPADATOK!D7," ",ALAPADATOK!E7," ",ALAPADATOK!F7," ",ALAPADATOK!G7," ",ALAPADATOK!H7)</f>
        <v>9.5.1. melléklet a 2 / 2019 ( II.15. ) önkormányzati rendelethez</v>
      </c>
    </row>
    <row r="2" spans="1:3" s="455" customFormat="1" ht="36">
      <c r="A2" s="407" t="s">
        <v>204</v>
      </c>
      <c r="B2" s="594" t="str">
        <f ca="1">CONCATENATE(KV_9.5.sz.mell!B2)</f>
        <v>Kossuth Művelődési Központ és Halász Boldizsár Városi Könyvtár</v>
      </c>
      <c r="C2" s="366" t="s">
        <v>606</v>
      </c>
    </row>
    <row r="3" spans="1:3" s="455" customFormat="1" ht="24.75" thickBot="1">
      <c r="A3" s="449" t="s">
        <v>203</v>
      </c>
      <c r="B3" s="595" t="s">
        <v>417</v>
      </c>
      <c r="C3" s="367" t="s">
        <v>59</v>
      </c>
    </row>
    <row r="4" spans="1:3" s="456" customFormat="1" ht="15.95" customHeight="1" thickBot="1">
      <c r="A4" s="226"/>
      <c r="B4" s="226"/>
      <c r="C4" s="227" t="str">
        <f ca="1">KV_9.5.sz.mell!C4</f>
        <v>Forintban!</v>
      </c>
    </row>
    <row r="5" spans="1:3" ht="13.5" thickBot="1">
      <c r="A5" s="408" t="s">
        <v>205</v>
      </c>
      <c r="B5" s="228" t="s">
        <v>563</v>
      </c>
      <c r="C5" s="229" t="s">
        <v>55</v>
      </c>
    </row>
    <row r="6" spans="1:3" s="457" customFormat="1" ht="12.95" customHeight="1" thickBot="1">
      <c r="A6" s="192"/>
      <c r="B6" s="193" t="s">
        <v>493</v>
      </c>
      <c r="C6" s="194" t="s">
        <v>494</v>
      </c>
    </row>
    <row r="7" spans="1:3" s="457" customFormat="1" ht="15.95" customHeight="1" thickBot="1">
      <c r="A7" s="230"/>
      <c r="B7" s="231" t="s">
        <v>56</v>
      </c>
      <c r="C7" s="232"/>
    </row>
    <row r="8" spans="1:3" s="368" customFormat="1" ht="12" customHeight="1" thickBot="1">
      <c r="A8" s="192" t="s">
        <v>18</v>
      </c>
      <c r="B8" s="233" t="s">
        <v>520</v>
      </c>
      <c r="C8" s="317">
        <f>SUM(C9:C19)</f>
        <v>3600000</v>
      </c>
    </row>
    <row r="9" spans="1:3" s="368" customFormat="1" ht="12" customHeight="1">
      <c r="A9" s="450" t="s">
        <v>98</v>
      </c>
      <c r="B9" s="10" t="s">
        <v>277</v>
      </c>
      <c r="C9" s="358"/>
    </row>
    <row r="10" spans="1:3" s="368" customFormat="1" ht="12" customHeight="1">
      <c r="A10" s="451" t="s">
        <v>99</v>
      </c>
      <c r="B10" s="8" t="s">
        <v>278</v>
      </c>
      <c r="C10" s="315">
        <v>3600000</v>
      </c>
    </row>
    <row r="11" spans="1:3" s="368" customFormat="1" ht="12" customHeight="1">
      <c r="A11" s="451" t="s">
        <v>100</v>
      </c>
      <c r="B11" s="8" t="s">
        <v>279</v>
      </c>
      <c r="C11" s="315"/>
    </row>
    <row r="12" spans="1:3" s="368" customFormat="1" ht="12" customHeight="1">
      <c r="A12" s="451" t="s">
        <v>101</v>
      </c>
      <c r="B12" s="8" t="s">
        <v>280</v>
      </c>
      <c r="C12" s="315"/>
    </row>
    <row r="13" spans="1:3" s="368" customFormat="1" ht="12" customHeight="1">
      <c r="A13" s="451" t="s">
        <v>148</v>
      </c>
      <c r="B13" s="8" t="s">
        <v>281</v>
      </c>
      <c r="C13" s="315"/>
    </row>
    <row r="14" spans="1:3" s="368" customFormat="1" ht="12" customHeight="1">
      <c r="A14" s="451" t="s">
        <v>102</v>
      </c>
      <c r="B14" s="8" t="s">
        <v>399</v>
      </c>
      <c r="C14" s="315"/>
    </row>
    <row r="15" spans="1:3" s="368" customFormat="1" ht="12" customHeight="1">
      <c r="A15" s="451" t="s">
        <v>103</v>
      </c>
      <c r="B15" s="7" t="s">
        <v>400</v>
      </c>
      <c r="C15" s="315"/>
    </row>
    <row r="16" spans="1:3" s="368" customFormat="1" ht="12" customHeight="1">
      <c r="A16" s="451" t="s">
        <v>113</v>
      </c>
      <c r="B16" s="8" t="s">
        <v>284</v>
      </c>
      <c r="C16" s="359"/>
    </row>
    <row r="17" spans="1:3" s="458" customFormat="1" ht="12" customHeight="1">
      <c r="A17" s="451" t="s">
        <v>114</v>
      </c>
      <c r="B17" s="8" t="s">
        <v>285</v>
      </c>
      <c r="C17" s="315"/>
    </row>
    <row r="18" spans="1:3" s="458" customFormat="1" ht="12" customHeight="1">
      <c r="A18" s="451" t="s">
        <v>115</v>
      </c>
      <c r="B18" s="8" t="s">
        <v>436</v>
      </c>
      <c r="C18" s="316"/>
    </row>
    <row r="19" spans="1:3" s="458" customFormat="1" ht="12" customHeight="1" thickBot="1">
      <c r="A19" s="451" t="s">
        <v>116</v>
      </c>
      <c r="B19" s="7" t="s">
        <v>286</v>
      </c>
      <c r="C19" s="316"/>
    </row>
    <row r="20" spans="1:3" s="368" customFormat="1" ht="12" customHeight="1" thickBot="1">
      <c r="A20" s="192" t="s">
        <v>19</v>
      </c>
      <c r="B20" s="233" t="s">
        <v>401</v>
      </c>
      <c r="C20" s="317">
        <f>SUM(C21:C23)</f>
        <v>0</v>
      </c>
    </row>
    <row r="21" spans="1:3" s="458" customFormat="1" ht="12" customHeight="1">
      <c r="A21" s="451" t="s">
        <v>104</v>
      </c>
      <c r="B21" s="9" t="s">
        <v>258</v>
      </c>
      <c r="C21" s="315"/>
    </row>
    <row r="22" spans="1:3" s="458" customFormat="1" ht="12" customHeight="1">
      <c r="A22" s="451" t="s">
        <v>105</v>
      </c>
      <c r="B22" s="8" t="s">
        <v>402</v>
      </c>
      <c r="C22" s="315"/>
    </row>
    <row r="23" spans="1:3" s="458" customFormat="1" ht="12" customHeight="1">
      <c r="A23" s="451" t="s">
        <v>106</v>
      </c>
      <c r="B23" s="8" t="s">
        <v>403</v>
      </c>
      <c r="C23" s="315"/>
    </row>
    <row r="24" spans="1:3" s="458" customFormat="1" ht="12" customHeight="1" thickBot="1">
      <c r="A24" s="451" t="s">
        <v>107</v>
      </c>
      <c r="B24" s="8" t="s">
        <v>525</v>
      </c>
      <c r="C24" s="315"/>
    </row>
    <row r="25" spans="1:3" s="458" customFormat="1" ht="12" customHeight="1" thickBot="1">
      <c r="A25" s="200" t="s">
        <v>20</v>
      </c>
      <c r="B25" s="124" t="s">
        <v>174</v>
      </c>
      <c r="C25" s="343"/>
    </row>
    <row r="26" spans="1:3" s="458" customFormat="1" ht="12" customHeight="1" thickBot="1">
      <c r="A26" s="200" t="s">
        <v>21</v>
      </c>
      <c r="B26" s="124" t="s">
        <v>404</v>
      </c>
      <c r="C26" s="317">
        <f>+C27+C28</f>
        <v>0</v>
      </c>
    </row>
    <row r="27" spans="1:3" s="458" customFormat="1" ht="12" customHeight="1">
      <c r="A27" s="452" t="s">
        <v>268</v>
      </c>
      <c r="B27" s="453" t="s">
        <v>402</v>
      </c>
      <c r="C27" s="74"/>
    </row>
    <row r="28" spans="1:3" s="458" customFormat="1" ht="12" customHeight="1">
      <c r="A28" s="452" t="s">
        <v>269</v>
      </c>
      <c r="B28" s="454" t="s">
        <v>405</v>
      </c>
      <c r="C28" s="318"/>
    </row>
    <row r="29" spans="1:3" s="458" customFormat="1" ht="12" customHeight="1" thickBot="1">
      <c r="A29" s="451" t="s">
        <v>270</v>
      </c>
      <c r="B29" s="141" t="s">
        <v>526</v>
      </c>
      <c r="C29" s="81"/>
    </row>
    <row r="30" spans="1:3" s="458" customFormat="1" ht="12" customHeight="1" thickBot="1">
      <c r="A30" s="200" t="s">
        <v>22</v>
      </c>
      <c r="B30" s="124" t="s">
        <v>406</v>
      </c>
      <c r="C30" s="317">
        <f>+C31+C32+C33</f>
        <v>0</v>
      </c>
    </row>
    <row r="31" spans="1:3" s="458" customFormat="1" ht="12" customHeight="1">
      <c r="A31" s="452" t="s">
        <v>91</v>
      </c>
      <c r="B31" s="453" t="s">
        <v>291</v>
      </c>
      <c r="C31" s="74"/>
    </row>
    <row r="32" spans="1:3" s="458" customFormat="1" ht="12" customHeight="1">
      <c r="A32" s="452" t="s">
        <v>92</v>
      </c>
      <c r="B32" s="454" t="s">
        <v>292</v>
      </c>
      <c r="C32" s="318"/>
    </row>
    <row r="33" spans="1:3" s="458" customFormat="1" ht="12" customHeight="1" thickBot="1">
      <c r="A33" s="451" t="s">
        <v>93</v>
      </c>
      <c r="B33" s="141" t="s">
        <v>293</v>
      </c>
      <c r="C33" s="81"/>
    </row>
    <row r="34" spans="1:3" s="368" customFormat="1" ht="12" customHeight="1" thickBot="1">
      <c r="A34" s="200" t="s">
        <v>23</v>
      </c>
      <c r="B34" s="124" t="s">
        <v>376</v>
      </c>
      <c r="C34" s="343"/>
    </row>
    <row r="35" spans="1:3" s="368" customFormat="1" ht="12" customHeight="1" thickBot="1">
      <c r="A35" s="200" t="s">
        <v>24</v>
      </c>
      <c r="B35" s="124" t="s">
        <v>407</v>
      </c>
      <c r="C35" s="360"/>
    </row>
    <row r="36" spans="1:3" s="368" customFormat="1" ht="12" customHeight="1" thickBot="1">
      <c r="A36" s="192" t="s">
        <v>25</v>
      </c>
      <c r="B36" s="124" t="s">
        <v>527</v>
      </c>
      <c r="C36" s="361">
        <f>+C8+C20+C25+C26+C30+C34+C35</f>
        <v>3600000</v>
      </c>
    </row>
    <row r="37" spans="1:3" s="368" customFormat="1" ht="12" customHeight="1" thickBot="1">
      <c r="A37" s="234" t="s">
        <v>26</v>
      </c>
      <c r="B37" s="124" t="s">
        <v>409</v>
      </c>
      <c r="C37" s="361">
        <f>+C38+C39+C40</f>
        <v>37897802</v>
      </c>
    </row>
    <row r="38" spans="1:3" s="368" customFormat="1" ht="12" customHeight="1">
      <c r="A38" s="452" t="s">
        <v>410</v>
      </c>
      <c r="B38" s="453" t="s">
        <v>236</v>
      </c>
      <c r="C38" s="74"/>
    </row>
    <row r="39" spans="1:3" s="368" customFormat="1" ht="12" customHeight="1">
      <c r="A39" s="452" t="s">
        <v>411</v>
      </c>
      <c r="B39" s="454" t="s">
        <v>2</v>
      </c>
      <c r="C39" s="318"/>
    </row>
    <row r="40" spans="1:3" s="458" customFormat="1" ht="12" customHeight="1" thickBot="1">
      <c r="A40" s="451" t="s">
        <v>412</v>
      </c>
      <c r="B40" s="141" t="s">
        <v>413</v>
      </c>
      <c r="C40" s="81">
        <v>37897802</v>
      </c>
    </row>
    <row r="41" spans="1:3" s="458" customFormat="1" ht="15.2" customHeight="1" thickBot="1">
      <c r="A41" s="234" t="s">
        <v>27</v>
      </c>
      <c r="B41" s="235" t="s">
        <v>414</v>
      </c>
      <c r="C41" s="364">
        <f>+C36+C37</f>
        <v>41497802</v>
      </c>
    </row>
    <row r="42" spans="1:3" s="458" customFormat="1" ht="15.2" customHeight="1">
      <c r="A42" s="236"/>
      <c r="B42" s="237"/>
      <c r="C42" s="362"/>
    </row>
    <row r="43" spans="1:3" ht="13.5" thickBot="1">
      <c r="A43" s="238"/>
      <c r="B43" s="239"/>
      <c r="C43" s="363"/>
    </row>
    <row r="44" spans="1:3" s="457" customFormat="1" ht="16.5" customHeight="1" thickBot="1">
      <c r="A44" s="240"/>
      <c r="B44" s="241" t="s">
        <v>57</v>
      </c>
      <c r="C44" s="364"/>
    </row>
    <row r="45" spans="1:3" s="459" customFormat="1" ht="12" customHeight="1" thickBot="1">
      <c r="A45" s="200" t="s">
        <v>18</v>
      </c>
      <c r="B45" s="124" t="s">
        <v>415</v>
      </c>
      <c r="C45" s="317">
        <f>SUM(C46:C50)</f>
        <v>41497802</v>
      </c>
    </row>
    <row r="46" spans="1:3" ht="12" customHeight="1">
      <c r="A46" s="451" t="s">
        <v>98</v>
      </c>
      <c r="B46" s="9" t="s">
        <v>49</v>
      </c>
      <c r="C46" s="74">
        <v>23462843</v>
      </c>
    </row>
    <row r="47" spans="1:3" ht="12" customHeight="1">
      <c r="A47" s="451" t="s">
        <v>99</v>
      </c>
      <c r="B47" s="8" t="s">
        <v>183</v>
      </c>
      <c r="C47" s="77">
        <v>4575254</v>
      </c>
    </row>
    <row r="48" spans="1:3" ht="12" customHeight="1">
      <c r="A48" s="451" t="s">
        <v>100</v>
      </c>
      <c r="B48" s="8" t="s">
        <v>140</v>
      </c>
      <c r="C48" s="77">
        <v>13459705</v>
      </c>
    </row>
    <row r="49" spans="1:3" ht="12" customHeight="1">
      <c r="A49" s="451" t="s">
        <v>101</v>
      </c>
      <c r="B49" s="8" t="s">
        <v>184</v>
      </c>
      <c r="C49" s="77"/>
    </row>
    <row r="50" spans="1:3" ht="12" customHeight="1" thickBot="1">
      <c r="A50" s="451" t="s">
        <v>148</v>
      </c>
      <c r="B50" s="8" t="s">
        <v>185</v>
      </c>
      <c r="C50" s="77"/>
    </row>
    <row r="51" spans="1:3" ht="12" customHeight="1" thickBot="1">
      <c r="A51" s="200" t="s">
        <v>19</v>
      </c>
      <c r="B51" s="124" t="s">
        <v>416</v>
      </c>
      <c r="C51" s="317">
        <f>SUM(C52:C54)</f>
        <v>0</v>
      </c>
    </row>
    <row r="52" spans="1:3" s="459" customFormat="1" ht="12" customHeight="1">
      <c r="A52" s="451" t="s">
        <v>104</v>
      </c>
      <c r="B52" s="9" t="s">
        <v>230</v>
      </c>
      <c r="C52" s="74"/>
    </row>
    <row r="53" spans="1:3" ht="12" customHeight="1">
      <c r="A53" s="451" t="s">
        <v>105</v>
      </c>
      <c r="B53" s="8" t="s">
        <v>187</v>
      </c>
      <c r="C53" s="77"/>
    </row>
    <row r="54" spans="1:3" ht="12" customHeight="1">
      <c r="A54" s="451" t="s">
        <v>106</v>
      </c>
      <c r="B54" s="8" t="s">
        <v>58</v>
      </c>
      <c r="C54" s="77"/>
    </row>
    <row r="55" spans="1:3" ht="12" customHeight="1" thickBot="1">
      <c r="A55" s="451" t="s">
        <v>107</v>
      </c>
      <c r="B55" s="8" t="s">
        <v>524</v>
      </c>
      <c r="C55" s="77"/>
    </row>
    <row r="56" spans="1:3" ht="15.2" customHeight="1" thickBot="1">
      <c r="A56" s="200" t="s">
        <v>20</v>
      </c>
      <c r="B56" s="124" t="s">
        <v>13</v>
      </c>
      <c r="C56" s="343"/>
    </row>
    <row r="57" spans="1:3" ht="13.5" thickBot="1">
      <c r="A57" s="200" t="s">
        <v>21</v>
      </c>
      <c r="B57" s="242" t="s">
        <v>529</v>
      </c>
      <c r="C57" s="365">
        <f>+C45+C51+C56</f>
        <v>41497802</v>
      </c>
    </row>
    <row r="58" spans="1:3" ht="15.2" customHeight="1" thickBot="1">
      <c r="C58" s="631">
        <f>C41-C57</f>
        <v>0</v>
      </c>
    </row>
    <row r="59" spans="1:3" ht="14.45" customHeight="1" thickBot="1">
      <c r="A59" s="245" t="s">
        <v>519</v>
      </c>
      <c r="B59" s="246"/>
      <c r="C59" s="121">
        <v>9</v>
      </c>
    </row>
    <row r="60" spans="1:3" ht="13.5" thickBot="1">
      <c r="A60" s="245" t="s">
        <v>206</v>
      </c>
      <c r="B60" s="246"/>
      <c r="C60" s="12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43" customWidth="1"/>
    <col min="2" max="2" width="79.1640625" style="244" customWidth="1"/>
    <col min="3" max="3" width="25" style="244" customWidth="1"/>
    <col min="4" max="16384" width="9.33203125" style="244"/>
  </cols>
  <sheetData>
    <row r="1" spans="1:3" s="224" customFormat="1" ht="21.2" customHeight="1" thickBot="1">
      <c r="A1" s="223"/>
      <c r="B1" s="225"/>
      <c r="C1" s="596" t="str">
        <f ca="1">CONCATENATE("9.5.2. melléklet ",ALAPADATOK!A7," ",ALAPADATOK!B7," ",ALAPADATOK!C7," ",ALAPADATOK!D7," ",ALAPADATOK!E7," ",ALAPADATOK!F7," ",ALAPADATOK!G7," ",ALAPADATOK!H7)</f>
        <v>9.5.2. melléklet a 2 / 2019 ( II.15. ) önkormányzati rendelethez</v>
      </c>
    </row>
    <row r="2" spans="1:3" s="455" customFormat="1" ht="36">
      <c r="A2" s="407" t="s">
        <v>204</v>
      </c>
      <c r="B2" s="594" t="str">
        <f ca="1">CONCATENATE(KV_9.5.1.sz.mell!B2)</f>
        <v>Kossuth Művelődési Központ és Halász Boldizsár Városi Könyvtár</v>
      </c>
      <c r="C2" s="366"/>
    </row>
    <row r="3" spans="1:3" s="455" customFormat="1" ht="24.75" thickBot="1">
      <c r="A3" s="449" t="s">
        <v>203</v>
      </c>
      <c r="B3" s="595" t="s">
        <v>418</v>
      </c>
      <c r="C3" s="367" t="s">
        <v>60</v>
      </c>
    </row>
    <row r="4" spans="1:3" s="456" customFormat="1" ht="15.95" customHeight="1" thickBot="1">
      <c r="A4" s="226"/>
      <c r="B4" s="226"/>
      <c r="C4" s="227" t="str">
        <f ca="1">KV_9.5.1.sz.mell!C4</f>
        <v>Forintban!</v>
      </c>
    </row>
    <row r="5" spans="1:3" ht="13.5" thickBot="1">
      <c r="A5" s="408" t="s">
        <v>205</v>
      </c>
      <c r="B5" s="228" t="s">
        <v>563</v>
      </c>
      <c r="C5" s="229" t="s">
        <v>55</v>
      </c>
    </row>
    <row r="6" spans="1:3" s="457" customFormat="1" ht="12.95" customHeight="1" thickBot="1">
      <c r="A6" s="192"/>
      <c r="B6" s="193" t="s">
        <v>493</v>
      </c>
      <c r="C6" s="194" t="s">
        <v>494</v>
      </c>
    </row>
    <row r="7" spans="1:3" s="457" customFormat="1" ht="15.95" customHeight="1" thickBot="1">
      <c r="A7" s="230"/>
      <c r="B7" s="231" t="s">
        <v>56</v>
      </c>
      <c r="C7" s="232"/>
    </row>
    <row r="8" spans="1:3" s="368" customFormat="1" ht="12" customHeight="1" thickBot="1">
      <c r="A8" s="192" t="s">
        <v>18</v>
      </c>
      <c r="B8" s="233" t="s">
        <v>520</v>
      </c>
      <c r="C8" s="317">
        <f>SUM(C9:C19)</f>
        <v>0</v>
      </c>
    </row>
    <row r="9" spans="1:3" s="368" customFormat="1" ht="12" customHeight="1">
      <c r="A9" s="450" t="s">
        <v>98</v>
      </c>
      <c r="B9" s="10" t="s">
        <v>277</v>
      </c>
      <c r="C9" s="358"/>
    </row>
    <row r="10" spans="1:3" s="368" customFormat="1" ht="12" customHeight="1">
      <c r="A10" s="451" t="s">
        <v>99</v>
      </c>
      <c r="B10" s="8" t="s">
        <v>278</v>
      </c>
      <c r="C10" s="315"/>
    </row>
    <row r="11" spans="1:3" s="368" customFormat="1" ht="12" customHeight="1">
      <c r="A11" s="451" t="s">
        <v>100</v>
      </c>
      <c r="B11" s="8" t="s">
        <v>279</v>
      </c>
      <c r="C11" s="315"/>
    </row>
    <row r="12" spans="1:3" s="368" customFormat="1" ht="12" customHeight="1">
      <c r="A12" s="451" t="s">
        <v>101</v>
      </c>
      <c r="B12" s="8" t="s">
        <v>280</v>
      </c>
      <c r="C12" s="315"/>
    </row>
    <row r="13" spans="1:3" s="368" customFormat="1" ht="12" customHeight="1">
      <c r="A13" s="451" t="s">
        <v>148</v>
      </c>
      <c r="B13" s="8" t="s">
        <v>281</v>
      </c>
      <c r="C13" s="315"/>
    </row>
    <row r="14" spans="1:3" s="368" customFormat="1" ht="12" customHeight="1">
      <c r="A14" s="451" t="s">
        <v>102</v>
      </c>
      <c r="B14" s="8" t="s">
        <v>399</v>
      </c>
      <c r="C14" s="315"/>
    </row>
    <row r="15" spans="1:3" s="368" customFormat="1" ht="12" customHeight="1">
      <c r="A15" s="451" t="s">
        <v>103</v>
      </c>
      <c r="B15" s="7" t="s">
        <v>400</v>
      </c>
      <c r="C15" s="315"/>
    </row>
    <row r="16" spans="1:3" s="368" customFormat="1" ht="12" customHeight="1">
      <c r="A16" s="451" t="s">
        <v>113</v>
      </c>
      <c r="B16" s="8" t="s">
        <v>284</v>
      </c>
      <c r="C16" s="359"/>
    </row>
    <row r="17" spans="1:3" s="458" customFormat="1" ht="12" customHeight="1">
      <c r="A17" s="451" t="s">
        <v>114</v>
      </c>
      <c r="B17" s="8" t="s">
        <v>285</v>
      </c>
      <c r="C17" s="315"/>
    </row>
    <row r="18" spans="1:3" s="458" customFormat="1" ht="12" customHeight="1">
      <c r="A18" s="451" t="s">
        <v>115</v>
      </c>
      <c r="B18" s="8" t="s">
        <v>436</v>
      </c>
      <c r="C18" s="316"/>
    </row>
    <row r="19" spans="1:3" s="458" customFormat="1" ht="12" customHeight="1" thickBot="1">
      <c r="A19" s="451" t="s">
        <v>116</v>
      </c>
      <c r="B19" s="7" t="s">
        <v>286</v>
      </c>
      <c r="C19" s="316"/>
    </row>
    <row r="20" spans="1:3" s="368" customFormat="1" ht="12" customHeight="1" thickBot="1">
      <c r="A20" s="192" t="s">
        <v>19</v>
      </c>
      <c r="B20" s="233" t="s">
        <v>401</v>
      </c>
      <c r="C20" s="317">
        <f>SUM(C21:C23)</f>
        <v>0</v>
      </c>
    </row>
    <row r="21" spans="1:3" s="458" customFormat="1" ht="12" customHeight="1">
      <c r="A21" s="451" t="s">
        <v>104</v>
      </c>
      <c r="B21" s="9" t="s">
        <v>258</v>
      </c>
      <c r="C21" s="315"/>
    </row>
    <row r="22" spans="1:3" s="458" customFormat="1" ht="12" customHeight="1">
      <c r="A22" s="451" t="s">
        <v>105</v>
      </c>
      <c r="B22" s="8" t="s">
        <v>402</v>
      </c>
      <c r="C22" s="315"/>
    </row>
    <row r="23" spans="1:3" s="458" customFormat="1" ht="12" customHeight="1">
      <c r="A23" s="451" t="s">
        <v>106</v>
      </c>
      <c r="B23" s="8" t="s">
        <v>403</v>
      </c>
      <c r="C23" s="315"/>
    </row>
    <row r="24" spans="1:3" s="458" customFormat="1" ht="12" customHeight="1" thickBot="1">
      <c r="A24" s="451" t="s">
        <v>107</v>
      </c>
      <c r="B24" s="8" t="s">
        <v>525</v>
      </c>
      <c r="C24" s="315"/>
    </row>
    <row r="25" spans="1:3" s="458" customFormat="1" ht="12" customHeight="1" thickBot="1">
      <c r="A25" s="200" t="s">
        <v>20</v>
      </c>
      <c r="B25" s="124" t="s">
        <v>174</v>
      </c>
      <c r="C25" s="343"/>
    </row>
    <row r="26" spans="1:3" s="458" customFormat="1" ht="12" customHeight="1" thickBot="1">
      <c r="A26" s="200" t="s">
        <v>21</v>
      </c>
      <c r="B26" s="124" t="s">
        <v>404</v>
      </c>
      <c r="C26" s="317">
        <f>+C27+C28</f>
        <v>0</v>
      </c>
    </row>
    <row r="27" spans="1:3" s="458" customFormat="1" ht="12" customHeight="1">
      <c r="A27" s="452" t="s">
        <v>268</v>
      </c>
      <c r="B27" s="453" t="s">
        <v>402</v>
      </c>
      <c r="C27" s="74"/>
    </row>
    <row r="28" spans="1:3" s="458" customFormat="1" ht="12" customHeight="1">
      <c r="A28" s="452" t="s">
        <v>269</v>
      </c>
      <c r="B28" s="454" t="s">
        <v>405</v>
      </c>
      <c r="C28" s="318"/>
    </row>
    <row r="29" spans="1:3" s="458" customFormat="1" ht="12" customHeight="1" thickBot="1">
      <c r="A29" s="451" t="s">
        <v>270</v>
      </c>
      <c r="B29" s="141" t="s">
        <v>526</v>
      </c>
      <c r="C29" s="81"/>
    </row>
    <row r="30" spans="1:3" s="458" customFormat="1" ht="12" customHeight="1" thickBot="1">
      <c r="A30" s="200" t="s">
        <v>22</v>
      </c>
      <c r="B30" s="124" t="s">
        <v>406</v>
      </c>
      <c r="C30" s="317">
        <f>+C31+C32+C33</f>
        <v>0</v>
      </c>
    </row>
    <row r="31" spans="1:3" s="458" customFormat="1" ht="12" customHeight="1">
      <c r="A31" s="452" t="s">
        <v>91</v>
      </c>
      <c r="B31" s="453" t="s">
        <v>291</v>
      </c>
      <c r="C31" s="74"/>
    </row>
    <row r="32" spans="1:3" s="458" customFormat="1" ht="12" customHeight="1">
      <c r="A32" s="452" t="s">
        <v>92</v>
      </c>
      <c r="B32" s="454" t="s">
        <v>292</v>
      </c>
      <c r="C32" s="318"/>
    </row>
    <row r="33" spans="1:3" s="458" customFormat="1" ht="12" customHeight="1" thickBot="1">
      <c r="A33" s="451" t="s">
        <v>93</v>
      </c>
      <c r="B33" s="141" t="s">
        <v>293</v>
      </c>
      <c r="C33" s="81"/>
    </row>
    <row r="34" spans="1:3" s="368" customFormat="1" ht="12" customHeight="1" thickBot="1">
      <c r="A34" s="200" t="s">
        <v>23</v>
      </c>
      <c r="B34" s="124" t="s">
        <v>376</v>
      </c>
      <c r="C34" s="343"/>
    </row>
    <row r="35" spans="1:3" s="368" customFormat="1" ht="12" customHeight="1" thickBot="1">
      <c r="A35" s="200" t="s">
        <v>24</v>
      </c>
      <c r="B35" s="124" t="s">
        <v>407</v>
      </c>
      <c r="C35" s="360"/>
    </row>
    <row r="36" spans="1:3" s="368" customFormat="1" ht="12" customHeight="1" thickBot="1">
      <c r="A36" s="192" t="s">
        <v>25</v>
      </c>
      <c r="B36" s="124" t="s">
        <v>527</v>
      </c>
      <c r="C36" s="361">
        <f>+C8+C20+C25+C26+C30+C34+C35</f>
        <v>0</v>
      </c>
    </row>
    <row r="37" spans="1:3" s="368" customFormat="1" ht="12" customHeight="1" thickBot="1">
      <c r="A37" s="234" t="s">
        <v>26</v>
      </c>
      <c r="B37" s="124" t="s">
        <v>409</v>
      </c>
      <c r="C37" s="361">
        <f>+C38+C39+C40</f>
        <v>0</v>
      </c>
    </row>
    <row r="38" spans="1:3" s="368" customFormat="1" ht="12" customHeight="1">
      <c r="A38" s="452" t="s">
        <v>410</v>
      </c>
      <c r="B38" s="453" t="s">
        <v>236</v>
      </c>
      <c r="C38" s="74"/>
    </row>
    <row r="39" spans="1:3" s="368" customFormat="1" ht="12" customHeight="1">
      <c r="A39" s="452" t="s">
        <v>411</v>
      </c>
      <c r="B39" s="454" t="s">
        <v>2</v>
      </c>
      <c r="C39" s="318"/>
    </row>
    <row r="40" spans="1:3" s="458" customFormat="1" ht="12" customHeight="1" thickBot="1">
      <c r="A40" s="451" t="s">
        <v>412</v>
      </c>
      <c r="B40" s="141" t="s">
        <v>413</v>
      </c>
      <c r="C40" s="81"/>
    </row>
    <row r="41" spans="1:3" s="458" customFormat="1" ht="15.2" customHeight="1" thickBot="1">
      <c r="A41" s="234" t="s">
        <v>27</v>
      </c>
      <c r="B41" s="235" t="s">
        <v>414</v>
      </c>
      <c r="C41" s="364">
        <f>+C36+C37</f>
        <v>0</v>
      </c>
    </row>
    <row r="42" spans="1:3" s="458" customFormat="1" ht="15.2" customHeight="1">
      <c r="A42" s="236"/>
      <c r="B42" s="237"/>
      <c r="C42" s="362"/>
    </row>
    <row r="43" spans="1:3" ht="13.5" thickBot="1">
      <c r="A43" s="238"/>
      <c r="B43" s="239"/>
      <c r="C43" s="363"/>
    </row>
    <row r="44" spans="1:3" s="457" customFormat="1" ht="16.5" customHeight="1" thickBot="1">
      <c r="A44" s="240"/>
      <c r="B44" s="241" t="s">
        <v>57</v>
      </c>
      <c r="C44" s="364"/>
    </row>
    <row r="45" spans="1:3" s="459" customFormat="1" ht="12" customHeight="1" thickBot="1">
      <c r="A45" s="200" t="s">
        <v>18</v>
      </c>
      <c r="B45" s="124" t="s">
        <v>415</v>
      </c>
      <c r="C45" s="317">
        <f>SUM(C46:C50)</f>
        <v>0</v>
      </c>
    </row>
    <row r="46" spans="1:3" ht="12" customHeight="1">
      <c r="A46" s="451" t="s">
        <v>98</v>
      </c>
      <c r="B46" s="9" t="s">
        <v>49</v>
      </c>
      <c r="C46" s="74"/>
    </row>
    <row r="47" spans="1:3" ht="12" customHeight="1">
      <c r="A47" s="451" t="s">
        <v>99</v>
      </c>
      <c r="B47" s="8" t="s">
        <v>183</v>
      </c>
      <c r="C47" s="77"/>
    </row>
    <row r="48" spans="1:3" ht="12" customHeight="1">
      <c r="A48" s="451" t="s">
        <v>100</v>
      </c>
      <c r="B48" s="8" t="s">
        <v>140</v>
      </c>
      <c r="C48" s="77"/>
    </row>
    <row r="49" spans="1:3" ht="12" customHeight="1">
      <c r="A49" s="451" t="s">
        <v>101</v>
      </c>
      <c r="B49" s="8" t="s">
        <v>184</v>
      </c>
      <c r="C49" s="77"/>
    </row>
    <row r="50" spans="1:3" ht="12" customHeight="1" thickBot="1">
      <c r="A50" s="451" t="s">
        <v>148</v>
      </c>
      <c r="B50" s="8" t="s">
        <v>185</v>
      </c>
      <c r="C50" s="77"/>
    </row>
    <row r="51" spans="1:3" ht="12" customHeight="1" thickBot="1">
      <c r="A51" s="200" t="s">
        <v>19</v>
      </c>
      <c r="B51" s="124" t="s">
        <v>416</v>
      </c>
      <c r="C51" s="317">
        <f>SUM(C52:C54)</f>
        <v>0</v>
      </c>
    </row>
    <row r="52" spans="1:3" s="459" customFormat="1" ht="12" customHeight="1">
      <c r="A52" s="451" t="s">
        <v>104</v>
      </c>
      <c r="B52" s="9" t="s">
        <v>230</v>
      </c>
      <c r="C52" s="74"/>
    </row>
    <row r="53" spans="1:3" ht="12" customHeight="1">
      <c r="A53" s="451" t="s">
        <v>105</v>
      </c>
      <c r="B53" s="8" t="s">
        <v>187</v>
      </c>
      <c r="C53" s="77"/>
    </row>
    <row r="54" spans="1:3" ht="12" customHeight="1">
      <c r="A54" s="451" t="s">
        <v>106</v>
      </c>
      <c r="B54" s="8" t="s">
        <v>58</v>
      </c>
      <c r="C54" s="77"/>
    </row>
    <row r="55" spans="1:3" ht="12" customHeight="1" thickBot="1">
      <c r="A55" s="451" t="s">
        <v>107</v>
      </c>
      <c r="B55" s="8" t="s">
        <v>524</v>
      </c>
      <c r="C55" s="77"/>
    </row>
    <row r="56" spans="1:3" ht="15.2" customHeight="1" thickBot="1">
      <c r="A56" s="200" t="s">
        <v>20</v>
      </c>
      <c r="B56" s="124" t="s">
        <v>13</v>
      </c>
      <c r="C56" s="343"/>
    </row>
    <row r="57" spans="1:3" ht="13.5" thickBot="1">
      <c r="A57" s="200" t="s">
        <v>21</v>
      </c>
      <c r="B57" s="242" t="s">
        <v>529</v>
      </c>
      <c r="C57" s="365">
        <f>+C45+C51+C56</f>
        <v>0</v>
      </c>
    </row>
    <row r="58" spans="1:3" ht="15.2" customHeight="1" thickBot="1">
      <c r="C58" s="631">
        <f>C41-C57</f>
        <v>0</v>
      </c>
    </row>
    <row r="59" spans="1:3" ht="14.45" customHeight="1" thickBot="1">
      <c r="A59" s="245" t="s">
        <v>519</v>
      </c>
      <c r="B59" s="246"/>
      <c r="C59" s="121"/>
    </row>
    <row r="60" spans="1:3" ht="13.5" thickBot="1">
      <c r="A60" s="245" t="s">
        <v>206</v>
      </c>
      <c r="B60" s="246"/>
      <c r="C60" s="12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43" customWidth="1"/>
    <col min="2" max="2" width="79.1640625" style="244" customWidth="1"/>
    <col min="3" max="3" width="25" style="244" customWidth="1"/>
    <col min="4" max="16384" width="9.33203125" style="244"/>
  </cols>
  <sheetData>
    <row r="1" spans="1:3" s="224" customFormat="1" ht="21.2" customHeight="1" thickBot="1">
      <c r="A1" s="223"/>
      <c r="B1" s="225"/>
      <c r="C1" s="596" t="str">
        <f ca="1">CONCATENATE("9.5.3. melléklet ",ALAPADATOK!A7," ",ALAPADATOK!B7," ",ALAPADATOK!C7," ",ALAPADATOK!D7," ",ALAPADATOK!E7," ",ALAPADATOK!F7," ",ALAPADATOK!G7," ",ALAPADATOK!H7)</f>
        <v>9.5.3. melléklet a 2 / 2019 ( II.15. ) önkormányzati rendelethez</v>
      </c>
    </row>
    <row r="2" spans="1:3" s="455" customFormat="1" ht="36">
      <c r="A2" s="407" t="s">
        <v>204</v>
      </c>
      <c r="B2" s="594" t="str">
        <f ca="1">CONCATENATE(KV_9.5.2.sz.mell!B2)</f>
        <v>Kossuth Művelődési Központ és Halász Boldizsár Városi Könyvtár</v>
      </c>
      <c r="C2" s="366" t="s">
        <v>606</v>
      </c>
    </row>
    <row r="3" spans="1:3" s="455" customFormat="1" ht="24.75" thickBot="1">
      <c r="A3" s="449" t="s">
        <v>203</v>
      </c>
      <c r="B3" s="595" t="s">
        <v>530</v>
      </c>
      <c r="C3" s="367" t="s">
        <v>431</v>
      </c>
    </row>
    <row r="4" spans="1:3" s="456" customFormat="1" ht="15.95" customHeight="1" thickBot="1">
      <c r="A4" s="226"/>
      <c r="B4" s="226"/>
      <c r="C4" s="227" t="str">
        <f ca="1">KV_9.5.2.sz.mell!C4</f>
        <v>Forintban!</v>
      </c>
    </row>
    <row r="5" spans="1:3" ht="13.5" thickBot="1">
      <c r="A5" s="408" t="s">
        <v>205</v>
      </c>
      <c r="B5" s="228" t="s">
        <v>563</v>
      </c>
      <c r="C5" s="555" t="s">
        <v>55</v>
      </c>
    </row>
    <row r="6" spans="1:3" s="457" customFormat="1" ht="12.95" customHeight="1" thickBot="1">
      <c r="A6" s="192"/>
      <c r="B6" s="193" t="s">
        <v>493</v>
      </c>
      <c r="C6" s="194" t="s">
        <v>494</v>
      </c>
    </row>
    <row r="7" spans="1:3" s="457" customFormat="1" ht="15.95" customHeight="1" thickBot="1">
      <c r="A7" s="230"/>
      <c r="B7" s="231" t="s">
        <v>56</v>
      </c>
      <c r="C7" s="232"/>
    </row>
    <row r="8" spans="1:3" s="368" customFormat="1" ht="12" customHeight="1" thickBot="1">
      <c r="A8" s="192" t="s">
        <v>18</v>
      </c>
      <c r="B8" s="233" t="s">
        <v>520</v>
      </c>
      <c r="C8" s="317">
        <f>SUM(C9:C19)</f>
        <v>0</v>
      </c>
    </row>
    <row r="9" spans="1:3" s="368" customFormat="1" ht="12" customHeight="1">
      <c r="A9" s="450" t="s">
        <v>98</v>
      </c>
      <c r="B9" s="10" t="s">
        <v>277</v>
      </c>
      <c r="C9" s="358"/>
    </row>
    <row r="10" spans="1:3" s="368" customFormat="1" ht="12" customHeight="1">
      <c r="A10" s="451" t="s">
        <v>99</v>
      </c>
      <c r="B10" s="8" t="s">
        <v>278</v>
      </c>
      <c r="C10" s="315"/>
    </row>
    <row r="11" spans="1:3" s="368" customFormat="1" ht="12" customHeight="1">
      <c r="A11" s="451" t="s">
        <v>100</v>
      </c>
      <c r="B11" s="8" t="s">
        <v>279</v>
      </c>
      <c r="C11" s="315"/>
    </row>
    <row r="12" spans="1:3" s="368" customFormat="1" ht="12" customHeight="1">
      <c r="A12" s="451" t="s">
        <v>101</v>
      </c>
      <c r="B12" s="8" t="s">
        <v>280</v>
      </c>
      <c r="C12" s="315"/>
    </row>
    <row r="13" spans="1:3" s="368" customFormat="1" ht="12" customHeight="1">
      <c r="A13" s="451" t="s">
        <v>148</v>
      </c>
      <c r="B13" s="8" t="s">
        <v>281</v>
      </c>
      <c r="C13" s="315"/>
    </row>
    <row r="14" spans="1:3" s="368" customFormat="1" ht="12" customHeight="1">
      <c r="A14" s="451" t="s">
        <v>102</v>
      </c>
      <c r="B14" s="8" t="s">
        <v>399</v>
      </c>
      <c r="C14" s="315"/>
    </row>
    <row r="15" spans="1:3" s="368" customFormat="1" ht="12" customHeight="1">
      <c r="A15" s="451" t="s">
        <v>103</v>
      </c>
      <c r="B15" s="7" t="s">
        <v>400</v>
      </c>
      <c r="C15" s="315"/>
    </row>
    <row r="16" spans="1:3" s="368" customFormat="1" ht="12" customHeight="1">
      <c r="A16" s="451" t="s">
        <v>113</v>
      </c>
      <c r="B16" s="8" t="s">
        <v>284</v>
      </c>
      <c r="C16" s="359"/>
    </row>
    <row r="17" spans="1:3" s="458" customFormat="1" ht="12" customHeight="1">
      <c r="A17" s="451" t="s">
        <v>114</v>
      </c>
      <c r="B17" s="8" t="s">
        <v>285</v>
      </c>
      <c r="C17" s="315"/>
    </row>
    <row r="18" spans="1:3" s="458" customFormat="1" ht="12" customHeight="1">
      <c r="A18" s="451" t="s">
        <v>115</v>
      </c>
      <c r="B18" s="8" t="s">
        <v>436</v>
      </c>
      <c r="C18" s="316"/>
    </row>
    <row r="19" spans="1:3" s="458" customFormat="1" ht="12" customHeight="1" thickBot="1">
      <c r="A19" s="451" t="s">
        <v>116</v>
      </c>
      <c r="B19" s="7" t="s">
        <v>286</v>
      </c>
      <c r="C19" s="316"/>
    </row>
    <row r="20" spans="1:3" s="368" customFormat="1" ht="12" customHeight="1" thickBot="1">
      <c r="A20" s="192" t="s">
        <v>19</v>
      </c>
      <c r="B20" s="233" t="s">
        <v>401</v>
      </c>
      <c r="C20" s="317">
        <f>SUM(C21:C23)</f>
        <v>0</v>
      </c>
    </row>
    <row r="21" spans="1:3" s="458" customFormat="1" ht="12" customHeight="1">
      <c r="A21" s="451" t="s">
        <v>104</v>
      </c>
      <c r="B21" s="9" t="s">
        <v>258</v>
      </c>
      <c r="C21" s="315"/>
    </row>
    <row r="22" spans="1:3" s="458" customFormat="1" ht="12" customHeight="1">
      <c r="A22" s="451" t="s">
        <v>105</v>
      </c>
      <c r="B22" s="8" t="s">
        <v>402</v>
      </c>
      <c r="C22" s="315"/>
    </row>
    <row r="23" spans="1:3" s="458" customFormat="1" ht="12" customHeight="1">
      <c r="A23" s="451" t="s">
        <v>106</v>
      </c>
      <c r="B23" s="8" t="s">
        <v>403</v>
      </c>
      <c r="C23" s="315"/>
    </row>
    <row r="24" spans="1:3" s="458" customFormat="1" ht="12" customHeight="1" thickBot="1">
      <c r="A24" s="451" t="s">
        <v>107</v>
      </c>
      <c r="B24" s="8" t="s">
        <v>525</v>
      </c>
      <c r="C24" s="315"/>
    </row>
    <row r="25" spans="1:3" s="458" customFormat="1" ht="12" customHeight="1" thickBot="1">
      <c r="A25" s="200" t="s">
        <v>20</v>
      </c>
      <c r="B25" s="124" t="s">
        <v>174</v>
      </c>
      <c r="C25" s="343"/>
    </row>
    <row r="26" spans="1:3" s="458" customFormat="1" ht="12" customHeight="1" thickBot="1">
      <c r="A26" s="200" t="s">
        <v>21</v>
      </c>
      <c r="B26" s="124" t="s">
        <v>404</v>
      </c>
      <c r="C26" s="317">
        <f>+C27+C28</f>
        <v>0</v>
      </c>
    </row>
    <row r="27" spans="1:3" s="458" customFormat="1" ht="12" customHeight="1">
      <c r="A27" s="452" t="s">
        <v>268</v>
      </c>
      <c r="B27" s="453" t="s">
        <v>402</v>
      </c>
      <c r="C27" s="74"/>
    </row>
    <row r="28" spans="1:3" s="458" customFormat="1" ht="12" customHeight="1">
      <c r="A28" s="452" t="s">
        <v>269</v>
      </c>
      <c r="B28" s="454" t="s">
        <v>405</v>
      </c>
      <c r="C28" s="318"/>
    </row>
    <row r="29" spans="1:3" s="458" customFormat="1" ht="12" customHeight="1" thickBot="1">
      <c r="A29" s="451" t="s">
        <v>270</v>
      </c>
      <c r="B29" s="141" t="s">
        <v>526</v>
      </c>
      <c r="C29" s="81"/>
    </row>
    <row r="30" spans="1:3" s="458" customFormat="1" ht="12" customHeight="1" thickBot="1">
      <c r="A30" s="200" t="s">
        <v>22</v>
      </c>
      <c r="B30" s="124" t="s">
        <v>406</v>
      </c>
      <c r="C30" s="317">
        <f>+C31+C32+C33</f>
        <v>0</v>
      </c>
    </row>
    <row r="31" spans="1:3" s="458" customFormat="1" ht="12" customHeight="1">
      <c r="A31" s="452" t="s">
        <v>91</v>
      </c>
      <c r="B31" s="453" t="s">
        <v>291</v>
      </c>
      <c r="C31" s="74"/>
    </row>
    <row r="32" spans="1:3" s="458" customFormat="1" ht="12" customHeight="1">
      <c r="A32" s="452" t="s">
        <v>92</v>
      </c>
      <c r="B32" s="454" t="s">
        <v>292</v>
      </c>
      <c r="C32" s="318"/>
    </row>
    <row r="33" spans="1:3" s="458" customFormat="1" ht="12" customHeight="1" thickBot="1">
      <c r="A33" s="451" t="s">
        <v>93</v>
      </c>
      <c r="B33" s="141" t="s">
        <v>293</v>
      </c>
      <c r="C33" s="81"/>
    </row>
    <row r="34" spans="1:3" s="368" customFormat="1" ht="12" customHeight="1" thickBot="1">
      <c r="A34" s="200" t="s">
        <v>23</v>
      </c>
      <c r="B34" s="124" t="s">
        <v>376</v>
      </c>
      <c r="C34" s="343"/>
    </row>
    <row r="35" spans="1:3" s="368" customFormat="1" ht="12" customHeight="1" thickBot="1">
      <c r="A35" s="200" t="s">
        <v>24</v>
      </c>
      <c r="B35" s="124" t="s">
        <v>407</v>
      </c>
      <c r="C35" s="360"/>
    </row>
    <row r="36" spans="1:3" s="368" customFormat="1" ht="12" customHeight="1" thickBot="1">
      <c r="A36" s="192" t="s">
        <v>25</v>
      </c>
      <c r="B36" s="124" t="s">
        <v>527</v>
      </c>
      <c r="C36" s="361">
        <f>+C8+C20+C25+C26+C30+C34+C35</f>
        <v>0</v>
      </c>
    </row>
    <row r="37" spans="1:3" s="368" customFormat="1" ht="12" customHeight="1" thickBot="1">
      <c r="A37" s="234" t="s">
        <v>26</v>
      </c>
      <c r="B37" s="124" t="s">
        <v>409</v>
      </c>
      <c r="C37" s="361">
        <f>+C38+C39+C40</f>
        <v>0</v>
      </c>
    </row>
    <row r="38" spans="1:3" s="368" customFormat="1" ht="12" customHeight="1">
      <c r="A38" s="452" t="s">
        <v>410</v>
      </c>
      <c r="B38" s="453" t="s">
        <v>236</v>
      </c>
      <c r="C38" s="74"/>
    </row>
    <row r="39" spans="1:3" s="368" customFormat="1" ht="12" customHeight="1">
      <c r="A39" s="452" t="s">
        <v>411</v>
      </c>
      <c r="B39" s="454" t="s">
        <v>2</v>
      </c>
      <c r="C39" s="318"/>
    </row>
    <row r="40" spans="1:3" s="458" customFormat="1" ht="12" customHeight="1" thickBot="1">
      <c r="A40" s="451" t="s">
        <v>412</v>
      </c>
      <c r="B40" s="141" t="s">
        <v>413</v>
      </c>
      <c r="C40" s="81"/>
    </row>
    <row r="41" spans="1:3" s="458" customFormat="1" ht="15.2" customHeight="1" thickBot="1">
      <c r="A41" s="234" t="s">
        <v>27</v>
      </c>
      <c r="B41" s="235" t="s">
        <v>414</v>
      </c>
      <c r="C41" s="364">
        <f>+C36+C37</f>
        <v>0</v>
      </c>
    </row>
    <row r="42" spans="1:3" s="458" customFormat="1" ht="15.2" customHeight="1">
      <c r="A42" s="236"/>
      <c r="B42" s="237"/>
      <c r="C42" s="362"/>
    </row>
    <row r="43" spans="1:3" ht="13.5" thickBot="1">
      <c r="A43" s="238"/>
      <c r="B43" s="239"/>
      <c r="C43" s="363"/>
    </row>
    <row r="44" spans="1:3" s="457" customFormat="1" ht="16.5" customHeight="1" thickBot="1">
      <c r="A44" s="240"/>
      <c r="B44" s="241" t="s">
        <v>57</v>
      </c>
      <c r="C44" s="364"/>
    </row>
    <row r="45" spans="1:3" s="459" customFormat="1" ht="12" customHeight="1" thickBot="1">
      <c r="A45" s="200" t="s">
        <v>18</v>
      </c>
      <c r="B45" s="124" t="s">
        <v>415</v>
      </c>
      <c r="C45" s="317">
        <f>SUM(C46:C50)</f>
        <v>0</v>
      </c>
    </row>
    <row r="46" spans="1:3" ht="12" customHeight="1">
      <c r="A46" s="451" t="s">
        <v>98</v>
      </c>
      <c r="B46" s="9" t="s">
        <v>49</v>
      </c>
      <c r="C46" s="74"/>
    </row>
    <row r="47" spans="1:3" ht="12" customHeight="1">
      <c r="A47" s="451" t="s">
        <v>99</v>
      </c>
      <c r="B47" s="8" t="s">
        <v>183</v>
      </c>
      <c r="C47" s="77"/>
    </row>
    <row r="48" spans="1:3" ht="12" customHeight="1">
      <c r="A48" s="451" t="s">
        <v>100</v>
      </c>
      <c r="B48" s="8" t="s">
        <v>140</v>
      </c>
      <c r="C48" s="77"/>
    </row>
    <row r="49" spans="1:3" ht="12" customHeight="1">
      <c r="A49" s="451" t="s">
        <v>101</v>
      </c>
      <c r="B49" s="8" t="s">
        <v>184</v>
      </c>
      <c r="C49" s="77"/>
    </row>
    <row r="50" spans="1:3" ht="12" customHeight="1" thickBot="1">
      <c r="A50" s="451" t="s">
        <v>148</v>
      </c>
      <c r="B50" s="8" t="s">
        <v>185</v>
      </c>
      <c r="C50" s="77"/>
    </row>
    <row r="51" spans="1:3" ht="12" customHeight="1" thickBot="1">
      <c r="A51" s="200" t="s">
        <v>19</v>
      </c>
      <c r="B51" s="124" t="s">
        <v>416</v>
      </c>
      <c r="C51" s="317">
        <f>SUM(C52:C54)</f>
        <v>0</v>
      </c>
    </row>
    <row r="52" spans="1:3" s="459" customFormat="1" ht="12" customHeight="1">
      <c r="A52" s="451" t="s">
        <v>104</v>
      </c>
      <c r="B52" s="9" t="s">
        <v>230</v>
      </c>
      <c r="C52" s="74"/>
    </row>
    <row r="53" spans="1:3" ht="12" customHeight="1">
      <c r="A53" s="451" t="s">
        <v>105</v>
      </c>
      <c r="B53" s="8" t="s">
        <v>187</v>
      </c>
      <c r="C53" s="77"/>
    </row>
    <row r="54" spans="1:3" ht="12" customHeight="1">
      <c r="A54" s="451" t="s">
        <v>106</v>
      </c>
      <c r="B54" s="8" t="s">
        <v>58</v>
      </c>
      <c r="C54" s="77"/>
    </row>
    <row r="55" spans="1:3" ht="12" customHeight="1" thickBot="1">
      <c r="A55" s="451" t="s">
        <v>107</v>
      </c>
      <c r="B55" s="8" t="s">
        <v>524</v>
      </c>
      <c r="C55" s="77"/>
    </row>
    <row r="56" spans="1:3" ht="15.2" customHeight="1" thickBot="1">
      <c r="A56" s="200" t="s">
        <v>20</v>
      </c>
      <c r="B56" s="124" t="s">
        <v>13</v>
      </c>
      <c r="C56" s="343"/>
    </row>
    <row r="57" spans="1:3" ht="13.5" thickBot="1">
      <c r="A57" s="200" t="s">
        <v>21</v>
      </c>
      <c r="B57" s="242" t="s">
        <v>529</v>
      </c>
      <c r="C57" s="365">
        <f>+C45+C51+C56</f>
        <v>0</v>
      </c>
    </row>
    <row r="58" spans="1:3" ht="15.2" customHeight="1" thickBot="1">
      <c r="C58" s="631">
        <f>C41-C57</f>
        <v>0</v>
      </c>
    </row>
    <row r="59" spans="1:3" ht="14.45" customHeight="1" thickBot="1">
      <c r="A59" s="245" t="s">
        <v>519</v>
      </c>
      <c r="B59" s="246"/>
      <c r="C59" s="121"/>
    </row>
    <row r="60" spans="1:3" ht="13.5" thickBot="1">
      <c r="A60" s="245" t="s">
        <v>206</v>
      </c>
      <c r="B60" s="246"/>
      <c r="C60" s="12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topLeftCell="A46" zoomScale="120" zoomScaleNormal="120" workbookViewId="0">
      <selection activeCell="C63" sqref="C63"/>
    </sheetView>
  </sheetViews>
  <sheetFormatPr defaultRowHeight="12.75"/>
  <cols>
    <col min="1" max="1" width="13.83203125" style="243" customWidth="1"/>
    <col min="2" max="2" width="79.1640625" style="244" customWidth="1"/>
    <col min="3" max="3" width="25" style="244" customWidth="1"/>
    <col min="4" max="16384" width="9.33203125" style="244"/>
  </cols>
  <sheetData>
    <row r="1" spans="1:3" s="224" customFormat="1" ht="21.2" customHeight="1" thickBot="1">
      <c r="A1" s="223"/>
      <c r="B1" s="225"/>
      <c r="C1" s="596" t="str">
        <f ca="1">CONCATENATE("9.6. melléklet ",ALAPADATOK!A7," ",ALAPADATOK!B7," ",ALAPADATOK!C7," ",ALAPADATOK!D7," ",ALAPADATOK!E7," ",ALAPADATOK!F7," ",ALAPADATOK!G7," ",ALAPADATOK!H7)</f>
        <v>9.6. melléklet a 2 / 2019 ( II.15. ) önkormányzati rendelethez</v>
      </c>
    </row>
    <row r="2" spans="1:3" s="455" customFormat="1" ht="36">
      <c r="A2" s="407" t="s">
        <v>204</v>
      </c>
      <c r="B2" s="594" t="str">
        <f ca="1">CONCATENATE(ALAPADATOK!B19)</f>
        <v>Dr. Halász Géza Szakorvosi Rendelőintézet</v>
      </c>
      <c r="C2" s="366" t="s">
        <v>607</v>
      </c>
    </row>
    <row r="3" spans="1:3" s="455" customFormat="1" ht="24.75" thickBot="1">
      <c r="A3" s="449" t="s">
        <v>203</v>
      </c>
      <c r="B3" s="595" t="s">
        <v>398</v>
      </c>
      <c r="C3" s="367" t="s">
        <v>54</v>
      </c>
    </row>
    <row r="4" spans="1:3" s="456" customFormat="1" ht="15.95" customHeight="1" thickBot="1">
      <c r="A4" s="226"/>
      <c r="B4" s="226"/>
      <c r="C4" s="227" t="str">
        <f ca="1">KV_9.2.3.sz.mell!C4</f>
        <v>Forintban!</v>
      </c>
    </row>
    <row r="5" spans="1:3" ht="13.5" thickBot="1">
      <c r="A5" s="408" t="s">
        <v>205</v>
      </c>
      <c r="B5" s="228" t="s">
        <v>563</v>
      </c>
      <c r="C5" s="229" t="s">
        <v>55</v>
      </c>
    </row>
    <row r="6" spans="1:3" s="457" customFormat="1" ht="12.95" customHeight="1" thickBot="1">
      <c r="A6" s="192"/>
      <c r="B6" s="193" t="s">
        <v>493</v>
      </c>
      <c r="C6" s="194" t="s">
        <v>494</v>
      </c>
    </row>
    <row r="7" spans="1:3" s="457" customFormat="1" ht="15.95" customHeight="1" thickBot="1">
      <c r="A7" s="230"/>
      <c r="B7" s="231" t="s">
        <v>56</v>
      </c>
      <c r="C7" s="232"/>
    </row>
    <row r="8" spans="1:3" s="368" customFormat="1" ht="12" customHeight="1" thickBot="1">
      <c r="A8" s="192" t="s">
        <v>18</v>
      </c>
      <c r="B8" s="233" t="s">
        <v>520</v>
      </c>
      <c r="C8" s="317">
        <f>SUM(C9:C19)</f>
        <v>31000000</v>
      </c>
    </row>
    <row r="9" spans="1:3" s="368" customFormat="1" ht="12" customHeight="1">
      <c r="A9" s="450" t="s">
        <v>98</v>
      </c>
      <c r="B9" s="10" t="s">
        <v>277</v>
      </c>
      <c r="C9" s="358"/>
    </row>
    <row r="10" spans="1:3" s="368" customFormat="1" ht="12" customHeight="1">
      <c r="A10" s="451" t="s">
        <v>99</v>
      </c>
      <c r="B10" s="8" t="s">
        <v>278</v>
      </c>
      <c r="C10" s="315">
        <v>31000000</v>
      </c>
    </row>
    <row r="11" spans="1:3" s="368" customFormat="1" ht="12" customHeight="1">
      <c r="A11" s="451" t="s">
        <v>100</v>
      </c>
      <c r="B11" s="8" t="s">
        <v>279</v>
      </c>
      <c r="C11" s="315"/>
    </row>
    <row r="12" spans="1:3" s="368" customFormat="1" ht="12" customHeight="1">
      <c r="A12" s="451" t="s">
        <v>101</v>
      </c>
      <c r="B12" s="8" t="s">
        <v>280</v>
      </c>
      <c r="C12" s="315"/>
    </row>
    <row r="13" spans="1:3" s="368" customFormat="1" ht="12" customHeight="1">
      <c r="A13" s="451" t="s">
        <v>148</v>
      </c>
      <c r="B13" s="8" t="s">
        <v>281</v>
      </c>
      <c r="C13" s="315"/>
    </row>
    <row r="14" spans="1:3" s="368" customFormat="1" ht="12" customHeight="1">
      <c r="A14" s="451" t="s">
        <v>102</v>
      </c>
      <c r="B14" s="8" t="s">
        <v>399</v>
      </c>
      <c r="C14" s="315"/>
    </row>
    <row r="15" spans="1:3" s="368" customFormat="1" ht="12" customHeight="1">
      <c r="A15" s="451" t="s">
        <v>103</v>
      </c>
      <c r="B15" s="7" t="s">
        <v>400</v>
      </c>
      <c r="C15" s="315"/>
    </row>
    <row r="16" spans="1:3" s="368" customFormat="1" ht="12" customHeight="1">
      <c r="A16" s="451" t="s">
        <v>113</v>
      </c>
      <c r="B16" s="8" t="s">
        <v>284</v>
      </c>
      <c r="C16" s="359"/>
    </row>
    <row r="17" spans="1:3" s="458" customFormat="1" ht="12" customHeight="1">
      <c r="A17" s="451" t="s">
        <v>114</v>
      </c>
      <c r="B17" s="8" t="s">
        <v>285</v>
      </c>
      <c r="C17" s="315"/>
    </row>
    <row r="18" spans="1:3" s="458" customFormat="1" ht="12" customHeight="1">
      <c r="A18" s="451" t="s">
        <v>115</v>
      </c>
      <c r="B18" s="8" t="s">
        <v>436</v>
      </c>
      <c r="C18" s="316"/>
    </row>
    <row r="19" spans="1:3" s="458" customFormat="1" ht="12" customHeight="1" thickBot="1">
      <c r="A19" s="451" t="s">
        <v>116</v>
      </c>
      <c r="B19" s="7" t="s">
        <v>286</v>
      </c>
      <c r="C19" s="316"/>
    </row>
    <row r="20" spans="1:3" s="368" customFormat="1" ht="12" customHeight="1" thickBot="1">
      <c r="A20" s="192" t="s">
        <v>19</v>
      </c>
      <c r="B20" s="233" t="s">
        <v>401</v>
      </c>
      <c r="C20" s="317">
        <f>SUM(C21:C23)</f>
        <v>993550000</v>
      </c>
    </row>
    <row r="21" spans="1:3" s="458" customFormat="1" ht="12" customHeight="1">
      <c r="A21" s="451" t="s">
        <v>104</v>
      </c>
      <c r="B21" s="9" t="s">
        <v>258</v>
      </c>
      <c r="C21" s="315"/>
    </row>
    <row r="22" spans="1:3" s="458" customFormat="1" ht="12" customHeight="1">
      <c r="A22" s="451" t="s">
        <v>105</v>
      </c>
      <c r="B22" s="8" t="s">
        <v>402</v>
      </c>
      <c r="C22" s="315"/>
    </row>
    <row r="23" spans="1:3" s="458" customFormat="1" ht="12" customHeight="1">
      <c r="A23" s="451" t="s">
        <v>106</v>
      </c>
      <c r="B23" s="8" t="s">
        <v>403</v>
      </c>
      <c r="C23" s="315">
        <v>993550000</v>
      </c>
    </row>
    <row r="24" spans="1:3" s="458" customFormat="1" ht="12" customHeight="1" thickBot="1">
      <c r="A24" s="451" t="s">
        <v>107</v>
      </c>
      <c r="B24" s="8" t="s">
        <v>525</v>
      </c>
      <c r="C24" s="315"/>
    </row>
    <row r="25" spans="1:3" s="458" customFormat="1" ht="12" customHeight="1" thickBot="1">
      <c r="A25" s="200" t="s">
        <v>20</v>
      </c>
      <c r="B25" s="124" t="s">
        <v>174</v>
      </c>
      <c r="C25" s="343"/>
    </row>
    <row r="26" spans="1:3" s="458" customFormat="1" ht="12" customHeight="1" thickBot="1">
      <c r="A26" s="200" t="s">
        <v>21</v>
      </c>
      <c r="B26" s="124" t="s">
        <v>404</v>
      </c>
      <c r="C26" s="317">
        <f>+C27+C28</f>
        <v>0</v>
      </c>
    </row>
    <row r="27" spans="1:3" s="458" customFormat="1" ht="12" customHeight="1">
      <c r="A27" s="452" t="s">
        <v>268</v>
      </c>
      <c r="B27" s="453" t="s">
        <v>402</v>
      </c>
      <c r="C27" s="74"/>
    </row>
    <row r="28" spans="1:3" s="458" customFormat="1" ht="12" customHeight="1">
      <c r="A28" s="452" t="s">
        <v>269</v>
      </c>
      <c r="B28" s="454" t="s">
        <v>405</v>
      </c>
      <c r="C28" s="318"/>
    </row>
    <row r="29" spans="1:3" s="458" customFormat="1" ht="12" customHeight="1" thickBot="1">
      <c r="A29" s="451" t="s">
        <v>270</v>
      </c>
      <c r="B29" s="141" t="s">
        <v>526</v>
      </c>
      <c r="C29" s="81"/>
    </row>
    <row r="30" spans="1:3" s="458" customFormat="1" ht="12" customHeight="1" thickBot="1">
      <c r="A30" s="200" t="s">
        <v>22</v>
      </c>
      <c r="B30" s="124" t="s">
        <v>406</v>
      </c>
      <c r="C30" s="317">
        <f>+C31+C32+C33</f>
        <v>0</v>
      </c>
    </row>
    <row r="31" spans="1:3" s="458" customFormat="1" ht="12" customHeight="1">
      <c r="A31" s="452" t="s">
        <v>91</v>
      </c>
      <c r="B31" s="453" t="s">
        <v>291</v>
      </c>
      <c r="C31" s="74"/>
    </row>
    <row r="32" spans="1:3" s="458" customFormat="1" ht="12" customHeight="1">
      <c r="A32" s="452" t="s">
        <v>92</v>
      </c>
      <c r="B32" s="454" t="s">
        <v>292</v>
      </c>
      <c r="C32" s="318"/>
    </row>
    <row r="33" spans="1:3" s="458" customFormat="1" ht="12" customHeight="1" thickBot="1">
      <c r="A33" s="451" t="s">
        <v>93</v>
      </c>
      <c r="B33" s="141" t="s">
        <v>293</v>
      </c>
      <c r="C33" s="81"/>
    </row>
    <row r="34" spans="1:3" s="368" customFormat="1" ht="12" customHeight="1" thickBot="1">
      <c r="A34" s="200" t="s">
        <v>23</v>
      </c>
      <c r="B34" s="124" t="s">
        <v>376</v>
      </c>
      <c r="C34" s="343"/>
    </row>
    <row r="35" spans="1:3" s="368" customFormat="1" ht="12" customHeight="1" thickBot="1">
      <c r="A35" s="200" t="s">
        <v>24</v>
      </c>
      <c r="B35" s="124" t="s">
        <v>407</v>
      </c>
      <c r="C35" s="360"/>
    </row>
    <row r="36" spans="1:3" s="368" customFormat="1" ht="12" customHeight="1" thickBot="1">
      <c r="A36" s="192" t="s">
        <v>25</v>
      </c>
      <c r="B36" s="124" t="s">
        <v>527</v>
      </c>
      <c r="C36" s="361">
        <f>+C8+C20+C25+C26+C30+C34+C35</f>
        <v>1024550000</v>
      </c>
    </row>
    <row r="37" spans="1:3" s="368" customFormat="1" ht="12" customHeight="1" thickBot="1">
      <c r="A37" s="234" t="s">
        <v>26</v>
      </c>
      <c r="B37" s="124" t="s">
        <v>409</v>
      </c>
      <c r="C37" s="361">
        <f>+C38+C39+C40</f>
        <v>24000000</v>
      </c>
    </row>
    <row r="38" spans="1:3" s="368" customFormat="1" ht="12" customHeight="1">
      <c r="A38" s="452" t="s">
        <v>410</v>
      </c>
      <c r="B38" s="453" t="s">
        <v>236</v>
      </c>
      <c r="C38" s="74"/>
    </row>
    <row r="39" spans="1:3" s="368" customFormat="1" ht="12" customHeight="1">
      <c r="A39" s="452" t="s">
        <v>411</v>
      </c>
      <c r="B39" s="454" t="s">
        <v>2</v>
      </c>
      <c r="C39" s="318"/>
    </row>
    <row r="40" spans="1:3" s="458" customFormat="1" ht="12" customHeight="1" thickBot="1">
      <c r="A40" s="451" t="s">
        <v>412</v>
      </c>
      <c r="B40" s="141" t="s">
        <v>413</v>
      </c>
      <c r="C40" s="81">
        <v>24000000</v>
      </c>
    </row>
    <row r="41" spans="1:3" s="458" customFormat="1" ht="15.2" customHeight="1" thickBot="1">
      <c r="A41" s="234" t="s">
        <v>27</v>
      </c>
      <c r="B41" s="235" t="s">
        <v>414</v>
      </c>
      <c r="C41" s="364">
        <f>+C36+C37</f>
        <v>1048550000</v>
      </c>
    </row>
    <row r="42" spans="1:3" s="458" customFormat="1" ht="15.2" customHeight="1">
      <c r="A42" s="236"/>
      <c r="B42" s="237"/>
      <c r="C42" s="362"/>
    </row>
    <row r="43" spans="1:3" ht="13.5" thickBot="1">
      <c r="A43" s="238"/>
      <c r="B43" s="239"/>
      <c r="C43" s="363"/>
    </row>
    <row r="44" spans="1:3" s="457" customFormat="1" ht="16.5" customHeight="1" thickBot="1">
      <c r="A44" s="240"/>
      <c r="B44" s="241" t="s">
        <v>57</v>
      </c>
      <c r="C44" s="364"/>
    </row>
    <row r="45" spans="1:3" s="459" customFormat="1" ht="12" customHeight="1" thickBot="1">
      <c r="A45" s="200" t="s">
        <v>18</v>
      </c>
      <c r="B45" s="124" t="s">
        <v>415</v>
      </c>
      <c r="C45" s="317">
        <f>SUM(C46:C50)</f>
        <v>1035990000</v>
      </c>
    </row>
    <row r="46" spans="1:3" ht="12" customHeight="1">
      <c r="A46" s="451" t="s">
        <v>98</v>
      </c>
      <c r="B46" s="9" t="s">
        <v>49</v>
      </c>
      <c r="C46" s="74">
        <v>472184000</v>
      </c>
    </row>
    <row r="47" spans="1:3" ht="12" customHeight="1">
      <c r="A47" s="451" t="s">
        <v>99</v>
      </c>
      <c r="B47" s="8" t="s">
        <v>183</v>
      </c>
      <c r="C47" s="77">
        <v>74732000</v>
      </c>
    </row>
    <row r="48" spans="1:3" ht="12" customHeight="1">
      <c r="A48" s="451" t="s">
        <v>100</v>
      </c>
      <c r="B48" s="8" t="s">
        <v>140</v>
      </c>
      <c r="C48" s="77">
        <v>484038000</v>
      </c>
    </row>
    <row r="49" spans="1:3" ht="12" customHeight="1">
      <c r="A49" s="451" t="s">
        <v>101</v>
      </c>
      <c r="B49" s="8" t="s">
        <v>184</v>
      </c>
      <c r="C49" s="77"/>
    </row>
    <row r="50" spans="1:3" ht="12" customHeight="1" thickBot="1">
      <c r="A50" s="451" t="s">
        <v>148</v>
      </c>
      <c r="B50" s="8" t="s">
        <v>185</v>
      </c>
      <c r="C50" s="77">
        <v>5036000</v>
      </c>
    </row>
    <row r="51" spans="1:3" ht="12" customHeight="1" thickBot="1">
      <c r="A51" s="200" t="s">
        <v>19</v>
      </c>
      <c r="B51" s="124" t="s">
        <v>416</v>
      </c>
      <c r="C51" s="317">
        <f>SUM(C52:C54)</f>
        <v>12560000</v>
      </c>
    </row>
    <row r="52" spans="1:3" s="459" customFormat="1" ht="12" customHeight="1">
      <c r="A52" s="451" t="s">
        <v>104</v>
      </c>
      <c r="B52" s="9" t="s">
        <v>230</v>
      </c>
      <c r="C52" s="74">
        <v>12560000</v>
      </c>
    </row>
    <row r="53" spans="1:3" ht="12" customHeight="1">
      <c r="A53" s="451" t="s">
        <v>105</v>
      </c>
      <c r="B53" s="8" t="s">
        <v>187</v>
      </c>
      <c r="C53" s="77"/>
    </row>
    <row r="54" spans="1:3" ht="12" customHeight="1">
      <c r="A54" s="451" t="s">
        <v>106</v>
      </c>
      <c r="B54" s="8" t="s">
        <v>58</v>
      </c>
      <c r="C54" s="77"/>
    </row>
    <row r="55" spans="1:3" ht="12" customHeight="1" thickBot="1">
      <c r="A55" s="451" t="s">
        <v>107</v>
      </c>
      <c r="B55" s="8" t="s">
        <v>524</v>
      </c>
      <c r="C55" s="77"/>
    </row>
    <row r="56" spans="1:3" ht="15.2" customHeight="1" thickBot="1">
      <c r="A56" s="200" t="s">
        <v>20</v>
      </c>
      <c r="B56" s="124" t="s">
        <v>13</v>
      </c>
      <c r="C56" s="343"/>
    </row>
    <row r="57" spans="1:3" ht="13.5" thickBot="1">
      <c r="A57" s="200" t="s">
        <v>21</v>
      </c>
      <c r="B57" s="242" t="s">
        <v>529</v>
      </c>
      <c r="C57" s="365">
        <f>+C45+C51+C56</f>
        <v>1048550000</v>
      </c>
    </row>
    <row r="58" spans="1:3" ht="15.2" customHeight="1" thickBot="1">
      <c r="C58" s="631">
        <f>C41-C57</f>
        <v>0</v>
      </c>
    </row>
    <row r="59" spans="1:3" ht="14.45" customHeight="1" thickBot="1">
      <c r="A59" s="245" t="s">
        <v>519</v>
      </c>
      <c r="B59" s="246"/>
      <c r="C59" s="121">
        <v>103</v>
      </c>
    </row>
    <row r="60" spans="1:3" ht="13.5" thickBot="1">
      <c r="A60" s="245" t="s">
        <v>206</v>
      </c>
      <c r="B60" s="246"/>
      <c r="C60" s="12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43" customWidth="1"/>
    <col min="2" max="2" width="79.1640625" style="244" customWidth="1"/>
    <col min="3" max="3" width="25" style="244" customWidth="1"/>
    <col min="4" max="16384" width="9.33203125" style="244"/>
  </cols>
  <sheetData>
    <row r="1" spans="1:3" s="224" customFormat="1" ht="21.2" customHeight="1" thickBot="1">
      <c r="A1" s="223"/>
      <c r="B1" s="225"/>
      <c r="C1" s="596" t="str">
        <f ca="1">CONCATENATE("9.6.1. melléklet ",ALAPADATOK!A7," ",ALAPADATOK!B7," ",ALAPADATOK!C7," ",ALAPADATOK!D7," ",ALAPADATOK!E7," ",ALAPADATOK!F7," ",ALAPADATOK!G7," ",ALAPADATOK!H7)</f>
        <v>9.6.1. melléklet a 2 / 2019 ( II.15. ) önkormányzati rendelethez</v>
      </c>
    </row>
    <row r="2" spans="1:3" s="455" customFormat="1" ht="36">
      <c r="A2" s="407" t="s">
        <v>204</v>
      </c>
      <c r="B2" s="594" t="str">
        <f ca="1">CONCATENATE(KV_9.6.sz.mell!B2)</f>
        <v>Dr. Halász Géza Szakorvosi Rendelőintézet</v>
      </c>
      <c r="C2" s="366" t="s">
        <v>607</v>
      </c>
    </row>
    <row r="3" spans="1:3" s="455" customFormat="1" ht="24.75" thickBot="1">
      <c r="A3" s="449" t="s">
        <v>203</v>
      </c>
      <c r="B3" s="595" t="s">
        <v>417</v>
      </c>
      <c r="C3" s="367" t="s">
        <v>59</v>
      </c>
    </row>
    <row r="4" spans="1:3" s="456" customFormat="1" ht="15.95" customHeight="1" thickBot="1">
      <c r="A4" s="226"/>
      <c r="B4" s="226"/>
      <c r="C4" s="227" t="str">
        <f ca="1">KV_9.6.sz.mell!C4</f>
        <v>Forintban!</v>
      </c>
    </row>
    <row r="5" spans="1:3" ht="13.5" thickBot="1">
      <c r="A5" s="408" t="s">
        <v>205</v>
      </c>
      <c r="B5" s="228" t="s">
        <v>563</v>
      </c>
      <c r="C5" s="229" t="s">
        <v>55</v>
      </c>
    </row>
    <row r="6" spans="1:3" s="457" customFormat="1" ht="12.95" customHeight="1" thickBot="1">
      <c r="A6" s="192"/>
      <c r="B6" s="193" t="s">
        <v>493</v>
      </c>
      <c r="C6" s="194" t="s">
        <v>494</v>
      </c>
    </row>
    <row r="7" spans="1:3" s="457" customFormat="1" ht="15.95" customHeight="1" thickBot="1">
      <c r="A7" s="230"/>
      <c r="B7" s="231" t="s">
        <v>56</v>
      </c>
      <c r="C7" s="232"/>
    </row>
    <row r="8" spans="1:3" s="368" customFormat="1" ht="12" customHeight="1" thickBot="1">
      <c r="A8" s="192" t="s">
        <v>18</v>
      </c>
      <c r="B8" s="233" t="s">
        <v>520</v>
      </c>
      <c r="C8" s="317">
        <f>SUM(C9:C19)</f>
        <v>0</v>
      </c>
    </row>
    <row r="9" spans="1:3" s="368" customFormat="1" ht="12" customHeight="1">
      <c r="A9" s="450" t="s">
        <v>98</v>
      </c>
      <c r="B9" s="10" t="s">
        <v>277</v>
      </c>
      <c r="C9" s="358"/>
    </row>
    <row r="10" spans="1:3" s="368" customFormat="1" ht="12" customHeight="1">
      <c r="A10" s="451" t="s">
        <v>99</v>
      </c>
      <c r="B10" s="8" t="s">
        <v>278</v>
      </c>
      <c r="C10" s="315"/>
    </row>
    <row r="11" spans="1:3" s="368" customFormat="1" ht="12" customHeight="1">
      <c r="A11" s="451" t="s">
        <v>100</v>
      </c>
      <c r="B11" s="8" t="s">
        <v>279</v>
      </c>
      <c r="C11" s="315"/>
    </row>
    <row r="12" spans="1:3" s="368" customFormat="1" ht="12" customHeight="1">
      <c r="A12" s="451" t="s">
        <v>101</v>
      </c>
      <c r="B12" s="8" t="s">
        <v>280</v>
      </c>
      <c r="C12" s="315"/>
    </row>
    <row r="13" spans="1:3" s="368" customFormat="1" ht="12" customHeight="1">
      <c r="A13" s="451" t="s">
        <v>148</v>
      </c>
      <c r="B13" s="8" t="s">
        <v>281</v>
      </c>
      <c r="C13" s="315"/>
    </row>
    <row r="14" spans="1:3" s="368" customFormat="1" ht="12" customHeight="1">
      <c r="A14" s="451" t="s">
        <v>102</v>
      </c>
      <c r="B14" s="8" t="s">
        <v>399</v>
      </c>
      <c r="C14" s="315"/>
    </row>
    <row r="15" spans="1:3" s="368" customFormat="1" ht="12" customHeight="1">
      <c r="A15" s="451" t="s">
        <v>103</v>
      </c>
      <c r="B15" s="7" t="s">
        <v>400</v>
      </c>
      <c r="C15" s="315"/>
    </row>
    <row r="16" spans="1:3" s="368" customFormat="1" ht="12" customHeight="1">
      <c r="A16" s="451" t="s">
        <v>113</v>
      </c>
      <c r="B16" s="8" t="s">
        <v>284</v>
      </c>
      <c r="C16" s="359"/>
    </row>
    <row r="17" spans="1:3" s="458" customFormat="1" ht="12" customHeight="1">
      <c r="A17" s="451" t="s">
        <v>114</v>
      </c>
      <c r="B17" s="8" t="s">
        <v>285</v>
      </c>
      <c r="C17" s="315"/>
    </row>
    <row r="18" spans="1:3" s="458" customFormat="1" ht="12" customHeight="1">
      <c r="A18" s="451" t="s">
        <v>115</v>
      </c>
      <c r="B18" s="8" t="s">
        <v>436</v>
      </c>
      <c r="C18" s="316"/>
    </row>
    <row r="19" spans="1:3" s="458" customFormat="1" ht="12" customHeight="1" thickBot="1">
      <c r="A19" s="451" t="s">
        <v>116</v>
      </c>
      <c r="B19" s="7" t="s">
        <v>286</v>
      </c>
      <c r="C19" s="316"/>
    </row>
    <row r="20" spans="1:3" s="368" customFormat="1" ht="12" customHeight="1" thickBot="1">
      <c r="A20" s="192" t="s">
        <v>19</v>
      </c>
      <c r="B20" s="233" t="s">
        <v>401</v>
      </c>
      <c r="C20" s="317">
        <f>SUM(C21:C23)</f>
        <v>0</v>
      </c>
    </row>
    <row r="21" spans="1:3" s="458" customFormat="1" ht="12" customHeight="1">
      <c r="A21" s="451" t="s">
        <v>104</v>
      </c>
      <c r="B21" s="9" t="s">
        <v>258</v>
      </c>
      <c r="C21" s="315"/>
    </row>
    <row r="22" spans="1:3" s="458" customFormat="1" ht="12" customHeight="1">
      <c r="A22" s="451" t="s">
        <v>105</v>
      </c>
      <c r="B22" s="8" t="s">
        <v>402</v>
      </c>
      <c r="C22" s="315"/>
    </row>
    <row r="23" spans="1:3" s="458" customFormat="1" ht="12" customHeight="1">
      <c r="A23" s="451" t="s">
        <v>106</v>
      </c>
      <c r="B23" s="8" t="s">
        <v>403</v>
      </c>
      <c r="C23" s="315"/>
    </row>
    <row r="24" spans="1:3" s="458" customFormat="1" ht="12" customHeight="1" thickBot="1">
      <c r="A24" s="451" t="s">
        <v>107</v>
      </c>
      <c r="B24" s="8" t="s">
        <v>525</v>
      </c>
      <c r="C24" s="315"/>
    </row>
    <row r="25" spans="1:3" s="458" customFormat="1" ht="12" customHeight="1" thickBot="1">
      <c r="A25" s="200" t="s">
        <v>20</v>
      </c>
      <c r="B25" s="124" t="s">
        <v>174</v>
      </c>
      <c r="C25" s="343"/>
    </row>
    <row r="26" spans="1:3" s="458" customFormat="1" ht="12" customHeight="1" thickBot="1">
      <c r="A26" s="200" t="s">
        <v>21</v>
      </c>
      <c r="B26" s="124" t="s">
        <v>404</v>
      </c>
      <c r="C26" s="317">
        <f>+C27+C28</f>
        <v>0</v>
      </c>
    </row>
    <row r="27" spans="1:3" s="458" customFormat="1" ht="12" customHeight="1">
      <c r="A27" s="452" t="s">
        <v>268</v>
      </c>
      <c r="B27" s="453" t="s">
        <v>402</v>
      </c>
      <c r="C27" s="74"/>
    </row>
    <row r="28" spans="1:3" s="458" customFormat="1" ht="12" customHeight="1">
      <c r="A28" s="452" t="s">
        <v>269</v>
      </c>
      <c r="B28" s="454" t="s">
        <v>405</v>
      </c>
      <c r="C28" s="318"/>
    </row>
    <row r="29" spans="1:3" s="458" customFormat="1" ht="12" customHeight="1" thickBot="1">
      <c r="A29" s="451" t="s">
        <v>270</v>
      </c>
      <c r="B29" s="141" t="s">
        <v>526</v>
      </c>
      <c r="C29" s="81"/>
    </row>
    <row r="30" spans="1:3" s="458" customFormat="1" ht="12" customHeight="1" thickBot="1">
      <c r="A30" s="200" t="s">
        <v>22</v>
      </c>
      <c r="B30" s="124" t="s">
        <v>406</v>
      </c>
      <c r="C30" s="317">
        <f>+C31+C32+C33</f>
        <v>0</v>
      </c>
    </row>
    <row r="31" spans="1:3" s="458" customFormat="1" ht="12" customHeight="1">
      <c r="A31" s="452" t="s">
        <v>91</v>
      </c>
      <c r="B31" s="453" t="s">
        <v>291</v>
      </c>
      <c r="C31" s="74"/>
    </row>
    <row r="32" spans="1:3" s="458" customFormat="1" ht="12" customHeight="1">
      <c r="A32" s="452" t="s">
        <v>92</v>
      </c>
      <c r="B32" s="454" t="s">
        <v>292</v>
      </c>
      <c r="C32" s="318"/>
    </row>
    <row r="33" spans="1:3" s="458" customFormat="1" ht="12" customHeight="1" thickBot="1">
      <c r="A33" s="451" t="s">
        <v>93</v>
      </c>
      <c r="B33" s="141" t="s">
        <v>293</v>
      </c>
      <c r="C33" s="81"/>
    </row>
    <row r="34" spans="1:3" s="368" customFormat="1" ht="12" customHeight="1" thickBot="1">
      <c r="A34" s="200" t="s">
        <v>23</v>
      </c>
      <c r="B34" s="124" t="s">
        <v>376</v>
      </c>
      <c r="C34" s="343"/>
    </row>
    <row r="35" spans="1:3" s="368" customFormat="1" ht="12" customHeight="1" thickBot="1">
      <c r="A35" s="200" t="s">
        <v>24</v>
      </c>
      <c r="B35" s="124" t="s">
        <v>407</v>
      </c>
      <c r="C35" s="360"/>
    </row>
    <row r="36" spans="1:3" s="368" customFormat="1" ht="12" customHeight="1" thickBot="1">
      <c r="A36" s="192" t="s">
        <v>25</v>
      </c>
      <c r="B36" s="124" t="s">
        <v>527</v>
      </c>
      <c r="C36" s="361">
        <f>+C8+C20+C25+C26+C30+C34+C35</f>
        <v>0</v>
      </c>
    </row>
    <row r="37" spans="1:3" s="368" customFormat="1" ht="12" customHeight="1" thickBot="1">
      <c r="A37" s="234" t="s">
        <v>26</v>
      </c>
      <c r="B37" s="124" t="s">
        <v>409</v>
      </c>
      <c r="C37" s="361">
        <f>+C38+C39+C40</f>
        <v>0</v>
      </c>
    </row>
    <row r="38" spans="1:3" s="368" customFormat="1" ht="12" customHeight="1">
      <c r="A38" s="452" t="s">
        <v>410</v>
      </c>
      <c r="B38" s="453" t="s">
        <v>236</v>
      </c>
      <c r="C38" s="74"/>
    </row>
    <row r="39" spans="1:3" s="368" customFormat="1" ht="12" customHeight="1">
      <c r="A39" s="452" t="s">
        <v>411</v>
      </c>
      <c r="B39" s="454" t="s">
        <v>2</v>
      </c>
      <c r="C39" s="318"/>
    </row>
    <row r="40" spans="1:3" s="458" customFormat="1" ht="12" customHeight="1" thickBot="1">
      <c r="A40" s="451" t="s">
        <v>412</v>
      </c>
      <c r="B40" s="141" t="s">
        <v>413</v>
      </c>
      <c r="C40" s="81"/>
    </row>
    <row r="41" spans="1:3" s="458" customFormat="1" ht="15.2" customHeight="1" thickBot="1">
      <c r="A41" s="234" t="s">
        <v>27</v>
      </c>
      <c r="B41" s="235" t="s">
        <v>414</v>
      </c>
      <c r="C41" s="364">
        <f>+C36+C37</f>
        <v>0</v>
      </c>
    </row>
    <row r="42" spans="1:3" s="458" customFormat="1" ht="15.2" customHeight="1">
      <c r="A42" s="236"/>
      <c r="B42" s="237"/>
      <c r="C42" s="362"/>
    </row>
    <row r="43" spans="1:3" ht="13.5" thickBot="1">
      <c r="A43" s="238"/>
      <c r="B43" s="239"/>
      <c r="C43" s="363"/>
    </row>
    <row r="44" spans="1:3" s="457" customFormat="1" ht="16.5" customHeight="1" thickBot="1">
      <c r="A44" s="240"/>
      <c r="B44" s="241" t="s">
        <v>57</v>
      </c>
      <c r="C44" s="364"/>
    </row>
    <row r="45" spans="1:3" s="459" customFormat="1" ht="12" customHeight="1" thickBot="1">
      <c r="A45" s="200" t="s">
        <v>18</v>
      </c>
      <c r="B45" s="124" t="s">
        <v>415</v>
      </c>
      <c r="C45" s="317">
        <f>SUM(C46:C50)</f>
        <v>0</v>
      </c>
    </row>
    <row r="46" spans="1:3" ht="12" customHeight="1">
      <c r="A46" s="451" t="s">
        <v>98</v>
      </c>
      <c r="B46" s="9" t="s">
        <v>49</v>
      </c>
      <c r="C46" s="74"/>
    </row>
    <row r="47" spans="1:3" ht="12" customHeight="1">
      <c r="A47" s="451" t="s">
        <v>99</v>
      </c>
      <c r="B47" s="8" t="s">
        <v>183</v>
      </c>
      <c r="C47" s="77"/>
    </row>
    <row r="48" spans="1:3" ht="12" customHeight="1">
      <c r="A48" s="451" t="s">
        <v>100</v>
      </c>
      <c r="B48" s="8" t="s">
        <v>140</v>
      </c>
      <c r="C48" s="77"/>
    </row>
    <row r="49" spans="1:3" ht="12" customHeight="1">
      <c r="A49" s="451" t="s">
        <v>101</v>
      </c>
      <c r="B49" s="8" t="s">
        <v>184</v>
      </c>
      <c r="C49" s="77"/>
    </row>
    <row r="50" spans="1:3" ht="12" customHeight="1" thickBot="1">
      <c r="A50" s="451" t="s">
        <v>148</v>
      </c>
      <c r="B50" s="8" t="s">
        <v>185</v>
      </c>
      <c r="C50" s="77"/>
    </row>
    <row r="51" spans="1:3" ht="12" customHeight="1" thickBot="1">
      <c r="A51" s="200" t="s">
        <v>19</v>
      </c>
      <c r="B51" s="124" t="s">
        <v>416</v>
      </c>
      <c r="C51" s="317">
        <f>SUM(C52:C54)</f>
        <v>0</v>
      </c>
    </row>
    <row r="52" spans="1:3" s="459" customFormat="1" ht="12" customHeight="1">
      <c r="A52" s="451" t="s">
        <v>104</v>
      </c>
      <c r="B52" s="9" t="s">
        <v>230</v>
      </c>
      <c r="C52" s="74"/>
    </row>
    <row r="53" spans="1:3" ht="12" customHeight="1">
      <c r="A53" s="451" t="s">
        <v>105</v>
      </c>
      <c r="B53" s="8" t="s">
        <v>187</v>
      </c>
      <c r="C53" s="77"/>
    </row>
    <row r="54" spans="1:3" ht="12" customHeight="1">
      <c r="A54" s="451" t="s">
        <v>106</v>
      </c>
      <c r="B54" s="8" t="s">
        <v>58</v>
      </c>
      <c r="C54" s="77"/>
    </row>
    <row r="55" spans="1:3" ht="12" customHeight="1" thickBot="1">
      <c r="A55" s="451" t="s">
        <v>107</v>
      </c>
      <c r="B55" s="8" t="s">
        <v>524</v>
      </c>
      <c r="C55" s="77"/>
    </row>
    <row r="56" spans="1:3" ht="15.2" customHeight="1" thickBot="1">
      <c r="A56" s="200" t="s">
        <v>20</v>
      </c>
      <c r="B56" s="124" t="s">
        <v>13</v>
      </c>
      <c r="C56" s="343"/>
    </row>
    <row r="57" spans="1:3" ht="13.5" thickBot="1">
      <c r="A57" s="200" t="s">
        <v>21</v>
      </c>
      <c r="B57" s="242" t="s">
        <v>529</v>
      </c>
      <c r="C57" s="365">
        <f>+C45+C51+C56</f>
        <v>0</v>
      </c>
    </row>
    <row r="58" spans="1:3" ht="15.2" customHeight="1" thickBot="1">
      <c r="C58" s="631">
        <f>C41-C57</f>
        <v>0</v>
      </c>
    </row>
    <row r="59" spans="1:3" ht="14.45" customHeight="1" thickBot="1">
      <c r="A59" s="245" t="s">
        <v>519</v>
      </c>
      <c r="B59" s="246"/>
      <c r="C59" s="121"/>
    </row>
    <row r="60" spans="1:3" ht="13.5" thickBot="1">
      <c r="A60" s="245" t="s">
        <v>206</v>
      </c>
      <c r="B60" s="246"/>
      <c r="C60" s="12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topLeftCell="A43" zoomScale="120" zoomScaleNormal="120" workbookViewId="0">
      <selection activeCell="C62" sqref="C62"/>
    </sheetView>
  </sheetViews>
  <sheetFormatPr defaultRowHeight="12.75"/>
  <cols>
    <col min="1" max="1" width="13.83203125" style="243" customWidth="1"/>
    <col min="2" max="2" width="79.1640625" style="244" customWidth="1"/>
    <col min="3" max="3" width="25" style="244" customWidth="1"/>
    <col min="4" max="16384" width="9.33203125" style="244"/>
  </cols>
  <sheetData>
    <row r="1" spans="1:3" s="224" customFormat="1" ht="21.2" customHeight="1" thickBot="1">
      <c r="A1" s="223"/>
      <c r="B1" s="225"/>
      <c r="C1" s="596" t="str">
        <f ca="1">CONCATENATE("9.6.2. melléklet ",ALAPADATOK!A7," ",ALAPADATOK!B7," ",ALAPADATOK!C7," ",ALAPADATOK!D7," ",ALAPADATOK!E7," ",ALAPADATOK!F7," ",ALAPADATOK!G7," ",ALAPADATOK!H7)</f>
        <v>9.6.2. melléklet a 2 / 2019 ( II.15. ) önkormányzati rendelethez</v>
      </c>
    </row>
    <row r="2" spans="1:3" s="455" customFormat="1" ht="36">
      <c r="A2" s="407" t="s">
        <v>204</v>
      </c>
      <c r="B2" s="594" t="str">
        <f ca="1">CONCATENATE(KV_9.6.1.sz.mell!B2)</f>
        <v>Dr. Halász Géza Szakorvosi Rendelőintézet</v>
      </c>
      <c r="C2" s="366" t="s">
        <v>607</v>
      </c>
    </row>
    <row r="3" spans="1:3" s="455" customFormat="1" ht="24.75" thickBot="1">
      <c r="A3" s="449" t="s">
        <v>203</v>
      </c>
      <c r="B3" s="595" t="s">
        <v>418</v>
      </c>
      <c r="C3" s="367" t="s">
        <v>60</v>
      </c>
    </row>
    <row r="4" spans="1:3" s="456" customFormat="1" ht="15.95" customHeight="1" thickBot="1">
      <c r="A4" s="226"/>
      <c r="B4" s="226"/>
      <c r="C4" s="227" t="str">
        <f ca="1">KV_9.6.1.sz.mell!C4</f>
        <v>Forintban!</v>
      </c>
    </row>
    <row r="5" spans="1:3" ht="13.5" thickBot="1">
      <c r="A5" s="408" t="s">
        <v>205</v>
      </c>
      <c r="B5" s="228" t="s">
        <v>563</v>
      </c>
      <c r="C5" s="229" t="s">
        <v>55</v>
      </c>
    </row>
    <row r="6" spans="1:3" s="457" customFormat="1" ht="12.95" customHeight="1" thickBot="1">
      <c r="A6" s="192"/>
      <c r="B6" s="193" t="s">
        <v>493</v>
      </c>
      <c r="C6" s="194" t="s">
        <v>494</v>
      </c>
    </row>
    <row r="7" spans="1:3" s="457" customFormat="1" ht="15.95" customHeight="1" thickBot="1">
      <c r="A7" s="230"/>
      <c r="B7" s="231" t="s">
        <v>56</v>
      </c>
      <c r="C7" s="232"/>
    </row>
    <row r="8" spans="1:3" s="368" customFormat="1" ht="12" customHeight="1" thickBot="1">
      <c r="A8" s="192" t="s">
        <v>18</v>
      </c>
      <c r="B8" s="233" t="s">
        <v>520</v>
      </c>
      <c r="C8" s="317">
        <f>SUM(C9:C19)</f>
        <v>31000000</v>
      </c>
    </row>
    <row r="9" spans="1:3" s="368" customFormat="1" ht="12" customHeight="1">
      <c r="A9" s="450" t="s">
        <v>98</v>
      </c>
      <c r="B9" s="10" t="s">
        <v>277</v>
      </c>
      <c r="C9" s="358"/>
    </row>
    <row r="10" spans="1:3" s="368" customFormat="1" ht="12" customHeight="1">
      <c r="A10" s="451" t="s">
        <v>99</v>
      </c>
      <c r="B10" s="8" t="s">
        <v>278</v>
      </c>
      <c r="C10" s="315">
        <v>31000000</v>
      </c>
    </row>
    <row r="11" spans="1:3" s="368" customFormat="1" ht="12" customHeight="1">
      <c r="A11" s="451" t="s">
        <v>100</v>
      </c>
      <c r="B11" s="8" t="s">
        <v>279</v>
      </c>
      <c r="C11" s="315"/>
    </row>
    <row r="12" spans="1:3" s="368" customFormat="1" ht="12" customHeight="1">
      <c r="A12" s="451" t="s">
        <v>101</v>
      </c>
      <c r="B12" s="8" t="s">
        <v>280</v>
      </c>
      <c r="C12" s="315"/>
    </row>
    <row r="13" spans="1:3" s="368" customFormat="1" ht="12" customHeight="1">
      <c r="A13" s="451" t="s">
        <v>148</v>
      </c>
      <c r="B13" s="8" t="s">
        <v>281</v>
      </c>
      <c r="C13" s="315"/>
    </row>
    <row r="14" spans="1:3" s="368" customFormat="1" ht="12" customHeight="1">
      <c r="A14" s="451" t="s">
        <v>102</v>
      </c>
      <c r="B14" s="8" t="s">
        <v>399</v>
      </c>
      <c r="C14" s="315"/>
    </row>
    <row r="15" spans="1:3" s="368" customFormat="1" ht="12" customHeight="1">
      <c r="A15" s="451" t="s">
        <v>103</v>
      </c>
      <c r="B15" s="7" t="s">
        <v>400</v>
      </c>
      <c r="C15" s="315"/>
    </row>
    <row r="16" spans="1:3" s="368" customFormat="1" ht="12" customHeight="1">
      <c r="A16" s="451" t="s">
        <v>113</v>
      </c>
      <c r="B16" s="8" t="s">
        <v>284</v>
      </c>
      <c r="C16" s="359"/>
    </row>
    <row r="17" spans="1:3" s="458" customFormat="1" ht="12" customHeight="1">
      <c r="A17" s="451" t="s">
        <v>114</v>
      </c>
      <c r="B17" s="8" t="s">
        <v>285</v>
      </c>
      <c r="C17" s="315"/>
    </row>
    <row r="18" spans="1:3" s="458" customFormat="1" ht="12" customHeight="1">
      <c r="A18" s="451" t="s">
        <v>115</v>
      </c>
      <c r="B18" s="8" t="s">
        <v>436</v>
      </c>
      <c r="C18" s="316"/>
    </row>
    <row r="19" spans="1:3" s="458" customFormat="1" ht="12" customHeight="1" thickBot="1">
      <c r="A19" s="451" t="s">
        <v>116</v>
      </c>
      <c r="B19" s="7" t="s">
        <v>286</v>
      </c>
      <c r="C19" s="316"/>
    </row>
    <row r="20" spans="1:3" s="368" customFormat="1" ht="12" customHeight="1" thickBot="1">
      <c r="A20" s="192" t="s">
        <v>19</v>
      </c>
      <c r="B20" s="233" t="s">
        <v>401</v>
      </c>
      <c r="C20" s="317">
        <f>SUM(C21:C23)</f>
        <v>993550000</v>
      </c>
    </row>
    <row r="21" spans="1:3" s="458" customFormat="1" ht="12" customHeight="1">
      <c r="A21" s="451" t="s">
        <v>104</v>
      </c>
      <c r="B21" s="9" t="s">
        <v>258</v>
      </c>
      <c r="C21" s="315"/>
    </row>
    <row r="22" spans="1:3" s="458" customFormat="1" ht="12" customHeight="1">
      <c r="A22" s="451" t="s">
        <v>105</v>
      </c>
      <c r="B22" s="8" t="s">
        <v>402</v>
      </c>
      <c r="C22" s="315"/>
    </row>
    <row r="23" spans="1:3" s="458" customFormat="1" ht="12" customHeight="1">
      <c r="A23" s="451" t="s">
        <v>106</v>
      </c>
      <c r="B23" s="8" t="s">
        <v>403</v>
      </c>
      <c r="C23" s="315">
        <v>993550000</v>
      </c>
    </row>
    <row r="24" spans="1:3" s="458" customFormat="1" ht="12" customHeight="1" thickBot="1">
      <c r="A24" s="451" t="s">
        <v>107</v>
      </c>
      <c r="B24" s="8" t="s">
        <v>525</v>
      </c>
      <c r="C24" s="315"/>
    </row>
    <row r="25" spans="1:3" s="458" customFormat="1" ht="12" customHeight="1" thickBot="1">
      <c r="A25" s="200" t="s">
        <v>20</v>
      </c>
      <c r="B25" s="124" t="s">
        <v>174</v>
      </c>
      <c r="C25" s="343"/>
    </row>
    <row r="26" spans="1:3" s="458" customFormat="1" ht="12" customHeight="1" thickBot="1">
      <c r="A26" s="200" t="s">
        <v>21</v>
      </c>
      <c r="B26" s="124" t="s">
        <v>404</v>
      </c>
      <c r="C26" s="317">
        <f>+C27+C28</f>
        <v>0</v>
      </c>
    </row>
    <row r="27" spans="1:3" s="458" customFormat="1" ht="12" customHeight="1">
      <c r="A27" s="452" t="s">
        <v>268</v>
      </c>
      <c r="B27" s="453" t="s">
        <v>402</v>
      </c>
      <c r="C27" s="74"/>
    </row>
    <row r="28" spans="1:3" s="458" customFormat="1" ht="12" customHeight="1">
      <c r="A28" s="452" t="s">
        <v>269</v>
      </c>
      <c r="B28" s="454" t="s">
        <v>405</v>
      </c>
      <c r="C28" s="318"/>
    </row>
    <row r="29" spans="1:3" s="458" customFormat="1" ht="12" customHeight="1" thickBot="1">
      <c r="A29" s="451" t="s">
        <v>270</v>
      </c>
      <c r="B29" s="141" t="s">
        <v>526</v>
      </c>
      <c r="C29" s="81"/>
    </row>
    <row r="30" spans="1:3" s="458" customFormat="1" ht="12" customHeight="1" thickBot="1">
      <c r="A30" s="200" t="s">
        <v>22</v>
      </c>
      <c r="B30" s="124" t="s">
        <v>406</v>
      </c>
      <c r="C30" s="317">
        <f>+C31+C32+C33</f>
        <v>0</v>
      </c>
    </row>
    <row r="31" spans="1:3" s="458" customFormat="1" ht="12" customHeight="1">
      <c r="A31" s="452" t="s">
        <v>91</v>
      </c>
      <c r="B31" s="453" t="s">
        <v>291</v>
      </c>
      <c r="C31" s="74"/>
    </row>
    <row r="32" spans="1:3" s="458" customFormat="1" ht="12" customHeight="1">
      <c r="A32" s="452" t="s">
        <v>92</v>
      </c>
      <c r="B32" s="454" t="s">
        <v>292</v>
      </c>
      <c r="C32" s="318"/>
    </row>
    <row r="33" spans="1:3" s="458" customFormat="1" ht="12" customHeight="1" thickBot="1">
      <c r="A33" s="451" t="s">
        <v>93</v>
      </c>
      <c r="B33" s="141" t="s">
        <v>293</v>
      </c>
      <c r="C33" s="81"/>
    </row>
    <row r="34" spans="1:3" s="368" customFormat="1" ht="12" customHeight="1" thickBot="1">
      <c r="A34" s="200" t="s">
        <v>23</v>
      </c>
      <c r="B34" s="124" t="s">
        <v>376</v>
      </c>
      <c r="C34" s="343"/>
    </row>
    <row r="35" spans="1:3" s="368" customFormat="1" ht="12" customHeight="1" thickBot="1">
      <c r="A35" s="200" t="s">
        <v>24</v>
      </c>
      <c r="B35" s="124" t="s">
        <v>407</v>
      </c>
      <c r="C35" s="360"/>
    </row>
    <row r="36" spans="1:3" s="368" customFormat="1" ht="12" customHeight="1" thickBot="1">
      <c r="A36" s="192" t="s">
        <v>25</v>
      </c>
      <c r="B36" s="124" t="s">
        <v>527</v>
      </c>
      <c r="C36" s="361">
        <f>+C8+C20+C25+C26+C30+C34+C35</f>
        <v>1024550000</v>
      </c>
    </row>
    <row r="37" spans="1:3" s="368" customFormat="1" ht="12" customHeight="1" thickBot="1">
      <c r="A37" s="234" t="s">
        <v>26</v>
      </c>
      <c r="B37" s="124" t="s">
        <v>409</v>
      </c>
      <c r="C37" s="361">
        <f>+C38+C39+C40</f>
        <v>24000000</v>
      </c>
    </row>
    <row r="38" spans="1:3" s="368" customFormat="1" ht="12" customHeight="1">
      <c r="A38" s="452" t="s">
        <v>410</v>
      </c>
      <c r="B38" s="453" t="s">
        <v>236</v>
      </c>
      <c r="C38" s="74"/>
    </row>
    <row r="39" spans="1:3" s="368" customFormat="1" ht="12" customHeight="1">
      <c r="A39" s="452" t="s">
        <v>411</v>
      </c>
      <c r="B39" s="454" t="s">
        <v>2</v>
      </c>
      <c r="C39" s="318"/>
    </row>
    <row r="40" spans="1:3" s="458" customFormat="1" ht="12" customHeight="1" thickBot="1">
      <c r="A40" s="451" t="s">
        <v>412</v>
      </c>
      <c r="B40" s="141" t="s">
        <v>413</v>
      </c>
      <c r="C40" s="81">
        <v>24000000</v>
      </c>
    </row>
    <row r="41" spans="1:3" s="458" customFormat="1" ht="15.2" customHeight="1" thickBot="1">
      <c r="A41" s="234" t="s">
        <v>27</v>
      </c>
      <c r="B41" s="235" t="s">
        <v>414</v>
      </c>
      <c r="C41" s="364">
        <f>+C36+C37</f>
        <v>1048550000</v>
      </c>
    </row>
    <row r="42" spans="1:3" s="458" customFormat="1" ht="15.2" customHeight="1">
      <c r="A42" s="236"/>
      <c r="B42" s="237"/>
      <c r="C42" s="362"/>
    </row>
    <row r="43" spans="1:3" ht="13.5" thickBot="1">
      <c r="A43" s="238"/>
      <c r="B43" s="239"/>
      <c r="C43" s="363"/>
    </row>
    <row r="44" spans="1:3" s="457" customFormat="1" ht="16.5" customHeight="1" thickBot="1">
      <c r="A44" s="240"/>
      <c r="B44" s="241" t="s">
        <v>57</v>
      </c>
      <c r="C44" s="364"/>
    </row>
    <row r="45" spans="1:3" s="459" customFormat="1" ht="12" customHeight="1" thickBot="1">
      <c r="A45" s="200" t="s">
        <v>18</v>
      </c>
      <c r="B45" s="124" t="s">
        <v>415</v>
      </c>
      <c r="C45" s="317">
        <f>SUM(C46:C50)</f>
        <v>1035990000</v>
      </c>
    </row>
    <row r="46" spans="1:3" ht="12" customHeight="1">
      <c r="A46" s="451" t="s">
        <v>98</v>
      </c>
      <c r="B46" s="9" t="s">
        <v>49</v>
      </c>
      <c r="C46" s="74">
        <v>472184000</v>
      </c>
    </row>
    <row r="47" spans="1:3" ht="12" customHeight="1">
      <c r="A47" s="451" t="s">
        <v>99</v>
      </c>
      <c r="B47" s="8" t="s">
        <v>183</v>
      </c>
      <c r="C47" s="77">
        <v>74732000</v>
      </c>
    </row>
    <row r="48" spans="1:3" ht="12" customHeight="1">
      <c r="A48" s="451" t="s">
        <v>100</v>
      </c>
      <c r="B48" s="8" t="s">
        <v>140</v>
      </c>
      <c r="C48" s="77">
        <v>484038000</v>
      </c>
    </row>
    <row r="49" spans="1:3" ht="12" customHeight="1">
      <c r="A49" s="451" t="s">
        <v>101</v>
      </c>
      <c r="B49" s="8" t="s">
        <v>184</v>
      </c>
      <c r="C49" s="77"/>
    </row>
    <row r="50" spans="1:3" ht="12" customHeight="1" thickBot="1">
      <c r="A50" s="451" t="s">
        <v>148</v>
      </c>
      <c r="B50" s="8" t="s">
        <v>185</v>
      </c>
      <c r="C50" s="77">
        <v>5036000</v>
      </c>
    </row>
    <row r="51" spans="1:3" ht="12" customHeight="1" thickBot="1">
      <c r="A51" s="200" t="s">
        <v>19</v>
      </c>
      <c r="B51" s="124" t="s">
        <v>416</v>
      </c>
      <c r="C51" s="317">
        <f>SUM(C52:C54)</f>
        <v>12560000</v>
      </c>
    </row>
    <row r="52" spans="1:3" s="459" customFormat="1" ht="12" customHeight="1">
      <c r="A52" s="451" t="s">
        <v>104</v>
      </c>
      <c r="B52" s="9" t="s">
        <v>230</v>
      </c>
      <c r="C52" s="74">
        <v>12560000</v>
      </c>
    </row>
    <row r="53" spans="1:3" ht="12" customHeight="1">
      <c r="A53" s="451" t="s">
        <v>105</v>
      </c>
      <c r="B53" s="8" t="s">
        <v>187</v>
      </c>
      <c r="C53" s="77"/>
    </row>
    <row r="54" spans="1:3" ht="12" customHeight="1">
      <c r="A54" s="451" t="s">
        <v>106</v>
      </c>
      <c r="B54" s="8" t="s">
        <v>58</v>
      </c>
      <c r="C54" s="77"/>
    </row>
    <row r="55" spans="1:3" ht="12" customHeight="1" thickBot="1">
      <c r="A55" s="451" t="s">
        <v>107</v>
      </c>
      <c r="B55" s="8" t="s">
        <v>524</v>
      </c>
      <c r="C55" s="77"/>
    </row>
    <row r="56" spans="1:3" ht="15.2" customHeight="1" thickBot="1">
      <c r="A56" s="200" t="s">
        <v>20</v>
      </c>
      <c r="B56" s="124" t="s">
        <v>13</v>
      </c>
      <c r="C56" s="343"/>
    </row>
    <row r="57" spans="1:3" ht="13.5" thickBot="1">
      <c r="A57" s="200" t="s">
        <v>21</v>
      </c>
      <c r="B57" s="242" t="s">
        <v>529</v>
      </c>
      <c r="C57" s="365">
        <f>+C45+C51+C56</f>
        <v>1048550000</v>
      </c>
    </row>
    <row r="58" spans="1:3" ht="15.2" customHeight="1" thickBot="1">
      <c r="C58" s="631">
        <f>C41-C57</f>
        <v>0</v>
      </c>
    </row>
    <row r="59" spans="1:3" ht="14.45" customHeight="1" thickBot="1">
      <c r="A59" s="245" t="s">
        <v>519</v>
      </c>
      <c r="B59" s="246"/>
      <c r="C59" s="121">
        <v>103</v>
      </c>
    </row>
    <row r="60" spans="1:3" ht="13.5" thickBot="1">
      <c r="A60" s="245" t="s">
        <v>206</v>
      </c>
      <c r="B60" s="246"/>
      <c r="C60" s="12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43" customWidth="1"/>
    <col min="2" max="2" width="79.1640625" style="244" customWidth="1"/>
    <col min="3" max="3" width="25" style="244" customWidth="1"/>
    <col min="4" max="16384" width="9.33203125" style="244"/>
  </cols>
  <sheetData>
    <row r="1" spans="1:3" s="224" customFormat="1" ht="21.2" customHeight="1" thickBot="1">
      <c r="A1" s="223"/>
      <c r="B1" s="225"/>
      <c r="C1" s="596" t="str">
        <f ca="1">CONCATENATE("9.6.3. melléklet ",ALAPADATOK!A7," ",ALAPADATOK!B7," ",ALAPADATOK!C7," ",ALAPADATOK!D7," ",ALAPADATOK!E7," ",ALAPADATOK!F7," ",ALAPADATOK!G7," ",ALAPADATOK!H7)</f>
        <v>9.6.3. melléklet a 2 / 2019 ( II.15. ) önkormányzati rendelethez</v>
      </c>
    </row>
    <row r="2" spans="1:3" s="455" customFormat="1" ht="36">
      <c r="A2" s="407" t="s">
        <v>204</v>
      </c>
      <c r="B2" s="594" t="str">
        <f ca="1">CONCATENATE(KV_9.6.2.sz.mell!B2)</f>
        <v>Dr. Halász Géza Szakorvosi Rendelőintézet</v>
      </c>
      <c r="C2" s="366" t="s">
        <v>607</v>
      </c>
    </row>
    <row r="3" spans="1:3" s="455" customFormat="1" ht="24.75" thickBot="1">
      <c r="A3" s="449" t="s">
        <v>203</v>
      </c>
      <c r="B3" s="595" t="s">
        <v>530</v>
      </c>
      <c r="C3" s="367" t="s">
        <v>431</v>
      </c>
    </row>
    <row r="4" spans="1:3" s="456" customFormat="1" ht="15.95" customHeight="1" thickBot="1">
      <c r="A4" s="226"/>
      <c r="B4" s="226"/>
      <c r="C4" s="227" t="str">
        <f ca="1">KV_9.6.2.sz.mell!C4</f>
        <v>Forintban!</v>
      </c>
    </row>
    <row r="5" spans="1:3" ht="13.5" thickBot="1">
      <c r="A5" s="408" t="s">
        <v>205</v>
      </c>
      <c r="B5" s="228" t="s">
        <v>563</v>
      </c>
      <c r="C5" s="555" t="s">
        <v>55</v>
      </c>
    </row>
    <row r="6" spans="1:3" s="457" customFormat="1" ht="12.95" customHeight="1" thickBot="1">
      <c r="A6" s="192"/>
      <c r="B6" s="193" t="s">
        <v>493</v>
      </c>
      <c r="C6" s="194" t="s">
        <v>494</v>
      </c>
    </row>
    <row r="7" spans="1:3" s="457" customFormat="1" ht="15.95" customHeight="1" thickBot="1">
      <c r="A7" s="230"/>
      <c r="B7" s="231" t="s">
        <v>56</v>
      </c>
      <c r="C7" s="232"/>
    </row>
    <row r="8" spans="1:3" s="368" customFormat="1" ht="12" customHeight="1" thickBot="1">
      <c r="A8" s="192" t="s">
        <v>18</v>
      </c>
      <c r="B8" s="233" t="s">
        <v>520</v>
      </c>
      <c r="C8" s="317">
        <f>SUM(C9:C19)</f>
        <v>0</v>
      </c>
    </row>
    <row r="9" spans="1:3" s="368" customFormat="1" ht="12" customHeight="1">
      <c r="A9" s="450" t="s">
        <v>98</v>
      </c>
      <c r="B9" s="10" t="s">
        <v>277</v>
      </c>
      <c r="C9" s="358"/>
    </row>
    <row r="10" spans="1:3" s="368" customFormat="1" ht="12" customHeight="1">
      <c r="A10" s="451" t="s">
        <v>99</v>
      </c>
      <c r="B10" s="8" t="s">
        <v>278</v>
      </c>
      <c r="C10" s="315"/>
    </row>
    <row r="11" spans="1:3" s="368" customFormat="1" ht="12" customHeight="1">
      <c r="A11" s="451" t="s">
        <v>100</v>
      </c>
      <c r="B11" s="8" t="s">
        <v>279</v>
      </c>
      <c r="C11" s="315"/>
    </row>
    <row r="12" spans="1:3" s="368" customFormat="1" ht="12" customHeight="1">
      <c r="A12" s="451" t="s">
        <v>101</v>
      </c>
      <c r="B12" s="8" t="s">
        <v>280</v>
      </c>
      <c r="C12" s="315"/>
    </row>
    <row r="13" spans="1:3" s="368" customFormat="1" ht="12" customHeight="1">
      <c r="A13" s="451" t="s">
        <v>148</v>
      </c>
      <c r="B13" s="8" t="s">
        <v>281</v>
      </c>
      <c r="C13" s="315"/>
    </row>
    <row r="14" spans="1:3" s="368" customFormat="1" ht="12" customHeight="1">
      <c r="A14" s="451" t="s">
        <v>102</v>
      </c>
      <c r="B14" s="8" t="s">
        <v>399</v>
      </c>
      <c r="C14" s="315"/>
    </row>
    <row r="15" spans="1:3" s="368" customFormat="1" ht="12" customHeight="1">
      <c r="A15" s="451" t="s">
        <v>103</v>
      </c>
      <c r="B15" s="7" t="s">
        <v>400</v>
      </c>
      <c r="C15" s="315"/>
    </row>
    <row r="16" spans="1:3" s="368" customFormat="1" ht="12" customHeight="1">
      <c r="A16" s="451" t="s">
        <v>113</v>
      </c>
      <c r="B16" s="8" t="s">
        <v>284</v>
      </c>
      <c r="C16" s="359"/>
    </row>
    <row r="17" spans="1:3" s="458" customFormat="1" ht="12" customHeight="1">
      <c r="A17" s="451" t="s">
        <v>114</v>
      </c>
      <c r="B17" s="8" t="s">
        <v>285</v>
      </c>
      <c r="C17" s="315"/>
    </row>
    <row r="18" spans="1:3" s="458" customFormat="1" ht="12" customHeight="1">
      <c r="A18" s="451" t="s">
        <v>115</v>
      </c>
      <c r="B18" s="8" t="s">
        <v>436</v>
      </c>
      <c r="C18" s="316"/>
    </row>
    <row r="19" spans="1:3" s="458" customFormat="1" ht="12" customHeight="1" thickBot="1">
      <c r="A19" s="451" t="s">
        <v>116</v>
      </c>
      <c r="B19" s="7" t="s">
        <v>286</v>
      </c>
      <c r="C19" s="316"/>
    </row>
    <row r="20" spans="1:3" s="368" customFormat="1" ht="12" customHeight="1" thickBot="1">
      <c r="A20" s="192" t="s">
        <v>19</v>
      </c>
      <c r="B20" s="233" t="s">
        <v>401</v>
      </c>
      <c r="C20" s="317">
        <f>SUM(C21:C23)</f>
        <v>0</v>
      </c>
    </row>
    <row r="21" spans="1:3" s="458" customFormat="1" ht="12" customHeight="1">
      <c r="A21" s="451" t="s">
        <v>104</v>
      </c>
      <c r="B21" s="9" t="s">
        <v>258</v>
      </c>
      <c r="C21" s="315"/>
    </row>
    <row r="22" spans="1:3" s="458" customFormat="1" ht="12" customHeight="1">
      <c r="A22" s="451" t="s">
        <v>105</v>
      </c>
      <c r="B22" s="8" t="s">
        <v>402</v>
      </c>
      <c r="C22" s="315"/>
    </row>
    <row r="23" spans="1:3" s="458" customFormat="1" ht="12" customHeight="1">
      <c r="A23" s="451" t="s">
        <v>106</v>
      </c>
      <c r="B23" s="8" t="s">
        <v>403</v>
      </c>
      <c r="C23" s="315"/>
    </row>
    <row r="24" spans="1:3" s="458" customFormat="1" ht="12" customHeight="1" thickBot="1">
      <c r="A24" s="451" t="s">
        <v>107</v>
      </c>
      <c r="B24" s="8" t="s">
        <v>525</v>
      </c>
      <c r="C24" s="315"/>
    </row>
    <row r="25" spans="1:3" s="458" customFormat="1" ht="12" customHeight="1" thickBot="1">
      <c r="A25" s="200" t="s">
        <v>20</v>
      </c>
      <c r="B25" s="124" t="s">
        <v>174</v>
      </c>
      <c r="C25" s="343"/>
    </row>
    <row r="26" spans="1:3" s="458" customFormat="1" ht="12" customHeight="1" thickBot="1">
      <c r="A26" s="200" t="s">
        <v>21</v>
      </c>
      <c r="B26" s="124" t="s">
        <v>404</v>
      </c>
      <c r="C26" s="317">
        <f>+C27+C28</f>
        <v>0</v>
      </c>
    </row>
    <row r="27" spans="1:3" s="458" customFormat="1" ht="12" customHeight="1">
      <c r="A27" s="452" t="s">
        <v>268</v>
      </c>
      <c r="B27" s="453" t="s">
        <v>402</v>
      </c>
      <c r="C27" s="74"/>
    </row>
    <row r="28" spans="1:3" s="458" customFormat="1" ht="12" customHeight="1">
      <c r="A28" s="452" t="s">
        <v>269</v>
      </c>
      <c r="B28" s="454" t="s">
        <v>405</v>
      </c>
      <c r="C28" s="318"/>
    </row>
    <row r="29" spans="1:3" s="458" customFormat="1" ht="12" customHeight="1" thickBot="1">
      <c r="A29" s="451" t="s">
        <v>270</v>
      </c>
      <c r="B29" s="141" t="s">
        <v>526</v>
      </c>
      <c r="C29" s="81"/>
    </row>
    <row r="30" spans="1:3" s="458" customFormat="1" ht="12" customHeight="1" thickBot="1">
      <c r="A30" s="200" t="s">
        <v>22</v>
      </c>
      <c r="B30" s="124" t="s">
        <v>406</v>
      </c>
      <c r="C30" s="317">
        <f>+C31+C32+C33</f>
        <v>0</v>
      </c>
    </row>
    <row r="31" spans="1:3" s="458" customFormat="1" ht="12" customHeight="1">
      <c r="A31" s="452" t="s">
        <v>91</v>
      </c>
      <c r="B31" s="453" t="s">
        <v>291</v>
      </c>
      <c r="C31" s="74"/>
    </row>
    <row r="32" spans="1:3" s="458" customFormat="1" ht="12" customHeight="1">
      <c r="A32" s="452" t="s">
        <v>92</v>
      </c>
      <c r="B32" s="454" t="s">
        <v>292</v>
      </c>
      <c r="C32" s="318"/>
    </row>
    <row r="33" spans="1:3" s="458" customFormat="1" ht="12" customHeight="1" thickBot="1">
      <c r="A33" s="451" t="s">
        <v>93</v>
      </c>
      <c r="B33" s="141" t="s">
        <v>293</v>
      </c>
      <c r="C33" s="81"/>
    </row>
    <row r="34" spans="1:3" s="368" customFormat="1" ht="12" customHeight="1" thickBot="1">
      <c r="A34" s="200" t="s">
        <v>23</v>
      </c>
      <c r="B34" s="124" t="s">
        <v>376</v>
      </c>
      <c r="C34" s="343"/>
    </row>
    <row r="35" spans="1:3" s="368" customFormat="1" ht="12" customHeight="1" thickBot="1">
      <c r="A35" s="200" t="s">
        <v>24</v>
      </c>
      <c r="B35" s="124" t="s">
        <v>407</v>
      </c>
      <c r="C35" s="360"/>
    </row>
    <row r="36" spans="1:3" s="368" customFormat="1" ht="12" customHeight="1" thickBot="1">
      <c r="A36" s="192" t="s">
        <v>25</v>
      </c>
      <c r="B36" s="124" t="s">
        <v>527</v>
      </c>
      <c r="C36" s="361">
        <f>+C8+C20+C25+C26+C30+C34+C35</f>
        <v>0</v>
      </c>
    </row>
    <row r="37" spans="1:3" s="368" customFormat="1" ht="12" customHeight="1" thickBot="1">
      <c r="A37" s="234" t="s">
        <v>26</v>
      </c>
      <c r="B37" s="124" t="s">
        <v>409</v>
      </c>
      <c r="C37" s="361">
        <f>+C38+C39+C40</f>
        <v>0</v>
      </c>
    </row>
    <row r="38" spans="1:3" s="368" customFormat="1" ht="12" customHeight="1">
      <c r="A38" s="452" t="s">
        <v>410</v>
      </c>
      <c r="B38" s="453" t="s">
        <v>236</v>
      </c>
      <c r="C38" s="74"/>
    </row>
    <row r="39" spans="1:3" s="368" customFormat="1" ht="12" customHeight="1">
      <c r="A39" s="452" t="s">
        <v>411</v>
      </c>
      <c r="B39" s="454" t="s">
        <v>2</v>
      </c>
      <c r="C39" s="318"/>
    </row>
    <row r="40" spans="1:3" s="458" customFormat="1" ht="12" customHeight="1" thickBot="1">
      <c r="A40" s="451" t="s">
        <v>412</v>
      </c>
      <c r="B40" s="141" t="s">
        <v>413</v>
      </c>
      <c r="C40" s="81"/>
    </row>
    <row r="41" spans="1:3" s="458" customFormat="1" ht="15.2" customHeight="1" thickBot="1">
      <c r="A41" s="234" t="s">
        <v>27</v>
      </c>
      <c r="B41" s="235" t="s">
        <v>414</v>
      </c>
      <c r="C41" s="364">
        <f>+C36+C37</f>
        <v>0</v>
      </c>
    </row>
    <row r="42" spans="1:3" s="458" customFormat="1" ht="15.2" customHeight="1">
      <c r="A42" s="236"/>
      <c r="B42" s="237"/>
      <c r="C42" s="362"/>
    </row>
    <row r="43" spans="1:3" ht="13.5" thickBot="1">
      <c r="A43" s="238"/>
      <c r="B43" s="239"/>
      <c r="C43" s="363"/>
    </row>
    <row r="44" spans="1:3" s="457" customFormat="1" ht="16.5" customHeight="1" thickBot="1">
      <c r="A44" s="240"/>
      <c r="B44" s="241" t="s">
        <v>57</v>
      </c>
      <c r="C44" s="364"/>
    </row>
    <row r="45" spans="1:3" s="459" customFormat="1" ht="12" customHeight="1" thickBot="1">
      <c r="A45" s="200" t="s">
        <v>18</v>
      </c>
      <c r="B45" s="124" t="s">
        <v>415</v>
      </c>
      <c r="C45" s="317">
        <f>SUM(C46:C50)</f>
        <v>0</v>
      </c>
    </row>
    <row r="46" spans="1:3" ht="12" customHeight="1">
      <c r="A46" s="451" t="s">
        <v>98</v>
      </c>
      <c r="B46" s="9" t="s">
        <v>49</v>
      </c>
      <c r="C46" s="74"/>
    </row>
    <row r="47" spans="1:3" ht="12" customHeight="1">
      <c r="A47" s="451" t="s">
        <v>99</v>
      </c>
      <c r="B47" s="8" t="s">
        <v>183</v>
      </c>
      <c r="C47" s="77"/>
    </row>
    <row r="48" spans="1:3" ht="12" customHeight="1">
      <c r="A48" s="451" t="s">
        <v>100</v>
      </c>
      <c r="B48" s="8" t="s">
        <v>140</v>
      </c>
      <c r="C48" s="77"/>
    </row>
    <row r="49" spans="1:3" ht="12" customHeight="1">
      <c r="A49" s="451" t="s">
        <v>101</v>
      </c>
      <c r="B49" s="8" t="s">
        <v>184</v>
      </c>
      <c r="C49" s="77"/>
    </row>
    <row r="50" spans="1:3" ht="12" customHeight="1" thickBot="1">
      <c r="A50" s="451" t="s">
        <v>148</v>
      </c>
      <c r="B50" s="8" t="s">
        <v>185</v>
      </c>
      <c r="C50" s="77"/>
    </row>
    <row r="51" spans="1:3" ht="12" customHeight="1" thickBot="1">
      <c r="A51" s="200" t="s">
        <v>19</v>
      </c>
      <c r="B51" s="124" t="s">
        <v>416</v>
      </c>
      <c r="C51" s="317">
        <f>SUM(C52:C54)</f>
        <v>0</v>
      </c>
    </row>
    <row r="52" spans="1:3" s="459" customFormat="1" ht="12" customHeight="1">
      <c r="A52" s="451" t="s">
        <v>104</v>
      </c>
      <c r="B52" s="9" t="s">
        <v>230</v>
      </c>
      <c r="C52" s="74"/>
    </row>
    <row r="53" spans="1:3" ht="12" customHeight="1">
      <c r="A53" s="451" t="s">
        <v>105</v>
      </c>
      <c r="B53" s="8" t="s">
        <v>187</v>
      </c>
      <c r="C53" s="77"/>
    </row>
    <row r="54" spans="1:3" ht="12" customHeight="1">
      <c r="A54" s="451" t="s">
        <v>106</v>
      </c>
      <c r="B54" s="8" t="s">
        <v>58</v>
      </c>
      <c r="C54" s="77"/>
    </row>
    <row r="55" spans="1:3" ht="12" customHeight="1" thickBot="1">
      <c r="A55" s="451" t="s">
        <v>107</v>
      </c>
      <c r="B55" s="8" t="s">
        <v>524</v>
      </c>
      <c r="C55" s="77"/>
    </row>
    <row r="56" spans="1:3" ht="15.2" customHeight="1" thickBot="1">
      <c r="A56" s="200" t="s">
        <v>20</v>
      </c>
      <c r="B56" s="124" t="s">
        <v>13</v>
      </c>
      <c r="C56" s="343"/>
    </row>
    <row r="57" spans="1:3" ht="13.5" thickBot="1">
      <c r="A57" s="200" t="s">
        <v>21</v>
      </c>
      <c r="B57" s="242" t="s">
        <v>529</v>
      </c>
      <c r="C57" s="365">
        <f>+C45+C51+C56</f>
        <v>0</v>
      </c>
    </row>
    <row r="58" spans="1:3" ht="15.2" customHeight="1" thickBot="1">
      <c r="C58" s="631">
        <f>C41-C57</f>
        <v>0</v>
      </c>
    </row>
    <row r="59" spans="1:3" ht="14.45" customHeight="1" thickBot="1">
      <c r="A59" s="245" t="s">
        <v>519</v>
      </c>
      <c r="B59" s="246"/>
      <c r="C59" s="121"/>
    </row>
    <row r="60" spans="1:3" ht="13.5" thickBot="1">
      <c r="A60" s="245" t="s">
        <v>206</v>
      </c>
      <c r="B60" s="246"/>
      <c r="C60" s="12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topLeftCell="A43" zoomScale="120" zoomScaleNormal="120" workbookViewId="0">
      <selection activeCell="C60" sqref="C60"/>
    </sheetView>
  </sheetViews>
  <sheetFormatPr defaultRowHeight="12.75"/>
  <cols>
    <col min="1" max="1" width="13.83203125" style="243" customWidth="1"/>
    <col min="2" max="2" width="79.1640625" style="244" customWidth="1"/>
    <col min="3" max="3" width="25" style="244" customWidth="1"/>
    <col min="4" max="16384" width="9.33203125" style="244"/>
  </cols>
  <sheetData>
    <row r="1" spans="1:3" s="224" customFormat="1" ht="21.2" customHeight="1" thickBot="1">
      <c r="A1" s="223"/>
      <c r="B1" s="225"/>
      <c r="C1" s="596" t="str">
        <f ca="1">CONCATENATE("9.7. melléklet ",ALAPADATOK!A7," ",ALAPADATOK!B7," ",ALAPADATOK!C7," ",ALAPADATOK!D7," ",ALAPADATOK!E7," ",ALAPADATOK!F7," ",ALAPADATOK!G7," ",ALAPADATOK!H7)</f>
        <v>9.7. melléklet a 2 / 2019 ( II.15. ) önkormányzati rendelethez</v>
      </c>
    </row>
    <row r="2" spans="1:3" s="455" customFormat="1" ht="36">
      <c r="A2" s="407" t="s">
        <v>204</v>
      </c>
      <c r="B2" s="594" t="str">
        <f ca="1">CONCATENATE(ALAPADATOK!B21)</f>
        <v>Dabasi Intézményfenntartó Központ</v>
      </c>
      <c r="C2" s="366" t="s">
        <v>608</v>
      </c>
    </row>
    <row r="3" spans="1:3" s="455" customFormat="1" ht="24.75" thickBot="1">
      <c r="A3" s="449" t="s">
        <v>203</v>
      </c>
      <c r="B3" s="595" t="s">
        <v>398</v>
      </c>
      <c r="C3" s="367" t="s">
        <v>54</v>
      </c>
    </row>
    <row r="4" spans="1:3" s="456" customFormat="1" ht="15.95" customHeight="1" thickBot="1">
      <c r="A4" s="226"/>
      <c r="B4" s="226"/>
      <c r="C4" s="227" t="str">
        <f ca="1">KV_9.2.3.sz.mell!C4</f>
        <v>Forintban!</v>
      </c>
    </row>
    <row r="5" spans="1:3" ht="13.5" thickBot="1">
      <c r="A5" s="408" t="s">
        <v>205</v>
      </c>
      <c r="B5" s="228" t="s">
        <v>563</v>
      </c>
      <c r="C5" s="229" t="s">
        <v>55</v>
      </c>
    </row>
    <row r="6" spans="1:3" s="457" customFormat="1" ht="12.95" customHeight="1" thickBot="1">
      <c r="A6" s="192"/>
      <c r="B6" s="193" t="s">
        <v>493</v>
      </c>
      <c r="C6" s="194" t="s">
        <v>494</v>
      </c>
    </row>
    <row r="7" spans="1:3" s="457" customFormat="1" ht="15.95" customHeight="1" thickBot="1">
      <c r="A7" s="230"/>
      <c r="B7" s="231" t="s">
        <v>56</v>
      </c>
      <c r="C7" s="232"/>
    </row>
    <row r="8" spans="1:3" s="368" customFormat="1" ht="12" customHeight="1" thickBot="1">
      <c r="A8" s="192" t="s">
        <v>18</v>
      </c>
      <c r="B8" s="233" t="s">
        <v>520</v>
      </c>
      <c r="C8" s="317">
        <f>SUM(C9:C19)</f>
        <v>98514364</v>
      </c>
    </row>
    <row r="9" spans="1:3" s="368" customFormat="1" ht="12" customHeight="1">
      <c r="A9" s="450" t="s">
        <v>98</v>
      </c>
      <c r="B9" s="10" t="s">
        <v>277</v>
      </c>
      <c r="C9" s="358"/>
    </row>
    <row r="10" spans="1:3" s="368" customFormat="1" ht="12" customHeight="1">
      <c r="A10" s="451" t="s">
        <v>99</v>
      </c>
      <c r="B10" s="8" t="s">
        <v>278</v>
      </c>
      <c r="C10" s="315"/>
    </row>
    <row r="11" spans="1:3" s="368" customFormat="1" ht="12" customHeight="1">
      <c r="A11" s="451" t="s">
        <v>100</v>
      </c>
      <c r="B11" s="8" t="s">
        <v>279</v>
      </c>
      <c r="C11" s="315"/>
    </row>
    <row r="12" spans="1:3" s="368" customFormat="1" ht="12" customHeight="1">
      <c r="A12" s="451" t="s">
        <v>101</v>
      </c>
      <c r="B12" s="8" t="s">
        <v>280</v>
      </c>
      <c r="C12" s="315"/>
    </row>
    <row r="13" spans="1:3" s="368" customFormat="1" ht="12" customHeight="1">
      <c r="A13" s="451" t="s">
        <v>148</v>
      </c>
      <c r="B13" s="8" t="s">
        <v>281</v>
      </c>
      <c r="C13" s="315">
        <v>77570364</v>
      </c>
    </row>
    <row r="14" spans="1:3" s="368" customFormat="1" ht="12" customHeight="1">
      <c r="A14" s="451" t="s">
        <v>102</v>
      </c>
      <c r="B14" s="8" t="s">
        <v>399</v>
      </c>
      <c r="C14" s="315"/>
    </row>
    <row r="15" spans="1:3" s="368" customFormat="1" ht="12" customHeight="1">
      <c r="A15" s="451" t="s">
        <v>103</v>
      </c>
      <c r="B15" s="7" t="s">
        <v>400</v>
      </c>
      <c r="C15" s="315">
        <v>20944000</v>
      </c>
    </row>
    <row r="16" spans="1:3" s="368" customFormat="1" ht="12" customHeight="1">
      <c r="A16" s="451" t="s">
        <v>113</v>
      </c>
      <c r="B16" s="8" t="s">
        <v>284</v>
      </c>
      <c r="C16" s="359"/>
    </row>
    <row r="17" spans="1:3" s="458" customFormat="1" ht="12" customHeight="1">
      <c r="A17" s="451" t="s">
        <v>114</v>
      </c>
      <c r="B17" s="8" t="s">
        <v>285</v>
      </c>
      <c r="C17" s="315"/>
    </row>
    <row r="18" spans="1:3" s="458" customFormat="1" ht="12" customHeight="1">
      <c r="A18" s="451" t="s">
        <v>115</v>
      </c>
      <c r="B18" s="8" t="s">
        <v>436</v>
      </c>
      <c r="C18" s="316"/>
    </row>
    <row r="19" spans="1:3" s="458" customFormat="1" ht="12" customHeight="1" thickBot="1">
      <c r="A19" s="451" t="s">
        <v>116</v>
      </c>
      <c r="B19" s="7" t="s">
        <v>286</v>
      </c>
      <c r="C19" s="316"/>
    </row>
    <row r="20" spans="1:3" s="368" customFormat="1" ht="12" customHeight="1" thickBot="1">
      <c r="A20" s="192" t="s">
        <v>19</v>
      </c>
      <c r="B20" s="233" t="s">
        <v>401</v>
      </c>
      <c r="C20" s="317">
        <f>SUM(C21:C23)</f>
        <v>0</v>
      </c>
    </row>
    <row r="21" spans="1:3" s="458" customFormat="1" ht="12" customHeight="1">
      <c r="A21" s="451" t="s">
        <v>104</v>
      </c>
      <c r="B21" s="9" t="s">
        <v>258</v>
      </c>
      <c r="C21" s="315"/>
    </row>
    <row r="22" spans="1:3" s="458" customFormat="1" ht="12" customHeight="1">
      <c r="A22" s="451" t="s">
        <v>105</v>
      </c>
      <c r="B22" s="8" t="s">
        <v>402</v>
      </c>
      <c r="C22" s="315"/>
    </row>
    <row r="23" spans="1:3" s="458" customFormat="1" ht="12" customHeight="1">
      <c r="A23" s="451" t="s">
        <v>106</v>
      </c>
      <c r="B23" s="8" t="s">
        <v>403</v>
      </c>
      <c r="C23" s="315"/>
    </row>
    <row r="24" spans="1:3" s="458" customFormat="1" ht="12" customHeight="1" thickBot="1">
      <c r="A24" s="451" t="s">
        <v>107</v>
      </c>
      <c r="B24" s="8" t="s">
        <v>525</v>
      </c>
      <c r="C24" s="315"/>
    </row>
    <row r="25" spans="1:3" s="458" customFormat="1" ht="12" customHeight="1" thickBot="1">
      <c r="A25" s="200" t="s">
        <v>20</v>
      </c>
      <c r="B25" s="124" t="s">
        <v>174</v>
      </c>
      <c r="C25" s="343"/>
    </row>
    <row r="26" spans="1:3" s="458" customFormat="1" ht="12" customHeight="1" thickBot="1">
      <c r="A26" s="200" t="s">
        <v>21</v>
      </c>
      <c r="B26" s="124" t="s">
        <v>404</v>
      </c>
      <c r="C26" s="317">
        <f>+C27+C28</f>
        <v>0</v>
      </c>
    </row>
    <row r="27" spans="1:3" s="458" customFormat="1" ht="12" customHeight="1">
      <c r="A27" s="452" t="s">
        <v>268</v>
      </c>
      <c r="B27" s="453" t="s">
        <v>402</v>
      </c>
      <c r="C27" s="74"/>
    </row>
    <row r="28" spans="1:3" s="458" customFormat="1" ht="12" customHeight="1">
      <c r="A28" s="452" t="s">
        <v>269</v>
      </c>
      <c r="B28" s="454" t="s">
        <v>405</v>
      </c>
      <c r="C28" s="318"/>
    </row>
    <row r="29" spans="1:3" s="458" customFormat="1" ht="12" customHeight="1" thickBot="1">
      <c r="A29" s="451" t="s">
        <v>270</v>
      </c>
      <c r="B29" s="141" t="s">
        <v>526</v>
      </c>
      <c r="C29" s="81"/>
    </row>
    <row r="30" spans="1:3" s="458" customFormat="1" ht="12" customHeight="1" thickBot="1">
      <c r="A30" s="200" t="s">
        <v>22</v>
      </c>
      <c r="B30" s="124" t="s">
        <v>406</v>
      </c>
      <c r="C30" s="317">
        <f>+C31+C32+C33</f>
        <v>0</v>
      </c>
    </row>
    <row r="31" spans="1:3" s="458" customFormat="1" ht="12" customHeight="1">
      <c r="A31" s="452" t="s">
        <v>91</v>
      </c>
      <c r="B31" s="453" t="s">
        <v>291</v>
      </c>
      <c r="C31" s="74"/>
    </row>
    <row r="32" spans="1:3" s="458" customFormat="1" ht="12" customHeight="1">
      <c r="A32" s="452" t="s">
        <v>92</v>
      </c>
      <c r="B32" s="454" t="s">
        <v>292</v>
      </c>
      <c r="C32" s="318"/>
    </row>
    <row r="33" spans="1:3" s="458" customFormat="1" ht="12" customHeight="1" thickBot="1">
      <c r="A33" s="451" t="s">
        <v>93</v>
      </c>
      <c r="B33" s="141" t="s">
        <v>293</v>
      </c>
      <c r="C33" s="81"/>
    </row>
    <row r="34" spans="1:3" s="368" customFormat="1" ht="12" customHeight="1" thickBot="1">
      <c r="A34" s="200" t="s">
        <v>23</v>
      </c>
      <c r="B34" s="124" t="s">
        <v>376</v>
      </c>
      <c r="C34" s="343"/>
    </row>
    <row r="35" spans="1:3" s="368" customFormat="1" ht="12" customHeight="1" thickBot="1">
      <c r="A35" s="200" t="s">
        <v>24</v>
      </c>
      <c r="B35" s="124" t="s">
        <v>407</v>
      </c>
      <c r="C35" s="360"/>
    </row>
    <row r="36" spans="1:3" s="368" customFormat="1" ht="12" customHeight="1" thickBot="1">
      <c r="A36" s="192" t="s">
        <v>25</v>
      </c>
      <c r="B36" s="124" t="s">
        <v>527</v>
      </c>
      <c r="C36" s="361">
        <f>+C8+C20+C25+C26+C30+C34+C35</f>
        <v>98514364</v>
      </c>
    </row>
    <row r="37" spans="1:3" s="368" customFormat="1" ht="12" customHeight="1" thickBot="1">
      <c r="A37" s="234" t="s">
        <v>26</v>
      </c>
      <c r="B37" s="124" t="s">
        <v>409</v>
      </c>
      <c r="C37" s="361">
        <f>+C38+C39+C40</f>
        <v>248175096</v>
      </c>
    </row>
    <row r="38" spans="1:3" s="368" customFormat="1" ht="12" customHeight="1">
      <c r="A38" s="452" t="s">
        <v>410</v>
      </c>
      <c r="B38" s="453" t="s">
        <v>236</v>
      </c>
      <c r="C38" s="74"/>
    </row>
    <row r="39" spans="1:3" s="368" customFormat="1" ht="12" customHeight="1">
      <c r="A39" s="452" t="s">
        <v>411</v>
      </c>
      <c r="B39" s="454" t="s">
        <v>2</v>
      </c>
      <c r="C39" s="318"/>
    </row>
    <row r="40" spans="1:3" s="458" customFormat="1" ht="12" customHeight="1" thickBot="1">
      <c r="A40" s="451" t="s">
        <v>412</v>
      </c>
      <c r="B40" s="141" t="s">
        <v>413</v>
      </c>
      <c r="C40" s="81">
        <v>248175096</v>
      </c>
    </row>
    <row r="41" spans="1:3" s="458" customFormat="1" ht="15.2" customHeight="1" thickBot="1">
      <c r="A41" s="234" t="s">
        <v>27</v>
      </c>
      <c r="B41" s="235" t="s">
        <v>414</v>
      </c>
      <c r="C41" s="364">
        <f>+C36+C37</f>
        <v>346689460</v>
      </c>
    </row>
    <row r="42" spans="1:3" s="458" customFormat="1" ht="15.2" customHeight="1">
      <c r="A42" s="236"/>
      <c r="B42" s="237"/>
      <c r="C42" s="362"/>
    </row>
    <row r="43" spans="1:3" ht="13.5" thickBot="1">
      <c r="A43" s="238"/>
      <c r="B43" s="239"/>
      <c r="C43" s="363"/>
    </row>
    <row r="44" spans="1:3" s="457" customFormat="1" ht="16.5" customHeight="1" thickBot="1">
      <c r="A44" s="240"/>
      <c r="B44" s="241" t="s">
        <v>57</v>
      </c>
      <c r="C44" s="364"/>
    </row>
    <row r="45" spans="1:3" s="459" customFormat="1" ht="12" customHeight="1" thickBot="1">
      <c r="A45" s="200" t="s">
        <v>18</v>
      </c>
      <c r="B45" s="124" t="s">
        <v>415</v>
      </c>
      <c r="C45" s="317">
        <f>SUM(C46:C50)</f>
        <v>346689460</v>
      </c>
    </row>
    <row r="46" spans="1:3" ht="12" customHeight="1">
      <c r="A46" s="451" t="s">
        <v>98</v>
      </c>
      <c r="B46" s="9" t="s">
        <v>49</v>
      </c>
      <c r="C46" s="74">
        <v>122193150</v>
      </c>
    </row>
    <row r="47" spans="1:3" ht="12" customHeight="1">
      <c r="A47" s="451" t="s">
        <v>99</v>
      </c>
      <c r="B47" s="8" t="s">
        <v>183</v>
      </c>
      <c r="C47" s="77">
        <v>25779330</v>
      </c>
    </row>
    <row r="48" spans="1:3" ht="12" customHeight="1">
      <c r="A48" s="451" t="s">
        <v>100</v>
      </c>
      <c r="B48" s="8" t="s">
        <v>140</v>
      </c>
      <c r="C48" s="77">
        <v>198716980</v>
      </c>
    </row>
    <row r="49" spans="1:3" ht="12" customHeight="1">
      <c r="A49" s="451" t="s">
        <v>101</v>
      </c>
      <c r="B49" s="8" t="s">
        <v>184</v>
      </c>
      <c r="C49" s="77"/>
    </row>
    <row r="50" spans="1:3" ht="12" customHeight="1" thickBot="1">
      <c r="A50" s="451" t="s">
        <v>148</v>
      </c>
      <c r="B50" s="8" t="s">
        <v>185</v>
      </c>
      <c r="C50" s="77"/>
    </row>
    <row r="51" spans="1:3" ht="12" customHeight="1" thickBot="1">
      <c r="A51" s="200" t="s">
        <v>19</v>
      </c>
      <c r="B51" s="124" t="s">
        <v>416</v>
      </c>
      <c r="C51" s="317">
        <f>SUM(C52:C54)</f>
        <v>0</v>
      </c>
    </row>
    <row r="52" spans="1:3" s="459" customFormat="1" ht="12" customHeight="1">
      <c r="A52" s="451" t="s">
        <v>104</v>
      </c>
      <c r="B52" s="9" t="s">
        <v>230</v>
      </c>
      <c r="C52" s="74"/>
    </row>
    <row r="53" spans="1:3" ht="12" customHeight="1">
      <c r="A53" s="451" t="s">
        <v>105</v>
      </c>
      <c r="B53" s="8" t="s">
        <v>187</v>
      </c>
      <c r="C53" s="77"/>
    </row>
    <row r="54" spans="1:3" ht="12" customHeight="1">
      <c r="A54" s="451" t="s">
        <v>106</v>
      </c>
      <c r="B54" s="8" t="s">
        <v>58</v>
      </c>
      <c r="C54" s="77"/>
    </row>
    <row r="55" spans="1:3" ht="12" customHeight="1" thickBot="1">
      <c r="A55" s="451" t="s">
        <v>107</v>
      </c>
      <c r="B55" s="8" t="s">
        <v>524</v>
      </c>
      <c r="C55" s="77"/>
    </row>
    <row r="56" spans="1:3" ht="15.2" customHeight="1" thickBot="1">
      <c r="A56" s="200" t="s">
        <v>20</v>
      </c>
      <c r="B56" s="124" t="s">
        <v>13</v>
      </c>
      <c r="C56" s="343"/>
    </row>
    <row r="57" spans="1:3" ht="13.5" thickBot="1">
      <c r="A57" s="200" t="s">
        <v>21</v>
      </c>
      <c r="B57" s="242" t="s">
        <v>529</v>
      </c>
      <c r="C57" s="365">
        <f>+C45+C51+C56</f>
        <v>346689460</v>
      </c>
    </row>
    <row r="58" spans="1:3" ht="15.2" customHeight="1" thickBot="1">
      <c r="C58" s="631">
        <f>C41-C57</f>
        <v>0</v>
      </c>
    </row>
    <row r="59" spans="1:3" ht="14.45" customHeight="1" thickBot="1">
      <c r="A59" s="245" t="s">
        <v>519</v>
      </c>
      <c r="B59" s="246"/>
      <c r="C59" s="121">
        <v>46</v>
      </c>
    </row>
    <row r="60" spans="1:3" ht="13.5" thickBot="1">
      <c r="A60" s="245" t="s">
        <v>206</v>
      </c>
      <c r="B60" s="246"/>
      <c r="C60" s="12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topLeftCell="A45" zoomScale="120" zoomScaleNormal="120" workbookViewId="0">
      <selection activeCell="C61" sqref="C61"/>
    </sheetView>
  </sheetViews>
  <sheetFormatPr defaultRowHeight="12.75"/>
  <cols>
    <col min="1" max="1" width="13.83203125" style="243" customWidth="1"/>
    <col min="2" max="2" width="79.1640625" style="244" customWidth="1"/>
    <col min="3" max="3" width="25" style="244" customWidth="1"/>
    <col min="4" max="16384" width="9.33203125" style="244"/>
  </cols>
  <sheetData>
    <row r="1" spans="1:3" s="224" customFormat="1" ht="21.2" customHeight="1" thickBot="1">
      <c r="A1" s="223"/>
      <c r="B1" s="225"/>
      <c r="C1" s="596" t="str">
        <f ca="1">CONCATENATE("9.7.1. melléklet ",ALAPADATOK!A7," ",ALAPADATOK!B7," ",ALAPADATOK!C7," ",ALAPADATOK!D7," ",ALAPADATOK!E7," ",ALAPADATOK!F7," ",ALAPADATOK!G7," ",ALAPADATOK!H7)</f>
        <v>9.7.1. melléklet a 2 / 2019 ( II.15. ) önkormányzati rendelethez</v>
      </c>
    </row>
    <row r="2" spans="1:3" s="455" customFormat="1" ht="36">
      <c r="A2" s="407" t="s">
        <v>204</v>
      </c>
      <c r="B2" s="594" t="str">
        <f ca="1">CONCATENATE(KV_9.7.sz.mell!B2)</f>
        <v>Dabasi Intézményfenntartó Központ</v>
      </c>
      <c r="C2" s="366" t="s">
        <v>608</v>
      </c>
    </row>
    <row r="3" spans="1:3" s="455" customFormat="1" ht="24.75" thickBot="1">
      <c r="A3" s="449" t="s">
        <v>203</v>
      </c>
      <c r="B3" s="595" t="s">
        <v>417</v>
      </c>
      <c r="C3" s="367" t="s">
        <v>59</v>
      </c>
    </row>
    <row r="4" spans="1:3" s="456" customFormat="1" ht="15.95" customHeight="1" thickBot="1">
      <c r="A4" s="226"/>
      <c r="B4" s="226"/>
      <c r="C4" s="227" t="str">
        <f ca="1">KV_9.7.sz.mell!C4</f>
        <v>Forintban!</v>
      </c>
    </row>
    <row r="5" spans="1:3" ht="13.5" thickBot="1">
      <c r="A5" s="408" t="s">
        <v>205</v>
      </c>
      <c r="B5" s="228" t="s">
        <v>563</v>
      </c>
      <c r="C5" s="229" t="s">
        <v>55</v>
      </c>
    </row>
    <row r="6" spans="1:3" s="457" customFormat="1" ht="12.95" customHeight="1" thickBot="1">
      <c r="A6" s="192"/>
      <c r="B6" s="193" t="s">
        <v>493</v>
      </c>
      <c r="C6" s="194" t="s">
        <v>494</v>
      </c>
    </row>
    <row r="7" spans="1:3" s="457" customFormat="1" ht="15.95" customHeight="1" thickBot="1">
      <c r="A7" s="230"/>
      <c r="B7" s="231" t="s">
        <v>56</v>
      </c>
      <c r="C7" s="232"/>
    </row>
    <row r="8" spans="1:3" s="368" customFormat="1" ht="12" customHeight="1" thickBot="1">
      <c r="A8" s="192" t="s">
        <v>18</v>
      </c>
      <c r="B8" s="233" t="s">
        <v>520</v>
      </c>
      <c r="C8" s="317">
        <f>SUM(C9:C19)</f>
        <v>98514364</v>
      </c>
    </row>
    <row r="9" spans="1:3" s="368" customFormat="1" ht="12" customHeight="1">
      <c r="A9" s="450" t="s">
        <v>98</v>
      </c>
      <c r="B9" s="10" t="s">
        <v>277</v>
      </c>
      <c r="C9" s="358"/>
    </row>
    <row r="10" spans="1:3" s="368" customFormat="1" ht="12" customHeight="1">
      <c r="A10" s="451" t="s">
        <v>99</v>
      </c>
      <c r="B10" s="8" t="s">
        <v>278</v>
      </c>
      <c r="C10" s="315"/>
    </row>
    <row r="11" spans="1:3" s="368" customFormat="1" ht="12" customHeight="1">
      <c r="A11" s="451" t="s">
        <v>100</v>
      </c>
      <c r="B11" s="8" t="s">
        <v>279</v>
      </c>
      <c r="C11" s="315"/>
    </row>
    <row r="12" spans="1:3" s="368" customFormat="1" ht="12" customHeight="1">
      <c r="A12" s="451" t="s">
        <v>101</v>
      </c>
      <c r="B12" s="8" t="s">
        <v>280</v>
      </c>
      <c r="C12" s="315"/>
    </row>
    <row r="13" spans="1:3" s="368" customFormat="1" ht="12" customHeight="1">
      <c r="A13" s="451" t="s">
        <v>148</v>
      </c>
      <c r="B13" s="8" t="s">
        <v>281</v>
      </c>
      <c r="C13" s="315">
        <v>77570364</v>
      </c>
    </row>
    <row r="14" spans="1:3" s="368" customFormat="1" ht="12" customHeight="1">
      <c r="A14" s="451" t="s">
        <v>102</v>
      </c>
      <c r="B14" s="8" t="s">
        <v>399</v>
      </c>
      <c r="C14" s="315">
        <v>20944000</v>
      </c>
    </row>
    <row r="15" spans="1:3" s="368" customFormat="1" ht="12" customHeight="1">
      <c r="A15" s="451" t="s">
        <v>103</v>
      </c>
      <c r="B15" s="7" t="s">
        <v>400</v>
      </c>
      <c r="C15" s="315"/>
    </row>
    <row r="16" spans="1:3" s="368" customFormat="1" ht="12" customHeight="1">
      <c r="A16" s="451" t="s">
        <v>113</v>
      </c>
      <c r="B16" s="8" t="s">
        <v>284</v>
      </c>
      <c r="C16" s="359"/>
    </row>
    <row r="17" spans="1:3" s="458" customFormat="1" ht="12" customHeight="1">
      <c r="A17" s="451" t="s">
        <v>114</v>
      </c>
      <c r="B17" s="8" t="s">
        <v>285</v>
      </c>
      <c r="C17" s="315"/>
    </row>
    <row r="18" spans="1:3" s="458" customFormat="1" ht="12" customHeight="1">
      <c r="A18" s="451" t="s">
        <v>115</v>
      </c>
      <c r="B18" s="8" t="s">
        <v>436</v>
      </c>
      <c r="C18" s="316"/>
    </row>
    <row r="19" spans="1:3" s="458" customFormat="1" ht="12" customHeight="1" thickBot="1">
      <c r="A19" s="451" t="s">
        <v>116</v>
      </c>
      <c r="B19" s="7" t="s">
        <v>286</v>
      </c>
      <c r="C19" s="316"/>
    </row>
    <row r="20" spans="1:3" s="368" customFormat="1" ht="12" customHeight="1" thickBot="1">
      <c r="A20" s="192" t="s">
        <v>19</v>
      </c>
      <c r="B20" s="233" t="s">
        <v>401</v>
      </c>
      <c r="C20" s="317">
        <f>SUM(C21:C23)</f>
        <v>0</v>
      </c>
    </row>
    <row r="21" spans="1:3" s="458" customFormat="1" ht="12" customHeight="1">
      <c r="A21" s="451" t="s">
        <v>104</v>
      </c>
      <c r="B21" s="9" t="s">
        <v>258</v>
      </c>
      <c r="C21" s="315"/>
    </row>
    <row r="22" spans="1:3" s="458" customFormat="1" ht="12" customHeight="1">
      <c r="A22" s="451" t="s">
        <v>105</v>
      </c>
      <c r="B22" s="8" t="s">
        <v>402</v>
      </c>
      <c r="C22" s="315"/>
    </row>
    <row r="23" spans="1:3" s="458" customFormat="1" ht="12" customHeight="1">
      <c r="A23" s="451" t="s">
        <v>106</v>
      </c>
      <c r="B23" s="8" t="s">
        <v>403</v>
      </c>
      <c r="C23" s="315"/>
    </row>
    <row r="24" spans="1:3" s="458" customFormat="1" ht="12" customHeight="1" thickBot="1">
      <c r="A24" s="451" t="s">
        <v>107</v>
      </c>
      <c r="B24" s="8" t="s">
        <v>525</v>
      </c>
      <c r="C24" s="315"/>
    </row>
    <row r="25" spans="1:3" s="458" customFormat="1" ht="12" customHeight="1" thickBot="1">
      <c r="A25" s="200" t="s">
        <v>20</v>
      </c>
      <c r="B25" s="124" t="s">
        <v>174</v>
      </c>
      <c r="C25" s="343"/>
    </row>
    <row r="26" spans="1:3" s="458" customFormat="1" ht="12" customHeight="1" thickBot="1">
      <c r="A26" s="200" t="s">
        <v>21</v>
      </c>
      <c r="B26" s="124" t="s">
        <v>404</v>
      </c>
      <c r="C26" s="317">
        <f>+C27+C28</f>
        <v>0</v>
      </c>
    </row>
    <row r="27" spans="1:3" s="458" customFormat="1" ht="12" customHeight="1">
      <c r="A27" s="452" t="s">
        <v>268</v>
      </c>
      <c r="B27" s="453" t="s">
        <v>402</v>
      </c>
      <c r="C27" s="74"/>
    </row>
    <row r="28" spans="1:3" s="458" customFormat="1" ht="12" customHeight="1">
      <c r="A28" s="452" t="s">
        <v>269</v>
      </c>
      <c r="B28" s="454" t="s">
        <v>405</v>
      </c>
      <c r="C28" s="318"/>
    </row>
    <row r="29" spans="1:3" s="458" customFormat="1" ht="12" customHeight="1" thickBot="1">
      <c r="A29" s="451" t="s">
        <v>270</v>
      </c>
      <c r="B29" s="141" t="s">
        <v>526</v>
      </c>
      <c r="C29" s="81"/>
    </row>
    <row r="30" spans="1:3" s="458" customFormat="1" ht="12" customHeight="1" thickBot="1">
      <c r="A30" s="200" t="s">
        <v>22</v>
      </c>
      <c r="B30" s="124" t="s">
        <v>406</v>
      </c>
      <c r="C30" s="317">
        <f>+C31+C32+C33</f>
        <v>0</v>
      </c>
    </row>
    <row r="31" spans="1:3" s="458" customFormat="1" ht="12" customHeight="1">
      <c r="A31" s="452" t="s">
        <v>91</v>
      </c>
      <c r="B31" s="453" t="s">
        <v>291</v>
      </c>
      <c r="C31" s="74"/>
    </row>
    <row r="32" spans="1:3" s="458" customFormat="1" ht="12" customHeight="1">
      <c r="A32" s="452" t="s">
        <v>92</v>
      </c>
      <c r="B32" s="454" t="s">
        <v>292</v>
      </c>
      <c r="C32" s="318"/>
    </row>
    <row r="33" spans="1:3" s="458" customFormat="1" ht="12" customHeight="1" thickBot="1">
      <c r="A33" s="451" t="s">
        <v>93</v>
      </c>
      <c r="B33" s="141" t="s">
        <v>293</v>
      </c>
      <c r="C33" s="81"/>
    </row>
    <row r="34" spans="1:3" s="368" customFormat="1" ht="12" customHeight="1" thickBot="1">
      <c r="A34" s="200" t="s">
        <v>23</v>
      </c>
      <c r="B34" s="124" t="s">
        <v>376</v>
      </c>
      <c r="C34" s="343"/>
    </row>
    <row r="35" spans="1:3" s="368" customFormat="1" ht="12" customHeight="1" thickBot="1">
      <c r="A35" s="200" t="s">
        <v>24</v>
      </c>
      <c r="B35" s="124" t="s">
        <v>407</v>
      </c>
      <c r="C35" s="360"/>
    </row>
    <row r="36" spans="1:3" s="368" customFormat="1" ht="12" customHeight="1" thickBot="1">
      <c r="A36" s="192" t="s">
        <v>25</v>
      </c>
      <c r="B36" s="124" t="s">
        <v>527</v>
      </c>
      <c r="C36" s="361">
        <f>+C8+C20+C25+C26+C30+C34+C35</f>
        <v>98514364</v>
      </c>
    </row>
    <row r="37" spans="1:3" s="368" customFormat="1" ht="12" customHeight="1" thickBot="1">
      <c r="A37" s="234" t="s">
        <v>26</v>
      </c>
      <c r="B37" s="124" t="s">
        <v>409</v>
      </c>
      <c r="C37" s="361">
        <f>+C38+C39+C40</f>
        <v>155961715</v>
      </c>
    </row>
    <row r="38" spans="1:3" s="368" customFormat="1" ht="12" customHeight="1">
      <c r="A38" s="452" t="s">
        <v>410</v>
      </c>
      <c r="B38" s="453" t="s">
        <v>236</v>
      </c>
      <c r="C38" s="74"/>
    </row>
    <row r="39" spans="1:3" s="368" customFormat="1" ht="12" customHeight="1">
      <c r="A39" s="452" t="s">
        <v>411</v>
      </c>
      <c r="B39" s="454" t="s">
        <v>2</v>
      </c>
      <c r="C39" s="318"/>
    </row>
    <row r="40" spans="1:3" s="458" customFormat="1" ht="12" customHeight="1" thickBot="1">
      <c r="A40" s="451" t="s">
        <v>412</v>
      </c>
      <c r="B40" s="141" t="s">
        <v>413</v>
      </c>
      <c r="C40" s="81">
        <v>155961715</v>
      </c>
    </row>
    <row r="41" spans="1:3" s="458" customFormat="1" ht="15.2" customHeight="1" thickBot="1">
      <c r="A41" s="234" t="s">
        <v>27</v>
      </c>
      <c r="B41" s="235" t="s">
        <v>414</v>
      </c>
      <c r="C41" s="364">
        <f>+C36+C37</f>
        <v>254476079</v>
      </c>
    </row>
    <row r="42" spans="1:3" s="458" customFormat="1" ht="15.2" customHeight="1">
      <c r="A42" s="236"/>
      <c r="B42" s="237"/>
      <c r="C42" s="362"/>
    </row>
    <row r="43" spans="1:3" ht="13.5" thickBot="1">
      <c r="A43" s="238"/>
      <c r="B43" s="239"/>
      <c r="C43" s="363"/>
    </row>
    <row r="44" spans="1:3" s="457" customFormat="1" ht="16.5" customHeight="1" thickBot="1">
      <c r="A44" s="240"/>
      <c r="B44" s="241" t="s">
        <v>57</v>
      </c>
      <c r="C44" s="364"/>
    </row>
    <row r="45" spans="1:3" s="459" customFormat="1" ht="12" customHeight="1" thickBot="1">
      <c r="A45" s="200" t="s">
        <v>18</v>
      </c>
      <c r="B45" s="124" t="s">
        <v>415</v>
      </c>
      <c r="C45" s="317">
        <f>SUM(C46:C50)</f>
        <v>254476079</v>
      </c>
    </row>
    <row r="46" spans="1:3" ht="12" customHeight="1">
      <c r="A46" s="451" t="s">
        <v>98</v>
      </c>
      <c r="B46" s="9" t="s">
        <v>49</v>
      </c>
      <c r="C46" s="74">
        <v>70360250</v>
      </c>
    </row>
    <row r="47" spans="1:3" ht="12" customHeight="1">
      <c r="A47" s="451" t="s">
        <v>99</v>
      </c>
      <c r="B47" s="8" t="s">
        <v>183</v>
      </c>
      <c r="C47" s="77">
        <v>14161849</v>
      </c>
    </row>
    <row r="48" spans="1:3" ht="12" customHeight="1">
      <c r="A48" s="451" t="s">
        <v>100</v>
      </c>
      <c r="B48" s="8" t="s">
        <v>140</v>
      </c>
      <c r="C48" s="77">
        <v>169953980</v>
      </c>
    </row>
    <row r="49" spans="1:3" ht="12" customHeight="1">
      <c r="A49" s="451" t="s">
        <v>101</v>
      </c>
      <c r="B49" s="8" t="s">
        <v>184</v>
      </c>
      <c r="C49" s="77"/>
    </row>
    <row r="50" spans="1:3" ht="12" customHeight="1" thickBot="1">
      <c r="A50" s="451" t="s">
        <v>148</v>
      </c>
      <c r="B50" s="8" t="s">
        <v>185</v>
      </c>
      <c r="C50" s="77"/>
    </row>
    <row r="51" spans="1:3" ht="12" customHeight="1" thickBot="1">
      <c r="A51" s="200" t="s">
        <v>19</v>
      </c>
      <c r="B51" s="124" t="s">
        <v>416</v>
      </c>
      <c r="C51" s="317">
        <f>SUM(C52:C54)</f>
        <v>0</v>
      </c>
    </row>
    <row r="52" spans="1:3" s="459" customFormat="1" ht="12" customHeight="1">
      <c r="A52" s="451" t="s">
        <v>104</v>
      </c>
      <c r="B52" s="9" t="s">
        <v>230</v>
      </c>
      <c r="C52" s="74"/>
    </row>
    <row r="53" spans="1:3" ht="12" customHeight="1">
      <c r="A53" s="451" t="s">
        <v>105</v>
      </c>
      <c r="B53" s="8" t="s">
        <v>187</v>
      </c>
      <c r="C53" s="77"/>
    </row>
    <row r="54" spans="1:3" ht="12" customHeight="1">
      <c r="A54" s="451" t="s">
        <v>106</v>
      </c>
      <c r="B54" s="8" t="s">
        <v>58</v>
      </c>
      <c r="C54" s="77"/>
    </row>
    <row r="55" spans="1:3" ht="12" customHeight="1" thickBot="1">
      <c r="A55" s="451" t="s">
        <v>107</v>
      </c>
      <c r="B55" s="8" t="s">
        <v>524</v>
      </c>
      <c r="C55" s="77"/>
    </row>
    <row r="56" spans="1:3" ht="15.2" customHeight="1" thickBot="1">
      <c r="A56" s="200" t="s">
        <v>20</v>
      </c>
      <c r="B56" s="124" t="s">
        <v>13</v>
      </c>
      <c r="C56" s="343"/>
    </row>
    <row r="57" spans="1:3" ht="13.5" thickBot="1">
      <c r="A57" s="200" t="s">
        <v>21</v>
      </c>
      <c r="B57" s="242" t="s">
        <v>529</v>
      </c>
      <c r="C57" s="365">
        <f>+C45+C51+C56</f>
        <v>254476079</v>
      </c>
    </row>
    <row r="58" spans="1:3" ht="15.2" customHeight="1" thickBot="1">
      <c r="C58" s="631">
        <f>C41-C57</f>
        <v>0</v>
      </c>
    </row>
    <row r="59" spans="1:3" ht="14.45" customHeight="1" thickBot="1">
      <c r="A59" s="245" t="s">
        <v>519</v>
      </c>
      <c r="B59" s="246"/>
      <c r="C59" s="121">
        <v>29</v>
      </c>
    </row>
    <row r="60" spans="1:3" ht="13.5" thickBot="1">
      <c r="A60" s="245" t="s">
        <v>206</v>
      </c>
      <c r="B60" s="246"/>
      <c r="C60" s="12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topLeftCell="A43" zoomScale="120" zoomScaleNormal="120" workbookViewId="0">
      <selection activeCell="B60" sqref="B60"/>
    </sheetView>
  </sheetViews>
  <sheetFormatPr defaultRowHeight="12.75"/>
  <cols>
    <col min="1" max="1" width="13.83203125" style="243" customWidth="1"/>
    <col min="2" max="2" width="79.1640625" style="244" customWidth="1"/>
    <col min="3" max="3" width="25" style="244" customWidth="1"/>
    <col min="4" max="16384" width="9.33203125" style="244"/>
  </cols>
  <sheetData>
    <row r="1" spans="1:3" s="224" customFormat="1" ht="21.2" customHeight="1" thickBot="1">
      <c r="A1" s="223"/>
      <c r="B1" s="225"/>
      <c r="C1" s="596" t="str">
        <f ca="1">CONCATENATE("9.7.2. melléklet ",ALAPADATOK!A7," ",ALAPADATOK!B7," ",ALAPADATOK!C7," ",ALAPADATOK!D7," ",ALAPADATOK!E7," ",ALAPADATOK!F7," ",ALAPADATOK!G7," ",ALAPADATOK!H7)</f>
        <v>9.7.2. melléklet a 2 / 2019 ( II.15. ) önkormányzati rendelethez</v>
      </c>
    </row>
    <row r="2" spans="1:3" s="455" customFormat="1" ht="36">
      <c r="A2" s="407" t="s">
        <v>204</v>
      </c>
      <c r="B2" s="594" t="str">
        <f ca="1">CONCATENATE(KV_9.7.1.sz.mell!B2)</f>
        <v>Dabasi Intézményfenntartó Központ</v>
      </c>
      <c r="C2" s="366" t="s">
        <v>608</v>
      </c>
    </row>
    <row r="3" spans="1:3" s="455" customFormat="1" ht="24.75" thickBot="1">
      <c r="A3" s="449" t="s">
        <v>203</v>
      </c>
      <c r="B3" s="595" t="s">
        <v>418</v>
      </c>
      <c r="C3" s="367" t="s">
        <v>60</v>
      </c>
    </row>
    <row r="4" spans="1:3" s="456" customFormat="1" ht="15.95" customHeight="1" thickBot="1">
      <c r="A4" s="226"/>
      <c r="B4" s="226"/>
      <c r="C4" s="227" t="str">
        <f ca="1">KV_9.7.1.sz.mell!C4</f>
        <v>Forintban!</v>
      </c>
    </row>
    <row r="5" spans="1:3" ht="13.5" thickBot="1">
      <c r="A5" s="408" t="s">
        <v>205</v>
      </c>
      <c r="B5" s="228" t="s">
        <v>563</v>
      </c>
      <c r="C5" s="229" t="s">
        <v>55</v>
      </c>
    </row>
    <row r="6" spans="1:3" s="457" customFormat="1" ht="12.95" customHeight="1" thickBot="1">
      <c r="A6" s="192"/>
      <c r="B6" s="193" t="s">
        <v>493</v>
      </c>
      <c r="C6" s="194" t="s">
        <v>494</v>
      </c>
    </row>
    <row r="7" spans="1:3" s="457" customFormat="1" ht="15.95" customHeight="1" thickBot="1">
      <c r="A7" s="230"/>
      <c r="B7" s="231" t="s">
        <v>56</v>
      </c>
      <c r="C7" s="232"/>
    </row>
    <row r="8" spans="1:3" s="368" customFormat="1" ht="12" customHeight="1" thickBot="1">
      <c r="A8" s="192" t="s">
        <v>18</v>
      </c>
      <c r="B8" s="233" t="s">
        <v>520</v>
      </c>
      <c r="C8" s="317">
        <f>SUM(C9:C19)</f>
        <v>0</v>
      </c>
    </row>
    <row r="9" spans="1:3" s="368" customFormat="1" ht="12" customHeight="1">
      <c r="A9" s="450" t="s">
        <v>98</v>
      </c>
      <c r="B9" s="10" t="s">
        <v>277</v>
      </c>
      <c r="C9" s="358"/>
    </row>
    <row r="10" spans="1:3" s="368" customFormat="1" ht="12" customHeight="1">
      <c r="A10" s="451" t="s">
        <v>99</v>
      </c>
      <c r="B10" s="8" t="s">
        <v>278</v>
      </c>
      <c r="C10" s="315"/>
    </row>
    <row r="11" spans="1:3" s="368" customFormat="1" ht="12" customHeight="1">
      <c r="A11" s="451" t="s">
        <v>100</v>
      </c>
      <c r="B11" s="8" t="s">
        <v>279</v>
      </c>
      <c r="C11" s="315"/>
    </row>
    <row r="12" spans="1:3" s="368" customFormat="1" ht="12" customHeight="1">
      <c r="A12" s="451" t="s">
        <v>101</v>
      </c>
      <c r="B12" s="8" t="s">
        <v>280</v>
      </c>
      <c r="C12" s="315"/>
    </row>
    <row r="13" spans="1:3" s="368" customFormat="1" ht="12" customHeight="1">
      <c r="A13" s="451" t="s">
        <v>148</v>
      </c>
      <c r="B13" s="8" t="s">
        <v>281</v>
      </c>
      <c r="C13" s="315"/>
    </row>
    <row r="14" spans="1:3" s="368" customFormat="1" ht="12" customHeight="1">
      <c r="A14" s="451" t="s">
        <v>102</v>
      </c>
      <c r="B14" s="8" t="s">
        <v>399</v>
      </c>
      <c r="C14" s="315"/>
    </row>
    <row r="15" spans="1:3" s="368" customFormat="1" ht="12" customHeight="1">
      <c r="A15" s="451" t="s">
        <v>103</v>
      </c>
      <c r="B15" s="7" t="s">
        <v>400</v>
      </c>
      <c r="C15" s="315"/>
    </row>
    <row r="16" spans="1:3" s="368" customFormat="1" ht="12" customHeight="1">
      <c r="A16" s="451" t="s">
        <v>113</v>
      </c>
      <c r="B16" s="8" t="s">
        <v>284</v>
      </c>
      <c r="C16" s="359"/>
    </row>
    <row r="17" spans="1:3" s="458" customFormat="1" ht="12" customHeight="1">
      <c r="A17" s="451" t="s">
        <v>114</v>
      </c>
      <c r="B17" s="8" t="s">
        <v>285</v>
      </c>
      <c r="C17" s="315"/>
    </row>
    <row r="18" spans="1:3" s="458" customFormat="1" ht="12" customHeight="1">
      <c r="A18" s="451" t="s">
        <v>115</v>
      </c>
      <c r="B18" s="8" t="s">
        <v>436</v>
      </c>
      <c r="C18" s="316"/>
    </row>
    <row r="19" spans="1:3" s="458" customFormat="1" ht="12" customHeight="1" thickBot="1">
      <c r="A19" s="451" t="s">
        <v>116</v>
      </c>
      <c r="B19" s="7" t="s">
        <v>286</v>
      </c>
      <c r="C19" s="316"/>
    </row>
    <row r="20" spans="1:3" s="368" customFormat="1" ht="12" customHeight="1" thickBot="1">
      <c r="A20" s="192" t="s">
        <v>19</v>
      </c>
      <c r="B20" s="233" t="s">
        <v>401</v>
      </c>
      <c r="C20" s="317">
        <f>SUM(C21:C23)</f>
        <v>0</v>
      </c>
    </row>
    <row r="21" spans="1:3" s="458" customFormat="1" ht="12" customHeight="1">
      <c r="A21" s="451" t="s">
        <v>104</v>
      </c>
      <c r="B21" s="9" t="s">
        <v>258</v>
      </c>
      <c r="C21" s="315"/>
    </row>
    <row r="22" spans="1:3" s="458" customFormat="1" ht="12" customHeight="1">
      <c r="A22" s="451" t="s">
        <v>105</v>
      </c>
      <c r="B22" s="8" t="s">
        <v>402</v>
      </c>
      <c r="C22" s="315"/>
    </row>
    <row r="23" spans="1:3" s="458" customFormat="1" ht="12" customHeight="1">
      <c r="A23" s="451" t="s">
        <v>106</v>
      </c>
      <c r="B23" s="8" t="s">
        <v>403</v>
      </c>
      <c r="C23" s="315"/>
    </row>
    <row r="24" spans="1:3" s="458" customFormat="1" ht="12" customHeight="1" thickBot="1">
      <c r="A24" s="451" t="s">
        <v>107</v>
      </c>
      <c r="B24" s="8" t="s">
        <v>525</v>
      </c>
      <c r="C24" s="315"/>
    </row>
    <row r="25" spans="1:3" s="458" customFormat="1" ht="12" customHeight="1" thickBot="1">
      <c r="A25" s="200" t="s">
        <v>20</v>
      </c>
      <c r="B25" s="124" t="s">
        <v>174</v>
      </c>
      <c r="C25" s="343"/>
    </row>
    <row r="26" spans="1:3" s="458" customFormat="1" ht="12" customHeight="1" thickBot="1">
      <c r="A26" s="200" t="s">
        <v>21</v>
      </c>
      <c r="B26" s="124" t="s">
        <v>404</v>
      </c>
      <c r="C26" s="317">
        <f>+C27+C28</f>
        <v>0</v>
      </c>
    </row>
    <row r="27" spans="1:3" s="458" customFormat="1" ht="12" customHeight="1">
      <c r="A27" s="452" t="s">
        <v>268</v>
      </c>
      <c r="B27" s="453" t="s">
        <v>402</v>
      </c>
      <c r="C27" s="74"/>
    </row>
    <row r="28" spans="1:3" s="458" customFormat="1" ht="12" customHeight="1">
      <c r="A28" s="452" t="s">
        <v>269</v>
      </c>
      <c r="B28" s="454" t="s">
        <v>405</v>
      </c>
      <c r="C28" s="318"/>
    </row>
    <row r="29" spans="1:3" s="458" customFormat="1" ht="12" customHeight="1" thickBot="1">
      <c r="A29" s="451" t="s">
        <v>270</v>
      </c>
      <c r="B29" s="141" t="s">
        <v>526</v>
      </c>
      <c r="C29" s="81"/>
    </row>
    <row r="30" spans="1:3" s="458" customFormat="1" ht="12" customHeight="1" thickBot="1">
      <c r="A30" s="200" t="s">
        <v>22</v>
      </c>
      <c r="B30" s="124" t="s">
        <v>406</v>
      </c>
      <c r="C30" s="317">
        <f>+C31+C32+C33</f>
        <v>0</v>
      </c>
    </row>
    <row r="31" spans="1:3" s="458" customFormat="1" ht="12" customHeight="1">
      <c r="A31" s="452" t="s">
        <v>91</v>
      </c>
      <c r="B31" s="453" t="s">
        <v>291</v>
      </c>
      <c r="C31" s="74"/>
    </row>
    <row r="32" spans="1:3" s="458" customFormat="1" ht="12" customHeight="1">
      <c r="A32" s="452" t="s">
        <v>92</v>
      </c>
      <c r="B32" s="454" t="s">
        <v>292</v>
      </c>
      <c r="C32" s="318"/>
    </row>
    <row r="33" spans="1:3" s="458" customFormat="1" ht="12" customHeight="1" thickBot="1">
      <c r="A33" s="451" t="s">
        <v>93</v>
      </c>
      <c r="B33" s="141" t="s">
        <v>293</v>
      </c>
      <c r="C33" s="81"/>
    </row>
    <row r="34" spans="1:3" s="368" customFormat="1" ht="12" customHeight="1" thickBot="1">
      <c r="A34" s="200" t="s">
        <v>23</v>
      </c>
      <c r="B34" s="124" t="s">
        <v>376</v>
      </c>
      <c r="C34" s="343"/>
    </row>
    <row r="35" spans="1:3" s="368" customFormat="1" ht="12" customHeight="1" thickBot="1">
      <c r="A35" s="200" t="s">
        <v>24</v>
      </c>
      <c r="B35" s="124" t="s">
        <v>407</v>
      </c>
      <c r="C35" s="360"/>
    </row>
    <row r="36" spans="1:3" s="368" customFormat="1" ht="12" customHeight="1" thickBot="1">
      <c r="A36" s="192" t="s">
        <v>25</v>
      </c>
      <c r="B36" s="124" t="s">
        <v>527</v>
      </c>
      <c r="C36" s="361">
        <f>+C8+C20+C25+C26+C30+C34+C35</f>
        <v>0</v>
      </c>
    </row>
    <row r="37" spans="1:3" s="368" customFormat="1" ht="12" customHeight="1" thickBot="1">
      <c r="A37" s="234" t="s">
        <v>26</v>
      </c>
      <c r="B37" s="124" t="s">
        <v>409</v>
      </c>
      <c r="C37" s="361">
        <f>+C38+C39+C40</f>
        <v>92213381</v>
      </c>
    </row>
    <row r="38" spans="1:3" s="368" customFormat="1" ht="12" customHeight="1">
      <c r="A38" s="452" t="s">
        <v>410</v>
      </c>
      <c r="B38" s="453" t="s">
        <v>236</v>
      </c>
      <c r="C38" s="74"/>
    </row>
    <row r="39" spans="1:3" s="368" customFormat="1" ht="12" customHeight="1">
      <c r="A39" s="452" t="s">
        <v>411</v>
      </c>
      <c r="B39" s="454" t="s">
        <v>2</v>
      </c>
      <c r="C39" s="318"/>
    </row>
    <row r="40" spans="1:3" s="458" customFormat="1" ht="12" customHeight="1" thickBot="1">
      <c r="A40" s="451" t="s">
        <v>412</v>
      </c>
      <c r="B40" s="141" t="s">
        <v>413</v>
      </c>
      <c r="C40" s="81">
        <v>92213381</v>
      </c>
    </row>
    <row r="41" spans="1:3" s="458" customFormat="1" ht="15.2" customHeight="1" thickBot="1">
      <c r="A41" s="234" t="s">
        <v>27</v>
      </c>
      <c r="B41" s="235" t="s">
        <v>414</v>
      </c>
      <c r="C41" s="364">
        <f>+C36+C37</f>
        <v>92213381</v>
      </c>
    </row>
    <row r="42" spans="1:3" s="458" customFormat="1" ht="15.2" customHeight="1">
      <c r="A42" s="236"/>
      <c r="B42" s="237"/>
      <c r="C42" s="362"/>
    </row>
    <row r="43" spans="1:3" ht="13.5" thickBot="1">
      <c r="A43" s="238"/>
      <c r="B43" s="239"/>
      <c r="C43" s="363"/>
    </row>
    <row r="44" spans="1:3" s="457" customFormat="1" ht="16.5" customHeight="1" thickBot="1">
      <c r="A44" s="240"/>
      <c r="B44" s="241" t="s">
        <v>57</v>
      </c>
      <c r="C44" s="364"/>
    </row>
    <row r="45" spans="1:3" s="459" customFormat="1" ht="12" customHeight="1" thickBot="1">
      <c r="A45" s="200" t="s">
        <v>18</v>
      </c>
      <c r="B45" s="124" t="s">
        <v>415</v>
      </c>
      <c r="C45" s="317">
        <f>SUM(C46:C50)</f>
        <v>92213381</v>
      </c>
    </row>
    <row r="46" spans="1:3" ht="12" customHeight="1">
      <c r="A46" s="451" t="s">
        <v>98</v>
      </c>
      <c r="B46" s="9" t="s">
        <v>49</v>
      </c>
      <c r="C46" s="74">
        <v>51832900</v>
      </c>
    </row>
    <row r="47" spans="1:3" ht="12" customHeight="1">
      <c r="A47" s="451" t="s">
        <v>99</v>
      </c>
      <c r="B47" s="8" t="s">
        <v>183</v>
      </c>
      <c r="C47" s="77">
        <v>11617481</v>
      </c>
    </row>
    <row r="48" spans="1:3" ht="12" customHeight="1">
      <c r="A48" s="451" t="s">
        <v>100</v>
      </c>
      <c r="B48" s="8" t="s">
        <v>140</v>
      </c>
      <c r="C48" s="77">
        <v>28763000</v>
      </c>
    </row>
    <row r="49" spans="1:3" ht="12" customHeight="1">
      <c r="A49" s="451" t="s">
        <v>101</v>
      </c>
      <c r="B49" s="8" t="s">
        <v>184</v>
      </c>
      <c r="C49" s="77"/>
    </row>
    <row r="50" spans="1:3" ht="12" customHeight="1" thickBot="1">
      <c r="A50" s="451" t="s">
        <v>148</v>
      </c>
      <c r="B50" s="8" t="s">
        <v>185</v>
      </c>
      <c r="C50" s="77"/>
    </row>
    <row r="51" spans="1:3" ht="12" customHeight="1" thickBot="1">
      <c r="A51" s="200" t="s">
        <v>19</v>
      </c>
      <c r="B51" s="124" t="s">
        <v>416</v>
      </c>
      <c r="C51" s="317">
        <f>SUM(C52:C54)</f>
        <v>0</v>
      </c>
    </row>
    <row r="52" spans="1:3" s="459" customFormat="1" ht="12" customHeight="1">
      <c r="A52" s="451" t="s">
        <v>104</v>
      </c>
      <c r="B52" s="9" t="s">
        <v>230</v>
      </c>
      <c r="C52" s="74"/>
    </row>
    <row r="53" spans="1:3" ht="12" customHeight="1">
      <c r="A53" s="451" t="s">
        <v>105</v>
      </c>
      <c r="B53" s="8" t="s">
        <v>187</v>
      </c>
      <c r="C53" s="77"/>
    </row>
    <row r="54" spans="1:3" ht="12" customHeight="1">
      <c r="A54" s="451" t="s">
        <v>106</v>
      </c>
      <c r="B54" s="8" t="s">
        <v>58</v>
      </c>
      <c r="C54" s="77"/>
    </row>
    <row r="55" spans="1:3" ht="12" customHeight="1" thickBot="1">
      <c r="A55" s="451" t="s">
        <v>107</v>
      </c>
      <c r="B55" s="8" t="s">
        <v>524</v>
      </c>
      <c r="C55" s="77"/>
    </row>
    <row r="56" spans="1:3" ht="15.2" customHeight="1" thickBot="1">
      <c r="A56" s="200" t="s">
        <v>20</v>
      </c>
      <c r="B56" s="124" t="s">
        <v>13</v>
      </c>
      <c r="C56" s="343"/>
    </row>
    <row r="57" spans="1:3" ht="13.5" thickBot="1">
      <c r="A57" s="200" t="s">
        <v>21</v>
      </c>
      <c r="B57" s="242" t="s">
        <v>529</v>
      </c>
      <c r="C57" s="365">
        <f>+C45+C51+C56</f>
        <v>92213381</v>
      </c>
    </row>
    <row r="58" spans="1:3" ht="15.2" customHeight="1" thickBot="1">
      <c r="C58" s="631">
        <f>C41-C57</f>
        <v>0</v>
      </c>
    </row>
    <row r="59" spans="1:3" ht="14.45" customHeight="1" thickBot="1">
      <c r="A59" s="245" t="s">
        <v>519</v>
      </c>
      <c r="B59" s="246"/>
      <c r="C59" s="121">
        <v>17</v>
      </c>
    </row>
    <row r="60" spans="1:3" ht="13.5" thickBot="1">
      <c r="A60" s="245" t="s">
        <v>206</v>
      </c>
      <c r="B60" s="246"/>
      <c r="C60" s="12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B1" sqref="B1"/>
    </sheetView>
  </sheetViews>
  <sheetFormatPr defaultRowHeight="12.75"/>
  <cols>
    <col min="1" max="1" width="13.83203125" style="243" customWidth="1"/>
    <col min="2" max="2" width="79.1640625" style="244" customWidth="1"/>
    <col min="3" max="3" width="25" style="244" customWidth="1"/>
    <col min="4" max="16384" width="9.33203125" style="244"/>
  </cols>
  <sheetData>
    <row r="1" spans="1:3" s="224" customFormat="1" ht="21.2" customHeight="1" thickBot="1">
      <c r="A1" s="223"/>
      <c r="B1" s="225"/>
      <c r="C1" s="596" t="str">
        <f ca="1">CONCATENATE("9.7.3. melléklet ",ALAPADATOK!A7," ",ALAPADATOK!B7," ",ALAPADATOK!C7," ",ALAPADATOK!D7," ",ALAPADATOK!E7," ",ALAPADATOK!F7," ",ALAPADATOK!G7," ",ALAPADATOK!H7)</f>
        <v>9.7.3. melléklet a 2 / 2019 ( II.15. ) önkormányzati rendelethez</v>
      </c>
    </row>
    <row r="2" spans="1:3" s="455" customFormat="1" ht="36">
      <c r="A2" s="407" t="s">
        <v>204</v>
      </c>
      <c r="B2" s="594" t="str">
        <f ca="1">CONCATENATE(KV_9.7.2.sz.mell!B2)</f>
        <v>Dabasi Intézményfenntartó Központ</v>
      </c>
      <c r="C2" s="366" t="s">
        <v>608</v>
      </c>
    </row>
    <row r="3" spans="1:3" s="455" customFormat="1" ht="24.75" thickBot="1">
      <c r="A3" s="449" t="s">
        <v>203</v>
      </c>
      <c r="B3" s="595" t="s">
        <v>530</v>
      </c>
      <c r="C3" s="367" t="s">
        <v>431</v>
      </c>
    </row>
    <row r="4" spans="1:3" s="456" customFormat="1" ht="15.95" customHeight="1" thickBot="1">
      <c r="A4" s="226"/>
      <c r="B4" s="226"/>
      <c r="C4" s="227" t="str">
        <f ca="1">KV_9.7.2.sz.mell!C4</f>
        <v>Forintban!</v>
      </c>
    </row>
    <row r="5" spans="1:3" ht="13.5" thickBot="1">
      <c r="A5" s="408" t="s">
        <v>205</v>
      </c>
      <c r="B5" s="228" t="s">
        <v>563</v>
      </c>
      <c r="C5" s="555" t="s">
        <v>55</v>
      </c>
    </row>
    <row r="6" spans="1:3" s="457" customFormat="1" ht="12.95" customHeight="1" thickBot="1">
      <c r="A6" s="192"/>
      <c r="B6" s="193" t="s">
        <v>493</v>
      </c>
      <c r="C6" s="194" t="s">
        <v>494</v>
      </c>
    </row>
    <row r="7" spans="1:3" s="457" customFormat="1" ht="15.95" customHeight="1" thickBot="1">
      <c r="A7" s="230"/>
      <c r="B7" s="231" t="s">
        <v>56</v>
      </c>
      <c r="C7" s="232"/>
    </row>
    <row r="8" spans="1:3" s="368" customFormat="1" ht="12" customHeight="1" thickBot="1">
      <c r="A8" s="192" t="s">
        <v>18</v>
      </c>
      <c r="B8" s="233" t="s">
        <v>520</v>
      </c>
      <c r="C8" s="317">
        <f>SUM(C9:C19)</f>
        <v>0</v>
      </c>
    </row>
    <row r="9" spans="1:3" s="368" customFormat="1" ht="12" customHeight="1">
      <c r="A9" s="450" t="s">
        <v>98</v>
      </c>
      <c r="B9" s="10" t="s">
        <v>277</v>
      </c>
      <c r="C9" s="358"/>
    </row>
    <row r="10" spans="1:3" s="368" customFormat="1" ht="12" customHeight="1">
      <c r="A10" s="451" t="s">
        <v>99</v>
      </c>
      <c r="B10" s="8" t="s">
        <v>278</v>
      </c>
      <c r="C10" s="315"/>
    </row>
    <row r="11" spans="1:3" s="368" customFormat="1" ht="12" customHeight="1">
      <c r="A11" s="451" t="s">
        <v>100</v>
      </c>
      <c r="B11" s="8" t="s">
        <v>279</v>
      </c>
      <c r="C11" s="315"/>
    </row>
    <row r="12" spans="1:3" s="368" customFormat="1" ht="12" customHeight="1">
      <c r="A12" s="451" t="s">
        <v>101</v>
      </c>
      <c r="B12" s="8" t="s">
        <v>280</v>
      </c>
      <c r="C12" s="315"/>
    </row>
    <row r="13" spans="1:3" s="368" customFormat="1" ht="12" customHeight="1">
      <c r="A13" s="451" t="s">
        <v>148</v>
      </c>
      <c r="B13" s="8" t="s">
        <v>281</v>
      </c>
      <c r="C13" s="315"/>
    </row>
    <row r="14" spans="1:3" s="368" customFormat="1" ht="12" customHeight="1">
      <c r="A14" s="451" t="s">
        <v>102</v>
      </c>
      <c r="B14" s="8" t="s">
        <v>399</v>
      </c>
      <c r="C14" s="315"/>
    </row>
    <row r="15" spans="1:3" s="368" customFormat="1" ht="12" customHeight="1">
      <c r="A15" s="451" t="s">
        <v>103</v>
      </c>
      <c r="B15" s="7" t="s">
        <v>400</v>
      </c>
      <c r="C15" s="315"/>
    </row>
    <row r="16" spans="1:3" s="368" customFormat="1" ht="12" customHeight="1">
      <c r="A16" s="451" t="s">
        <v>113</v>
      </c>
      <c r="B16" s="8" t="s">
        <v>284</v>
      </c>
      <c r="C16" s="359"/>
    </row>
    <row r="17" spans="1:3" s="458" customFormat="1" ht="12" customHeight="1">
      <c r="A17" s="451" t="s">
        <v>114</v>
      </c>
      <c r="B17" s="8" t="s">
        <v>285</v>
      </c>
      <c r="C17" s="315"/>
    </row>
    <row r="18" spans="1:3" s="458" customFormat="1" ht="12" customHeight="1">
      <c r="A18" s="451" t="s">
        <v>115</v>
      </c>
      <c r="B18" s="8" t="s">
        <v>436</v>
      </c>
      <c r="C18" s="316"/>
    </row>
    <row r="19" spans="1:3" s="458" customFormat="1" ht="12" customHeight="1" thickBot="1">
      <c r="A19" s="451" t="s">
        <v>116</v>
      </c>
      <c r="B19" s="7" t="s">
        <v>286</v>
      </c>
      <c r="C19" s="316"/>
    </row>
    <row r="20" spans="1:3" s="368" customFormat="1" ht="12" customHeight="1" thickBot="1">
      <c r="A20" s="192" t="s">
        <v>19</v>
      </c>
      <c r="B20" s="233" t="s">
        <v>401</v>
      </c>
      <c r="C20" s="317">
        <f>SUM(C21:C23)</f>
        <v>0</v>
      </c>
    </row>
    <row r="21" spans="1:3" s="458" customFormat="1" ht="12" customHeight="1">
      <c r="A21" s="451" t="s">
        <v>104</v>
      </c>
      <c r="B21" s="9" t="s">
        <v>258</v>
      </c>
      <c r="C21" s="315"/>
    </row>
    <row r="22" spans="1:3" s="458" customFormat="1" ht="12" customHeight="1">
      <c r="A22" s="451" t="s">
        <v>105</v>
      </c>
      <c r="B22" s="8" t="s">
        <v>402</v>
      </c>
      <c r="C22" s="315"/>
    </row>
    <row r="23" spans="1:3" s="458" customFormat="1" ht="12" customHeight="1">
      <c r="A23" s="451" t="s">
        <v>106</v>
      </c>
      <c r="B23" s="8" t="s">
        <v>403</v>
      </c>
      <c r="C23" s="315"/>
    </row>
    <row r="24" spans="1:3" s="458" customFormat="1" ht="12" customHeight="1" thickBot="1">
      <c r="A24" s="451" t="s">
        <v>107</v>
      </c>
      <c r="B24" s="8" t="s">
        <v>525</v>
      </c>
      <c r="C24" s="315"/>
    </row>
    <row r="25" spans="1:3" s="458" customFormat="1" ht="12" customHeight="1" thickBot="1">
      <c r="A25" s="200" t="s">
        <v>20</v>
      </c>
      <c r="B25" s="124" t="s">
        <v>174</v>
      </c>
      <c r="C25" s="343"/>
    </row>
    <row r="26" spans="1:3" s="458" customFormat="1" ht="12" customHeight="1" thickBot="1">
      <c r="A26" s="200" t="s">
        <v>21</v>
      </c>
      <c r="B26" s="124" t="s">
        <v>404</v>
      </c>
      <c r="C26" s="317">
        <f>+C27+C28</f>
        <v>0</v>
      </c>
    </row>
    <row r="27" spans="1:3" s="458" customFormat="1" ht="12" customHeight="1">
      <c r="A27" s="452" t="s">
        <v>268</v>
      </c>
      <c r="B27" s="453" t="s">
        <v>402</v>
      </c>
      <c r="C27" s="74"/>
    </row>
    <row r="28" spans="1:3" s="458" customFormat="1" ht="12" customHeight="1">
      <c r="A28" s="452" t="s">
        <v>269</v>
      </c>
      <c r="B28" s="454" t="s">
        <v>405</v>
      </c>
      <c r="C28" s="318"/>
    </row>
    <row r="29" spans="1:3" s="458" customFormat="1" ht="12" customHeight="1" thickBot="1">
      <c r="A29" s="451" t="s">
        <v>270</v>
      </c>
      <c r="B29" s="141" t="s">
        <v>526</v>
      </c>
      <c r="C29" s="81"/>
    </row>
    <row r="30" spans="1:3" s="458" customFormat="1" ht="12" customHeight="1" thickBot="1">
      <c r="A30" s="200" t="s">
        <v>22</v>
      </c>
      <c r="B30" s="124" t="s">
        <v>406</v>
      </c>
      <c r="C30" s="317">
        <f>+C31+C32+C33</f>
        <v>0</v>
      </c>
    </row>
    <row r="31" spans="1:3" s="458" customFormat="1" ht="12" customHeight="1">
      <c r="A31" s="452" t="s">
        <v>91</v>
      </c>
      <c r="B31" s="453" t="s">
        <v>291</v>
      </c>
      <c r="C31" s="74"/>
    </row>
    <row r="32" spans="1:3" s="458" customFormat="1" ht="12" customHeight="1">
      <c r="A32" s="452" t="s">
        <v>92</v>
      </c>
      <c r="B32" s="454" t="s">
        <v>292</v>
      </c>
      <c r="C32" s="318"/>
    </row>
    <row r="33" spans="1:3" s="458" customFormat="1" ht="12" customHeight="1" thickBot="1">
      <c r="A33" s="451" t="s">
        <v>93</v>
      </c>
      <c r="B33" s="141" t="s">
        <v>293</v>
      </c>
      <c r="C33" s="81"/>
    </row>
    <row r="34" spans="1:3" s="368" customFormat="1" ht="12" customHeight="1" thickBot="1">
      <c r="A34" s="200" t="s">
        <v>23</v>
      </c>
      <c r="B34" s="124" t="s">
        <v>376</v>
      </c>
      <c r="C34" s="343"/>
    </row>
    <row r="35" spans="1:3" s="368" customFormat="1" ht="12" customHeight="1" thickBot="1">
      <c r="A35" s="200" t="s">
        <v>24</v>
      </c>
      <c r="B35" s="124" t="s">
        <v>407</v>
      </c>
      <c r="C35" s="360"/>
    </row>
    <row r="36" spans="1:3" s="368" customFormat="1" ht="12" customHeight="1" thickBot="1">
      <c r="A36" s="192" t="s">
        <v>25</v>
      </c>
      <c r="B36" s="124" t="s">
        <v>527</v>
      </c>
      <c r="C36" s="361">
        <f>+C8+C20+C25+C26+C30+C34+C35</f>
        <v>0</v>
      </c>
    </row>
    <row r="37" spans="1:3" s="368" customFormat="1" ht="12" customHeight="1" thickBot="1">
      <c r="A37" s="234" t="s">
        <v>26</v>
      </c>
      <c r="B37" s="124" t="s">
        <v>409</v>
      </c>
      <c r="C37" s="361">
        <f>+C38+C39+C40</f>
        <v>0</v>
      </c>
    </row>
    <row r="38" spans="1:3" s="368" customFormat="1" ht="12" customHeight="1">
      <c r="A38" s="452" t="s">
        <v>410</v>
      </c>
      <c r="B38" s="453" t="s">
        <v>236</v>
      </c>
      <c r="C38" s="74"/>
    </row>
    <row r="39" spans="1:3" s="368" customFormat="1" ht="12" customHeight="1">
      <c r="A39" s="452" t="s">
        <v>411</v>
      </c>
      <c r="B39" s="454" t="s">
        <v>2</v>
      </c>
      <c r="C39" s="318"/>
    </row>
    <row r="40" spans="1:3" s="458" customFormat="1" ht="12" customHeight="1" thickBot="1">
      <c r="A40" s="451" t="s">
        <v>412</v>
      </c>
      <c r="B40" s="141" t="s">
        <v>413</v>
      </c>
      <c r="C40" s="81"/>
    </row>
    <row r="41" spans="1:3" s="458" customFormat="1" ht="15.2" customHeight="1" thickBot="1">
      <c r="A41" s="234" t="s">
        <v>27</v>
      </c>
      <c r="B41" s="235" t="s">
        <v>414</v>
      </c>
      <c r="C41" s="364">
        <f>+C36+C37</f>
        <v>0</v>
      </c>
    </row>
    <row r="42" spans="1:3" s="458" customFormat="1" ht="15.2" customHeight="1">
      <c r="A42" s="236"/>
      <c r="B42" s="237"/>
      <c r="C42" s="362"/>
    </row>
    <row r="43" spans="1:3" ht="13.5" thickBot="1">
      <c r="A43" s="238"/>
      <c r="B43" s="239"/>
      <c r="C43" s="363"/>
    </row>
    <row r="44" spans="1:3" s="457" customFormat="1" ht="16.5" customHeight="1" thickBot="1">
      <c r="A44" s="240"/>
      <c r="B44" s="241" t="s">
        <v>57</v>
      </c>
      <c r="C44" s="364"/>
    </row>
    <row r="45" spans="1:3" s="459" customFormat="1" ht="12" customHeight="1" thickBot="1">
      <c r="A45" s="200" t="s">
        <v>18</v>
      </c>
      <c r="B45" s="124" t="s">
        <v>415</v>
      </c>
      <c r="C45" s="317">
        <f>SUM(C46:C50)</f>
        <v>0</v>
      </c>
    </row>
    <row r="46" spans="1:3" ht="12" customHeight="1">
      <c r="A46" s="451" t="s">
        <v>98</v>
      </c>
      <c r="B46" s="9" t="s">
        <v>49</v>
      </c>
      <c r="C46" s="74"/>
    </row>
    <row r="47" spans="1:3" ht="12" customHeight="1">
      <c r="A47" s="451" t="s">
        <v>99</v>
      </c>
      <c r="B47" s="8" t="s">
        <v>183</v>
      </c>
      <c r="C47" s="77"/>
    </row>
    <row r="48" spans="1:3" ht="12" customHeight="1">
      <c r="A48" s="451" t="s">
        <v>100</v>
      </c>
      <c r="B48" s="8" t="s">
        <v>140</v>
      </c>
      <c r="C48" s="77"/>
    </row>
    <row r="49" spans="1:3" ht="12" customHeight="1">
      <c r="A49" s="451" t="s">
        <v>101</v>
      </c>
      <c r="B49" s="8" t="s">
        <v>184</v>
      </c>
      <c r="C49" s="77"/>
    </row>
    <row r="50" spans="1:3" ht="12" customHeight="1" thickBot="1">
      <c r="A50" s="451" t="s">
        <v>148</v>
      </c>
      <c r="B50" s="8" t="s">
        <v>185</v>
      </c>
      <c r="C50" s="77"/>
    </row>
    <row r="51" spans="1:3" ht="12" customHeight="1" thickBot="1">
      <c r="A51" s="200" t="s">
        <v>19</v>
      </c>
      <c r="B51" s="124" t="s">
        <v>416</v>
      </c>
      <c r="C51" s="317">
        <f>SUM(C52:C54)</f>
        <v>0</v>
      </c>
    </row>
    <row r="52" spans="1:3" s="459" customFormat="1" ht="12" customHeight="1">
      <c r="A52" s="451" t="s">
        <v>104</v>
      </c>
      <c r="B52" s="9" t="s">
        <v>230</v>
      </c>
      <c r="C52" s="74"/>
    </row>
    <row r="53" spans="1:3" ht="12" customHeight="1">
      <c r="A53" s="451" t="s">
        <v>105</v>
      </c>
      <c r="B53" s="8" t="s">
        <v>187</v>
      </c>
      <c r="C53" s="77"/>
    </row>
    <row r="54" spans="1:3" ht="12" customHeight="1">
      <c r="A54" s="451" t="s">
        <v>106</v>
      </c>
      <c r="B54" s="8" t="s">
        <v>58</v>
      </c>
      <c r="C54" s="77"/>
    </row>
    <row r="55" spans="1:3" ht="12" customHeight="1" thickBot="1">
      <c r="A55" s="451" t="s">
        <v>107</v>
      </c>
      <c r="B55" s="8" t="s">
        <v>524</v>
      </c>
      <c r="C55" s="77"/>
    </row>
    <row r="56" spans="1:3" ht="15.2" customHeight="1" thickBot="1">
      <c r="A56" s="200" t="s">
        <v>20</v>
      </c>
      <c r="B56" s="124" t="s">
        <v>13</v>
      </c>
      <c r="C56" s="343"/>
    </row>
    <row r="57" spans="1:3" ht="13.5" thickBot="1">
      <c r="A57" s="200" t="s">
        <v>21</v>
      </c>
      <c r="B57" s="242" t="s">
        <v>529</v>
      </c>
      <c r="C57" s="365">
        <f>+C45+C51+C56</f>
        <v>0</v>
      </c>
    </row>
    <row r="58" spans="1:3" ht="15.2" customHeight="1" thickBot="1">
      <c r="C58" s="631">
        <f>C41-C57</f>
        <v>0</v>
      </c>
    </row>
    <row r="59" spans="1:3" ht="14.45" customHeight="1" thickBot="1">
      <c r="A59" s="245" t="s">
        <v>519</v>
      </c>
      <c r="B59" s="246"/>
      <c r="C59" s="121"/>
    </row>
    <row r="60" spans="1:3" ht="13.5" thickBot="1">
      <c r="A60" s="245" t="s">
        <v>206</v>
      </c>
      <c r="B60" s="246"/>
      <c r="C60" s="12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>
  <sheetPr>
    <tabColor rgb="FF92D050"/>
  </sheetPr>
  <dimension ref="A2:G29"/>
  <sheetViews>
    <sheetView topLeftCell="A4" zoomScale="120" zoomScaleNormal="120" workbookViewId="0">
      <selection activeCell="L21" sqref="L21"/>
    </sheetView>
  </sheetViews>
  <sheetFormatPr defaultRowHeight="12.75"/>
  <cols>
    <col min="1" max="1" width="5.5" style="46" customWidth="1"/>
    <col min="2" max="2" width="33.1640625" style="46" customWidth="1"/>
    <col min="3" max="3" width="12.33203125" style="46" customWidth="1"/>
    <col min="4" max="4" width="11.5" style="46" customWidth="1"/>
    <col min="5" max="5" width="11.33203125" style="46" customWidth="1"/>
    <col min="6" max="6" width="11" style="46" customWidth="1"/>
    <col min="7" max="7" width="14.33203125" style="46" customWidth="1"/>
    <col min="8" max="16384" width="9.33203125" style="46"/>
  </cols>
  <sheetData>
    <row r="2" spans="1:7" ht="15">
      <c r="B2" s="774" t="str">
        <f ca="1">CONCATENATE("10. melléklet ",ALAPADATOK!A7," ",ALAPADATOK!B7," ",ALAPADATOK!C7," ",ALAPADATOK!D7," ",ALAPADATOK!E7," ",ALAPADATOK!F7," ",ALAPADATOK!G7," ",ALAPADATOK!H7)</f>
        <v>10. melléklet a 2 / 2019 ( II.15. ) önkormányzati rendelethez</v>
      </c>
      <c r="C2" s="774"/>
      <c r="D2" s="774"/>
      <c r="E2" s="774"/>
      <c r="F2" s="774"/>
      <c r="G2" s="774"/>
    </row>
    <row r="4" spans="1:7" ht="43.5" customHeight="1">
      <c r="A4" s="773" t="s">
        <v>3</v>
      </c>
      <c r="B4" s="773"/>
      <c r="C4" s="773"/>
      <c r="D4" s="773"/>
      <c r="E4" s="773"/>
      <c r="F4" s="773"/>
      <c r="G4" s="773"/>
    </row>
    <row r="6" spans="1:7" s="159" customFormat="1" ht="27.2" customHeight="1">
      <c r="A6" s="692" t="s">
        <v>210</v>
      </c>
      <c r="C6" s="772" t="s">
        <v>211</v>
      </c>
      <c r="D6" s="772"/>
      <c r="E6" s="772"/>
      <c r="F6" s="772"/>
      <c r="G6" s="772"/>
    </row>
    <row r="7" spans="1:7" s="159" customFormat="1" ht="15.75"/>
    <row r="8" spans="1:7" s="159" customFormat="1" ht="24.75" customHeight="1">
      <c r="A8" s="692" t="s">
        <v>212</v>
      </c>
      <c r="C8" s="772" t="s">
        <v>211</v>
      </c>
      <c r="D8" s="772"/>
      <c r="E8" s="772"/>
      <c r="F8" s="772"/>
    </row>
    <row r="9" spans="1:7" s="160" customFormat="1"/>
    <row r="10" spans="1:7" s="161" customFormat="1" ht="15.2" customHeight="1">
      <c r="A10" s="262" t="s">
        <v>566</v>
      </c>
      <c r="B10" s="261"/>
      <c r="C10" s="261"/>
      <c r="D10" s="261"/>
      <c r="E10" s="261"/>
      <c r="F10" s="261"/>
      <c r="G10" s="261"/>
    </row>
    <row r="11" spans="1:7" s="161" customFormat="1" ht="15.2" customHeight="1" thickBot="1">
      <c r="A11" s="262" t="s">
        <v>213</v>
      </c>
      <c r="B11" s="261"/>
      <c r="C11" s="261"/>
      <c r="D11" s="261"/>
      <c r="E11" s="261"/>
      <c r="F11" s="261"/>
      <c r="G11" s="679" t="str">
        <f ca="1">KV_9.3.3.sz.mell!C4</f>
        <v>Forintban!</v>
      </c>
    </row>
    <row r="12" spans="1:7" s="73" customFormat="1" ht="42" customHeight="1" thickBot="1">
      <c r="A12" s="189" t="s">
        <v>16</v>
      </c>
      <c r="B12" s="190" t="s">
        <v>214</v>
      </c>
      <c r="C12" s="190" t="s">
        <v>215</v>
      </c>
      <c r="D12" s="190" t="s">
        <v>216</v>
      </c>
      <c r="E12" s="190" t="s">
        <v>217</v>
      </c>
      <c r="F12" s="190" t="s">
        <v>218</v>
      </c>
      <c r="G12" s="191" t="s">
        <v>53</v>
      </c>
    </row>
    <row r="13" spans="1:7" ht="24" customHeight="1">
      <c r="A13" s="248" t="s">
        <v>18</v>
      </c>
      <c r="B13" s="198" t="s">
        <v>219</v>
      </c>
      <c r="C13" s="162"/>
      <c r="D13" s="162"/>
      <c r="E13" s="162"/>
      <c r="F13" s="162"/>
      <c r="G13" s="249">
        <f>SUM(C13:F13)</f>
        <v>0</v>
      </c>
    </row>
    <row r="14" spans="1:7" ht="24" customHeight="1">
      <c r="A14" s="250" t="s">
        <v>19</v>
      </c>
      <c r="B14" s="199" t="s">
        <v>220</v>
      </c>
      <c r="C14" s="163"/>
      <c r="D14" s="163"/>
      <c r="E14" s="163"/>
      <c r="F14" s="163"/>
      <c r="G14" s="251">
        <f t="shared" ref="G14:G19" si="0">SUM(C14:F14)</f>
        <v>0</v>
      </c>
    </row>
    <row r="15" spans="1:7" ht="24" customHeight="1">
      <c r="A15" s="250" t="s">
        <v>20</v>
      </c>
      <c r="B15" s="199" t="s">
        <v>221</v>
      </c>
      <c r="C15" s="163"/>
      <c r="D15" s="163"/>
      <c r="E15" s="163"/>
      <c r="F15" s="163"/>
      <c r="G15" s="251">
        <f t="shared" si="0"/>
        <v>0</v>
      </c>
    </row>
    <row r="16" spans="1:7" ht="24" customHeight="1">
      <c r="A16" s="250" t="s">
        <v>21</v>
      </c>
      <c r="B16" s="199" t="s">
        <v>222</v>
      </c>
      <c r="C16" s="163"/>
      <c r="D16" s="163"/>
      <c r="E16" s="163"/>
      <c r="F16" s="163"/>
      <c r="G16" s="251">
        <f t="shared" si="0"/>
        <v>0</v>
      </c>
    </row>
    <row r="17" spans="1:7" ht="24" customHeight="1">
      <c r="A17" s="250" t="s">
        <v>22</v>
      </c>
      <c r="B17" s="199" t="s">
        <v>223</v>
      </c>
      <c r="C17" s="163"/>
      <c r="D17" s="163"/>
      <c r="E17" s="163"/>
      <c r="F17" s="163"/>
      <c r="G17" s="251">
        <f t="shared" si="0"/>
        <v>0</v>
      </c>
    </row>
    <row r="18" spans="1:7" ht="24" customHeight="1" thickBot="1">
      <c r="A18" s="252" t="s">
        <v>23</v>
      </c>
      <c r="B18" s="253" t="s">
        <v>224</v>
      </c>
      <c r="C18" s="164"/>
      <c r="D18" s="164"/>
      <c r="E18" s="164"/>
      <c r="F18" s="164"/>
      <c r="G18" s="254">
        <f t="shared" si="0"/>
        <v>0</v>
      </c>
    </row>
    <row r="19" spans="1:7" s="165" customFormat="1" ht="24" customHeight="1" thickBot="1">
      <c r="A19" s="255" t="s">
        <v>24</v>
      </c>
      <c r="B19" s="256" t="s">
        <v>53</v>
      </c>
      <c r="C19" s="257">
        <f>SUM(C13:C18)</f>
        <v>0</v>
      </c>
      <c r="D19" s="257">
        <f>SUM(D13:D18)</f>
        <v>0</v>
      </c>
      <c r="E19" s="257">
        <f>SUM(E13:E18)</f>
        <v>0</v>
      </c>
      <c r="F19" s="257">
        <f>SUM(F13:F18)</f>
        <v>0</v>
      </c>
      <c r="G19" s="258">
        <f t="shared" si="0"/>
        <v>0</v>
      </c>
    </row>
    <row r="20" spans="1:7" s="160" customFormat="1">
      <c r="A20" s="209"/>
      <c r="B20" s="209"/>
      <c r="C20" s="209"/>
      <c r="D20" s="209"/>
      <c r="E20" s="209"/>
      <c r="F20" s="209"/>
      <c r="G20" s="209"/>
    </row>
    <row r="21" spans="1:7" s="160" customFormat="1">
      <c r="A21" s="209"/>
      <c r="B21" s="209"/>
      <c r="C21" s="209"/>
      <c r="D21" s="209"/>
      <c r="E21" s="209"/>
      <c r="F21" s="209"/>
      <c r="G21" s="209"/>
    </row>
    <row r="22" spans="1:7" s="160" customFormat="1">
      <c r="A22" s="209"/>
      <c r="B22" s="209"/>
      <c r="C22" s="209"/>
      <c r="D22" s="209"/>
      <c r="E22" s="209"/>
      <c r="F22" s="209"/>
      <c r="G22" s="209"/>
    </row>
    <row r="23" spans="1:7" s="160" customFormat="1" ht="15.75">
      <c r="A23" s="159" t="str">
        <f ca="1">+CONCATENATE("......................, ",LEFT(KV_ÖSSZEFÜGGÉSEK!A5,4),". .......................... hó ..... nap")</f>
        <v>......................, 2019. .......................... hó ..... nap</v>
      </c>
      <c r="F23" s="209"/>
      <c r="G23" s="209"/>
    </row>
    <row r="24" spans="1:7" s="160" customFormat="1">
      <c r="F24" s="209"/>
      <c r="G24" s="209"/>
    </row>
    <row r="25" spans="1:7">
      <c r="A25" s="209"/>
      <c r="B25" s="209"/>
      <c r="C25" s="209"/>
      <c r="D25" s="209"/>
      <c r="E25" s="209"/>
      <c r="F25" s="209"/>
      <c r="G25" s="209"/>
    </row>
    <row r="26" spans="1:7">
      <c r="A26" s="209"/>
      <c r="B26" s="209"/>
      <c r="C26" s="160"/>
      <c r="D26" s="160"/>
      <c r="E26" s="160"/>
      <c r="F26" s="160"/>
      <c r="G26" s="209"/>
    </row>
    <row r="27" spans="1:7">
      <c r="A27" s="209"/>
      <c r="B27" s="209"/>
      <c r="C27" s="259"/>
      <c r="D27" s="260" t="s">
        <v>225</v>
      </c>
      <c r="E27" s="260"/>
      <c r="F27" s="259"/>
      <c r="G27" s="209"/>
    </row>
    <row r="28" spans="1:7">
      <c r="C28" s="166"/>
      <c r="D28" s="167"/>
      <c r="E28" s="167"/>
      <c r="F28" s="166"/>
    </row>
    <row r="29" spans="1:7">
      <c r="C29" s="166"/>
      <c r="D29" s="167"/>
      <c r="E29" s="167"/>
      <c r="F29" s="166"/>
    </row>
  </sheetData>
  <sheetProtection sheet="1"/>
  <mergeCells count="4">
    <mergeCell ref="C6:G6"/>
    <mergeCell ref="C8:F8"/>
    <mergeCell ref="A4:G4"/>
    <mergeCell ref="B2:G2"/>
  </mergeCells>
  <phoneticPr fontId="29" type="noConversion"/>
  <printOptions horizontalCentered="1"/>
  <pageMargins left="0.78740157480314965" right="0.78740157480314965" top="1.1417322834645669" bottom="0.98425196850393704" header="0.78740157480314965" footer="0.78740157480314965"/>
  <pageSetup paperSize="9" scale="95" orientation="portrait" horizontalDpi="300" verticalDpi="300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>
  <sheetPr>
    <tabColor rgb="FF92D050"/>
  </sheetPr>
  <dimension ref="A1:G170"/>
  <sheetViews>
    <sheetView topLeftCell="A121" zoomScale="80" zoomScaleNormal="80" zoomScaleSheetLayoutView="100" workbookViewId="0">
      <selection activeCell="E119" sqref="E119"/>
    </sheetView>
  </sheetViews>
  <sheetFormatPr defaultRowHeight="15.75"/>
  <cols>
    <col min="1" max="1" width="9" style="383" customWidth="1"/>
    <col min="2" max="2" width="75.83203125" style="383" customWidth="1"/>
    <col min="3" max="3" width="15.5" style="384" customWidth="1"/>
    <col min="4" max="5" width="15.5" style="383" customWidth="1"/>
    <col min="6" max="6" width="9" style="38" customWidth="1"/>
    <col min="7" max="16384" width="9.33203125" style="38"/>
  </cols>
  <sheetData>
    <row r="1" spans="1:5" ht="14.45" customHeight="1">
      <c r="A1" s="633"/>
      <c r="B1" s="633"/>
      <c r="C1" s="637"/>
      <c r="D1" s="633"/>
      <c r="E1" s="668" t="str">
        <f ca="1">CONCATENATE("1. tájékoztató tábla ",ALAPADATOK!A7," ",ALAPADATOK!B7," ",ALAPADATOK!C7," ",ALAPADATOK!D7," ",ALAPADATOK!E7," ",ALAPADATOK!F7," ",ALAPADATOK!G7," ",ALAPADATOK!H7)</f>
        <v>1. tájékoztató tábla a 2 / 2019 ( II.15. ) önkormányzati rendelethez</v>
      </c>
    </row>
    <row r="2" spans="1:5">
      <c r="A2" s="775" t="str">
        <f ca="1">CONCATENATE(ALAPADATOK!A3)</f>
        <v>DABAS VÁROS ÖNKORMÁNYZATA</v>
      </c>
      <c r="B2" s="775"/>
      <c r="C2" s="776"/>
      <c r="D2" s="775"/>
      <c r="E2" s="775"/>
    </row>
    <row r="3" spans="1:5">
      <c r="A3" s="775" t="s">
        <v>603</v>
      </c>
      <c r="B3" s="775"/>
      <c r="C3" s="776"/>
      <c r="D3" s="775"/>
      <c r="E3" s="775"/>
    </row>
    <row r="4" spans="1:5" ht="15.95" customHeight="1">
      <c r="A4" s="719" t="s">
        <v>15</v>
      </c>
      <c r="B4" s="719"/>
      <c r="C4" s="719"/>
      <c r="D4" s="719"/>
      <c r="E4" s="719"/>
    </row>
    <row r="5" spans="1:5" ht="15.95" customHeight="1" thickBot="1">
      <c r="A5" s="720" t="s">
        <v>152</v>
      </c>
      <c r="B5" s="720"/>
      <c r="C5" s="637"/>
      <c r="D5" s="669"/>
      <c r="E5" s="680" t="str">
        <f ca="1">KV_10.sz.mell!G11</f>
        <v>Forintban!</v>
      </c>
    </row>
    <row r="6" spans="1:5" ht="30.75" customHeight="1" thickBot="1">
      <c r="A6" s="638" t="s">
        <v>69</v>
      </c>
      <c r="B6" s="639" t="s">
        <v>17</v>
      </c>
      <c r="C6" s="639" t="str">
        <f ca="1">+CONCATENATE(LEFT(KV_ÖSSZEFÜGGÉSEK!A5,4)-2,". évi tény")</f>
        <v>2017. évi tény</v>
      </c>
      <c r="D6" s="681" t="str">
        <f ca="1">+CONCATENATE(LEFT(KV_ÖSSZEFÜGGÉSEK!A5,4)-1,". évi várható")</f>
        <v>2018. évi várható</v>
      </c>
      <c r="E6" s="682" t="str">
        <f ca="1">+KV_1.1.sz.mell.!C8</f>
        <v>2019. évi előirányzat</v>
      </c>
    </row>
    <row r="7" spans="1:5" s="39" customFormat="1" ht="12" customHeight="1" thickBot="1">
      <c r="A7" s="32" t="s">
        <v>493</v>
      </c>
      <c r="B7" s="33" t="s">
        <v>494</v>
      </c>
      <c r="C7" s="33" t="s">
        <v>495</v>
      </c>
      <c r="D7" s="33" t="s">
        <v>497</v>
      </c>
      <c r="E7" s="448" t="s">
        <v>496</v>
      </c>
    </row>
    <row r="8" spans="1:5" s="1" customFormat="1" ht="12" customHeight="1" thickBot="1">
      <c r="A8" s="20" t="s">
        <v>18</v>
      </c>
      <c r="B8" s="21" t="s">
        <v>252</v>
      </c>
      <c r="C8" s="397">
        <f>+C9+C10+C11+C12+C13+C14</f>
        <v>902911985</v>
      </c>
      <c r="D8" s="397">
        <f>+D9+D10+D11+D12+D13+D14</f>
        <v>901101450</v>
      </c>
      <c r="E8" s="263">
        <f>+E9+E10+E11+E12+E13+E14</f>
        <v>905656407</v>
      </c>
    </row>
    <row r="9" spans="1:5" s="1" customFormat="1" ht="12" customHeight="1">
      <c r="A9" s="15" t="s">
        <v>98</v>
      </c>
      <c r="B9" s="416" t="s">
        <v>253</v>
      </c>
      <c r="C9" s="399">
        <v>186845874</v>
      </c>
      <c r="D9" s="399">
        <v>175125470</v>
      </c>
      <c r="E9" s="265">
        <v>172534022</v>
      </c>
    </row>
    <row r="10" spans="1:5" s="1" customFormat="1" ht="12" customHeight="1">
      <c r="A10" s="14" t="s">
        <v>99</v>
      </c>
      <c r="B10" s="417" t="s">
        <v>254</v>
      </c>
      <c r="C10" s="398">
        <v>406963726</v>
      </c>
      <c r="D10" s="398">
        <v>415139869</v>
      </c>
      <c r="E10" s="264">
        <v>437309484</v>
      </c>
    </row>
    <row r="11" spans="1:5" s="1" customFormat="1" ht="12" customHeight="1">
      <c r="A11" s="14" t="s">
        <v>100</v>
      </c>
      <c r="B11" s="417" t="s">
        <v>255</v>
      </c>
      <c r="C11" s="398">
        <v>261060960</v>
      </c>
      <c r="D11" s="398">
        <v>275535258</v>
      </c>
      <c r="E11" s="264">
        <v>275225961</v>
      </c>
    </row>
    <row r="12" spans="1:5" s="1" customFormat="1" ht="12" customHeight="1">
      <c r="A12" s="14" t="s">
        <v>101</v>
      </c>
      <c r="B12" s="417" t="s">
        <v>256</v>
      </c>
      <c r="C12" s="398">
        <v>22357756</v>
      </c>
      <c r="D12" s="398">
        <v>23976925</v>
      </c>
      <c r="E12" s="264">
        <v>20586940</v>
      </c>
    </row>
    <row r="13" spans="1:5" s="1" customFormat="1" ht="12" customHeight="1">
      <c r="A13" s="14" t="s">
        <v>148</v>
      </c>
      <c r="B13" s="293" t="s">
        <v>432</v>
      </c>
      <c r="C13" s="398">
        <v>25683669</v>
      </c>
      <c r="D13" s="398">
        <v>11323928</v>
      </c>
      <c r="E13" s="264"/>
    </row>
    <row r="14" spans="1:5" s="1" customFormat="1" ht="12" customHeight="1" thickBot="1">
      <c r="A14" s="16" t="s">
        <v>102</v>
      </c>
      <c r="B14" s="294" t="s">
        <v>433</v>
      </c>
      <c r="C14" s="398"/>
      <c r="D14" s="398"/>
      <c r="E14" s="264"/>
    </row>
    <row r="15" spans="1:5" s="1" customFormat="1" ht="12" customHeight="1" thickBot="1">
      <c r="A15" s="20" t="s">
        <v>19</v>
      </c>
      <c r="B15" s="292" t="s">
        <v>257</v>
      </c>
      <c r="C15" s="397">
        <f>+C16+C17+C18+C19+C20</f>
        <v>1102348846</v>
      </c>
      <c r="D15" s="397">
        <f>+D16+D17+D18+D19+D20</f>
        <v>1174716589</v>
      </c>
      <c r="E15" s="263">
        <f>+E16+E17+E18+E19+E20</f>
        <v>997850000</v>
      </c>
    </row>
    <row r="16" spans="1:5" s="1" customFormat="1" ht="12" customHeight="1">
      <c r="A16" s="15" t="s">
        <v>104</v>
      </c>
      <c r="B16" s="416" t="s">
        <v>258</v>
      </c>
      <c r="C16" s="399">
        <v>24941667</v>
      </c>
      <c r="D16" s="399">
        <v>23735309</v>
      </c>
      <c r="E16" s="265"/>
    </row>
    <row r="17" spans="1:5" s="1" customFormat="1" ht="12" customHeight="1">
      <c r="A17" s="14" t="s">
        <v>105</v>
      </c>
      <c r="B17" s="417" t="s">
        <v>259</v>
      </c>
      <c r="C17" s="398"/>
      <c r="D17" s="398"/>
      <c r="E17" s="264"/>
    </row>
    <row r="18" spans="1:5" s="1" customFormat="1" ht="12" customHeight="1">
      <c r="A18" s="14" t="s">
        <v>106</v>
      </c>
      <c r="B18" s="417" t="s">
        <v>422</v>
      </c>
      <c r="C18" s="398"/>
      <c r="D18" s="398"/>
      <c r="E18" s="264"/>
    </row>
    <row r="19" spans="1:5" s="1" customFormat="1" ht="12" customHeight="1">
      <c r="A19" s="14" t="s">
        <v>107</v>
      </c>
      <c r="B19" s="417" t="s">
        <v>423</v>
      </c>
      <c r="C19" s="398"/>
      <c r="D19" s="398"/>
      <c r="E19" s="264"/>
    </row>
    <row r="20" spans="1:5" s="1" customFormat="1" ht="12" customHeight="1">
      <c r="A20" s="14" t="s">
        <v>108</v>
      </c>
      <c r="B20" s="417" t="s">
        <v>260</v>
      </c>
      <c r="C20" s="398">
        <v>1077407179</v>
      </c>
      <c r="D20" s="398">
        <v>1150981280</v>
      </c>
      <c r="E20" s="264">
        <v>997850000</v>
      </c>
    </row>
    <row r="21" spans="1:5" s="1" customFormat="1" ht="12" customHeight="1" thickBot="1">
      <c r="A21" s="16" t="s">
        <v>117</v>
      </c>
      <c r="B21" s="294" t="s">
        <v>261</v>
      </c>
      <c r="C21" s="400"/>
      <c r="D21" s="400"/>
      <c r="E21" s="266"/>
    </row>
    <row r="22" spans="1:5" s="1" customFormat="1" ht="12" customHeight="1" thickBot="1">
      <c r="A22" s="20" t="s">
        <v>20</v>
      </c>
      <c r="B22" s="21" t="s">
        <v>262</v>
      </c>
      <c r="C22" s="397">
        <f>+C23+C24+C25+C26+C27</f>
        <v>440578391</v>
      </c>
      <c r="D22" s="397">
        <f>+D23+D24+D25+D26+D27</f>
        <v>214318682</v>
      </c>
      <c r="E22" s="263">
        <f>+E23+E24+E25+E26+E27</f>
        <v>384801977</v>
      </c>
    </row>
    <row r="23" spans="1:5" s="1" customFormat="1" ht="12" customHeight="1">
      <c r="A23" s="15" t="s">
        <v>87</v>
      </c>
      <c r="B23" s="416" t="s">
        <v>263</v>
      </c>
      <c r="C23" s="399">
        <v>301976000</v>
      </c>
      <c r="D23" s="399">
        <v>30911000</v>
      </c>
      <c r="E23" s="265"/>
    </row>
    <row r="24" spans="1:5" s="1" customFormat="1" ht="12" customHeight="1">
      <c r="A24" s="14" t="s">
        <v>88</v>
      </c>
      <c r="B24" s="417" t="s">
        <v>264</v>
      </c>
      <c r="C24" s="398"/>
      <c r="D24" s="398"/>
      <c r="E24" s="264"/>
    </row>
    <row r="25" spans="1:5" s="1" customFormat="1" ht="12" customHeight="1">
      <c r="A25" s="14" t="s">
        <v>89</v>
      </c>
      <c r="B25" s="417" t="s">
        <v>424</v>
      </c>
      <c r="C25" s="398"/>
      <c r="D25" s="398"/>
      <c r="E25" s="264"/>
    </row>
    <row r="26" spans="1:5" s="1" customFormat="1" ht="12" customHeight="1">
      <c r="A26" s="14" t="s">
        <v>90</v>
      </c>
      <c r="B26" s="417" t="s">
        <v>425</v>
      </c>
      <c r="C26" s="398"/>
      <c r="D26" s="398"/>
      <c r="E26" s="264"/>
    </row>
    <row r="27" spans="1:5" s="1" customFormat="1" ht="12" customHeight="1">
      <c r="A27" s="14" t="s">
        <v>171</v>
      </c>
      <c r="B27" s="417" t="s">
        <v>265</v>
      </c>
      <c r="C27" s="398">
        <v>138602391</v>
      </c>
      <c r="D27" s="398">
        <v>183407682</v>
      </c>
      <c r="E27" s="264">
        <v>384801977</v>
      </c>
    </row>
    <row r="28" spans="1:5" s="1" customFormat="1" ht="12" customHeight="1" thickBot="1">
      <c r="A28" s="16" t="s">
        <v>172</v>
      </c>
      <c r="B28" s="418" t="s">
        <v>266</v>
      </c>
      <c r="C28" s="400"/>
      <c r="D28" s="400"/>
      <c r="E28" s="266"/>
    </row>
    <row r="29" spans="1:5" s="1" customFormat="1" ht="12" customHeight="1" thickBot="1">
      <c r="A29" s="20" t="s">
        <v>173</v>
      </c>
      <c r="B29" s="21" t="s">
        <v>267</v>
      </c>
      <c r="C29" s="404">
        <f>SUM(C30:C36)</f>
        <v>977726846</v>
      </c>
      <c r="D29" s="404">
        <f>SUM(D30:D36)</f>
        <v>1172934405</v>
      </c>
      <c r="E29" s="447">
        <f>SUM(E30:E36)</f>
        <v>1190000000</v>
      </c>
    </row>
    <row r="30" spans="1:5" s="1" customFormat="1" ht="12" customHeight="1">
      <c r="A30" s="15" t="s">
        <v>268</v>
      </c>
      <c r="B30" s="416" t="s">
        <v>555</v>
      </c>
      <c r="C30" s="399">
        <v>78711768</v>
      </c>
      <c r="D30" s="399">
        <v>76272103</v>
      </c>
      <c r="E30" s="298">
        <v>81000000</v>
      </c>
    </row>
    <row r="31" spans="1:5" s="1" customFormat="1" ht="12" customHeight="1">
      <c r="A31" s="14" t="s">
        <v>269</v>
      </c>
      <c r="B31" s="417" t="s">
        <v>556</v>
      </c>
      <c r="C31" s="398">
        <v>1446700</v>
      </c>
      <c r="D31" s="398">
        <v>2213175</v>
      </c>
      <c r="E31" s="299">
        <v>2000000</v>
      </c>
    </row>
    <row r="32" spans="1:5" s="1" customFormat="1" ht="12" customHeight="1">
      <c r="A32" s="14" t="s">
        <v>270</v>
      </c>
      <c r="B32" s="417" t="s">
        <v>557</v>
      </c>
      <c r="C32" s="398">
        <v>750392808</v>
      </c>
      <c r="D32" s="398">
        <v>945244553</v>
      </c>
      <c r="E32" s="299">
        <v>950000000</v>
      </c>
    </row>
    <row r="33" spans="1:5" s="1" customFormat="1" ht="12" customHeight="1">
      <c r="A33" s="14" t="s">
        <v>271</v>
      </c>
      <c r="B33" s="417" t="s">
        <v>558</v>
      </c>
      <c r="C33" s="398">
        <v>2005590</v>
      </c>
      <c r="D33" s="398">
        <v>3745597</v>
      </c>
      <c r="E33" s="299">
        <v>2000000</v>
      </c>
    </row>
    <row r="34" spans="1:5" s="1" customFormat="1" ht="12" customHeight="1">
      <c r="A34" s="14" t="s">
        <v>552</v>
      </c>
      <c r="B34" s="417" t="s">
        <v>272</v>
      </c>
      <c r="C34" s="398">
        <v>88035567</v>
      </c>
      <c r="D34" s="398">
        <v>92518701</v>
      </c>
      <c r="E34" s="299">
        <v>105000000</v>
      </c>
    </row>
    <row r="35" spans="1:5" s="1" customFormat="1" ht="12" customHeight="1">
      <c r="A35" s="14" t="s">
        <v>553</v>
      </c>
      <c r="B35" s="417" t="s">
        <v>273</v>
      </c>
      <c r="C35" s="398">
        <v>47967877</v>
      </c>
      <c r="D35" s="398">
        <v>45048666</v>
      </c>
      <c r="E35" s="299">
        <v>50000000</v>
      </c>
    </row>
    <row r="36" spans="1:5" s="1" customFormat="1" ht="12" customHeight="1" thickBot="1">
      <c r="A36" s="16" t="s">
        <v>554</v>
      </c>
      <c r="B36" s="418" t="s">
        <v>274</v>
      </c>
      <c r="C36" s="400">
        <v>9166536</v>
      </c>
      <c r="D36" s="400">
        <v>7891610</v>
      </c>
      <c r="E36" s="305"/>
    </row>
    <row r="37" spans="1:5" s="1" customFormat="1" ht="12" customHeight="1" thickBot="1">
      <c r="A37" s="20" t="s">
        <v>22</v>
      </c>
      <c r="B37" s="21" t="s">
        <v>434</v>
      </c>
      <c r="C37" s="397">
        <f>SUM(C38:C48)</f>
        <v>459422627</v>
      </c>
      <c r="D37" s="397">
        <f>SUM(D38:D48)</f>
        <v>351037816</v>
      </c>
      <c r="E37" s="263">
        <f>SUM(E38:E48)</f>
        <v>294904364</v>
      </c>
    </row>
    <row r="38" spans="1:5" s="1" customFormat="1" ht="12" customHeight="1">
      <c r="A38" s="15" t="s">
        <v>91</v>
      </c>
      <c r="B38" s="416" t="s">
        <v>277</v>
      </c>
      <c r="C38" s="399">
        <v>292914</v>
      </c>
      <c r="D38" s="399">
        <v>513433</v>
      </c>
      <c r="E38" s="265"/>
    </row>
    <row r="39" spans="1:5" s="1" customFormat="1" ht="12" customHeight="1">
      <c r="A39" s="14" t="s">
        <v>92</v>
      </c>
      <c r="B39" s="417" t="s">
        <v>278</v>
      </c>
      <c r="C39" s="398">
        <v>263282256</v>
      </c>
      <c r="D39" s="398">
        <v>186563962</v>
      </c>
      <c r="E39" s="264">
        <v>148239000</v>
      </c>
    </row>
    <row r="40" spans="1:5" s="1" customFormat="1" ht="12" customHeight="1">
      <c r="A40" s="14" t="s">
        <v>93</v>
      </c>
      <c r="B40" s="417" t="s">
        <v>279</v>
      </c>
      <c r="C40" s="398">
        <v>42636128</v>
      </c>
      <c r="D40" s="398">
        <v>30419805</v>
      </c>
      <c r="E40" s="264">
        <v>15000000</v>
      </c>
    </row>
    <row r="41" spans="1:5" s="1" customFormat="1" ht="12" customHeight="1">
      <c r="A41" s="14" t="s">
        <v>175</v>
      </c>
      <c r="B41" s="417" t="s">
        <v>280</v>
      </c>
      <c r="C41" s="398">
        <v>959867</v>
      </c>
      <c r="D41" s="398">
        <v>399391</v>
      </c>
      <c r="E41" s="264"/>
    </row>
    <row r="42" spans="1:5" s="1" customFormat="1" ht="12" customHeight="1">
      <c r="A42" s="14" t="s">
        <v>176</v>
      </c>
      <c r="B42" s="417" t="s">
        <v>281</v>
      </c>
      <c r="C42" s="398">
        <v>56191280</v>
      </c>
      <c r="D42" s="398">
        <v>56713630</v>
      </c>
      <c r="E42" s="264">
        <v>85570364</v>
      </c>
    </row>
    <row r="43" spans="1:5" s="1" customFormat="1" ht="12" customHeight="1">
      <c r="A43" s="14" t="s">
        <v>177</v>
      </c>
      <c r="B43" s="417" t="s">
        <v>282</v>
      </c>
      <c r="C43" s="398">
        <v>79930978</v>
      </c>
      <c r="D43" s="398">
        <v>60436746</v>
      </c>
      <c r="E43" s="264">
        <v>45095000</v>
      </c>
    </row>
    <row r="44" spans="1:5" s="1" customFormat="1" ht="12" customHeight="1">
      <c r="A44" s="14" t="s">
        <v>178</v>
      </c>
      <c r="B44" s="417" t="s">
        <v>283</v>
      </c>
      <c r="C44" s="398">
        <v>9086000</v>
      </c>
      <c r="D44" s="398">
        <v>12664115</v>
      </c>
      <c r="E44" s="264"/>
    </row>
    <row r="45" spans="1:5" s="1" customFormat="1" ht="12" customHeight="1">
      <c r="A45" s="14" t="s">
        <v>179</v>
      </c>
      <c r="B45" s="417" t="s">
        <v>559</v>
      </c>
      <c r="C45" s="398">
        <v>1559557</v>
      </c>
      <c r="D45" s="398">
        <v>66570</v>
      </c>
      <c r="E45" s="264">
        <v>1000000</v>
      </c>
    </row>
    <row r="46" spans="1:5" s="1" customFormat="1" ht="12" customHeight="1">
      <c r="A46" s="14" t="s">
        <v>275</v>
      </c>
      <c r="B46" s="417" t="s">
        <v>285</v>
      </c>
      <c r="C46" s="401">
        <v>4845450</v>
      </c>
      <c r="D46" s="401"/>
      <c r="E46" s="267"/>
    </row>
    <row r="47" spans="1:5" s="1" customFormat="1" ht="12" customHeight="1">
      <c r="A47" s="16" t="s">
        <v>276</v>
      </c>
      <c r="B47" s="418" t="s">
        <v>436</v>
      </c>
      <c r="C47" s="402"/>
      <c r="D47" s="402">
        <v>674244</v>
      </c>
      <c r="E47" s="268"/>
    </row>
    <row r="48" spans="1:5" s="1" customFormat="1" ht="12" customHeight="1" thickBot="1">
      <c r="A48" s="16" t="s">
        <v>435</v>
      </c>
      <c r="B48" s="294" t="s">
        <v>286</v>
      </c>
      <c r="C48" s="402">
        <v>638197</v>
      </c>
      <c r="D48" s="402">
        <v>2585920</v>
      </c>
      <c r="E48" s="268"/>
    </row>
    <row r="49" spans="1:5" s="1" customFormat="1" ht="12" customHeight="1" thickBot="1">
      <c r="A49" s="20" t="s">
        <v>23</v>
      </c>
      <c r="B49" s="21" t="s">
        <v>287</v>
      </c>
      <c r="C49" s="397">
        <f>SUM(C50:C54)</f>
        <v>18947935</v>
      </c>
      <c r="D49" s="397">
        <f>SUM(D50:D54)</f>
        <v>25999924</v>
      </c>
      <c r="E49" s="263">
        <f>SUM(E50:E54)</f>
        <v>40000000</v>
      </c>
    </row>
    <row r="50" spans="1:5" s="1" customFormat="1" ht="12" customHeight="1">
      <c r="A50" s="15" t="s">
        <v>94</v>
      </c>
      <c r="B50" s="416" t="s">
        <v>291</v>
      </c>
      <c r="C50" s="462"/>
      <c r="D50" s="462"/>
      <c r="E50" s="290"/>
    </row>
    <row r="51" spans="1:5" s="1" customFormat="1" ht="12" customHeight="1">
      <c r="A51" s="14" t="s">
        <v>95</v>
      </c>
      <c r="B51" s="417" t="s">
        <v>292</v>
      </c>
      <c r="C51" s="401">
        <v>18947935</v>
      </c>
      <c r="D51" s="401">
        <v>25763704</v>
      </c>
      <c r="E51" s="267">
        <v>40000000</v>
      </c>
    </row>
    <row r="52" spans="1:5" s="1" customFormat="1" ht="12" customHeight="1">
      <c r="A52" s="14" t="s">
        <v>288</v>
      </c>
      <c r="B52" s="417" t="s">
        <v>293</v>
      </c>
      <c r="C52" s="401"/>
      <c r="D52" s="401">
        <v>236220</v>
      </c>
      <c r="E52" s="267"/>
    </row>
    <row r="53" spans="1:5" s="1" customFormat="1" ht="12" customHeight="1">
      <c r="A53" s="14" t="s">
        <v>289</v>
      </c>
      <c r="B53" s="417" t="s">
        <v>294</v>
      </c>
      <c r="C53" s="401"/>
      <c r="D53" s="401"/>
      <c r="E53" s="267"/>
    </row>
    <row r="54" spans="1:5" s="1" customFormat="1" ht="12" customHeight="1" thickBot="1">
      <c r="A54" s="16" t="s">
        <v>290</v>
      </c>
      <c r="B54" s="294" t="s">
        <v>295</v>
      </c>
      <c r="C54" s="402"/>
      <c r="D54" s="402"/>
      <c r="E54" s="268"/>
    </row>
    <row r="55" spans="1:5" s="1" customFormat="1" ht="12" customHeight="1" thickBot="1">
      <c r="A55" s="20" t="s">
        <v>180</v>
      </c>
      <c r="B55" s="21" t="s">
        <v>296</v>
      </c>
      <c r="C55" s="397">
        <f>SUM(C56:C58)</f>
        <v>6929585</v>
      </c>
      <c r="D55" s="397">
        <f>SUM(D56:D58)</f>
        <v>29100087</v>
      </c>
      <c r="E55" s="263">
        <f>SUM(E56:E58)</f>
        <v>0</v>
      </c>
    </row>
    <row r="56" spans="1:5" s="1" customFormat="1" ht="12" customHeight="1">
      <c r="A56" s="15" t="s">
        <v>96</v>
      </c>
      <c r="B56" s="416" t="s">
        <v>297</v>
      </c>
      <c r="C56" s="399"/>
      <c r="D56" s="399"/>
      <c r="E56" s="265"/>
    </row>
    <row r="57" spans="1:5" s="1" customFormat="1" ht="12" customHeight="1">
      <c r="A57" s="14" t="s">
        <v>97</v>
      </c>
      <c r="B57" s="417" t="s">
        <v>426</v>
      </c>
      <c r="C57" s="398"/>
      <c r="D57" s="398">
        <v>3959214</v>
      </c>
      <c r="E57" s="264"/>
    </row>
    <row r="58" spans="1:5" s="1" customFormat="1" ht="12" customHeight="1">
      <c r="A58" s="14" t="s">
        <v>300</v>
      </c>
      <c r="B58" s="417" t="s">
        <v>298</v>
      </c>
      <c r="C58" s="398">
        <v>6929585</v>
      </c>
      <c r="D58" s="398">
        <v>25140873</v>
      </c>
      <c r="E58" s="264"/>
    </row>
    <row r="59" spans="1:5" s="1" customFormat="1" ht="12" customHeight="1" thickBot="1">
      <c r="A59" s="16" t="s">
        <v>301</v>
      </c>
      <c r="B59" s="294" t="s">
        <v>299</v>
      </c>
      <c r="C59" s="400"/>
      <c r="D59" s="400"/>
      <c r="E59" s="266"/>
    </row>
    <row r="60" spans="1:5" s="1" customFormat="1" ht="12" customHeight="1" thickBot="1">
      <c r="A60" s="20" t="s">
        <v>25</v>
      </c>
      <c r="B60" s="292" t="s">
        <v>302</v>
      </c>
      <c r="C60" s="397">
        <f>SUM(C61:C63)</f>
        <v>29047927</v>
      </c>
      <c r="D60" s="397">
        <f>SUM(D61:D63)</f>
        <v>61647302</v>
      </c>
      <c r="E60" s="263">
        <f>SUM(E61:E63)</f>
        <v>50000000</v>
      </c>
    </row>
    <row r="61" spans="1:5" s="1" customFormat="1" ht="12" customHeight="1">
      <c r="A61" s="15" t="s">
        <v>181</v>
      </c>
      <c r="B61" s="416" t="s">
        <v>304</v>
      </c>
      <c r="C61" s="401"/>
      <c r="D61" s="401"/>
      <c r="E61" s="267"/>
    </row>
    <row r="62" spans="1:5" s="1" customFormat="1" ht="12" customHeight="1">
      <c r="A62" s="14" t="s">
        <v>182</v>
      </c>
      <c r="B62" s="417" t="s">
        <v>427</v>
      </c>
      <c r="C62" s="401"/>
      <c r="D62" s="401">
        <v>554845</v>
      </c>
      <c r="E62" s="267"/>
    </row>
    <row r="63" spans="1:5" s="1" customFormat="1" ht="12" customHeight="1">
      <c r="A63" s="14" t="s">
        <v>231</v>
      </c>
      <c r="B63" s="417" t="s">
        <v>305</v>
      </c>
      <c r="C63" s="401">
        <v>29047927</v>
      </c>
      <c r="D63" s="401">
        <v>61092457</v>
      </c>
      <c r="E63" s="267">
        <v>50000000</v>
      </c>
    </row>
    <row r="64" spans="1:5" s="1" customFormat="1" ht="12" customHeight="1" thickBot="1">
      <c r="A64" s="16" t="s">
        <v>303</v>
      </c>
      <c r="B64" s="294" t="s">
        <v>306</v>
      </c>
      <c r="C64" s="401"/>
      <c r="D64" s="401"/>
      <c r="E64" s="267"/>
    </row>
    <row r="65" spans="1:7" s="1" customFormat="1" ht="12" customHeight="1" thickBot="1">
      <c r="A65" s="485" t="s">
        <v>476</v>
      </c>
      <c r="B65" s="21" t="s">
        <v>307</v>
      </c>
      <c r="C65" s="404">
        <f>+C8+C15+C22+C29+C37+C49+C55+C60</f>
        <v>3937914142</v>
      </c>
      <c r="D65" s="404">
        <f>+D8+D15+D22+D29+D37+D49+D55+D60</f>
        <v>3930856255</v>
      </c>
      <c r="E65" s="447">
        <f>+E8+E15+E22+E29+E37+E49+E55+E60</f>
        <v>3863212748</v>
      </c>
    </row>
    <row r="66" spans="1:7" s="1" customFormat="1" ht="12" customHeight="1" thickBot="1">
      <c r="A66" s="463" t="s">
        <v>308</v>
      </c>
      <c r="B66" s="292" t="s">
        <v>543</v>
      </c>
      <c r="C66" s="397">
        <f>SUM(C67:C69)</f>
        <v>0</v>
      </c>
      <c r="D66" s="397">
        <f>SUM(D67:D69)</f>
        <v>0</v>
      </c>
      <c r="E66" s="263">
        <f>SUM(E67:E69)</f>
        <v>0</v>
      </c>
    </row>
    <row r="67" spans="1:7" s="1" customFormat="1" ht="12" customHeight="1">
      <c r="A67" s="15" t="s">
        <v>337</v>
      </c>
      <c r="B67" s="416" t="s">
        <v>310</v>
      </c>
      <c r="C67" s="401"/>
      <c r="D67" s="401"/>
      <c r="E67" s="267"/>
    </row>
    <row r="68" spans="1:7" s="1" customFormat="1" ht="12" customHeight="1">
      <c r="A68" s="14" t="s">
        <v>346</v>
      </c>
      <c r="B68" s="417" t="s">
        <v>311</v>
      </c>
      <c r="C68" s="401"/>
      <c r="D68" s="401"/>
      <c r="E68" s="267"/>
    </row>
    <row r="69" spans="1:7" s="1" customFormat="1" ht="12" customHeight="1" thickBot="1">
      <c r="A69" s="16" t="s">
        <v>347</v>
      </c>
      <c r="B69" s="479" t="s">
        <v>461</v>
      </c>
      <c r="C69" s="401"/>
      <c r="D69" s="401"/>
      <c r="E69" s="267"/>
    </row>
    <row r="70" spans="1:7" s="1" customFormat="1" ht="12" customHeight="1" thickBot="1">
      <c r="A70" s="463" t="s">
        <v>313</v>
      </c>
      <c r="B70" s="292" t="s">
        <v>314</v>
      </c>
      <c r="C70" s="397">
        <f>SUM(C71:C74)</f>
        <v>22030000</v>
      </c>
      <c r="D70" s="397">
        <f>SUM(D71:D74)</f>
        <v>0</v>
      </c>
      <c r="E70" s="263">
        <f>SUM(E71:E74)</f>
        <v>0</v>
      </c>
    </row>
    <row r="71" spans="1:7" s="1" customFormat="1" ht="12" customHeight="1">
      <c r="A71" s="15" t="s">
        <v>149</v>
      </c>
      <c r="B71" s="560" t="s">
        <v>315</v>
      </c>
      <c r="C71" s="401">
        <v>22030000</v>
      </c>
      <c r="D71" s="401"/>
      <c r="E71" s="267"/>
    </row>
    <row r="72" spans="1:7" s="1" customFormat="1" ht="13.5" customHeight="1">
      <c r="A72" s="14" t="s">
        <v>150</v>
      </c>
      <c r="B72" s="560" t="s">
        <v>571</v>
      </c>
      <c r="C72" s="401"/>
      <c r="D72" s="401"/>
      <c r="E72" s="267"/>
      <c r="G72" s="40"/>
    </row>
    <row r="73" spans="1:7" s="1" customFormat="1" ht="12" customHeight="1">
      <c r="A73" s="14" t="s">
        <v>338</v>
      </c>
      <c r="B73" s="560" t="s">
        <v>316</v>
      </c>
      <c r="C73" s="401"/>
      <c r="D73" s="401"/>
      <c r="E73" s="267"/>
    </row>
    <row r="74" spans="1:7" s="1" customFormat="1" ht="12" customHeight="1" thickBot="1">
      <c r="A74" s="16" t="s">
        <v>339</v>
      </c>
      <c r="B74" s="561" t="s">
        <v>572</v>
      </c>
      <c r="C74" s="401"/>
      <c r="D74" s="401"/>
      <c r="E74" s="267"/>
    </row>
    <row r="75" spans="1:7" s="1" customFormat="1" ht="12" customHeight="1" thickBot="1">
      <c r="A75" s="463" t="s">
        <v>317</v>
      </c>
      <c r="B75" s="292" t="s">
        <v>318</v>
      </c>
      <c r="C75" s="397">
        <f>SUM(C76:C77)</f>
        <v>542952214</v>
      </c>
      <c r="D75" s="397">
        <f>SUM(D76:D77)</f>
        <v>507375666</v>
      </c>
      <c r="E75" s="263">
        <f>SUM(E76:E77)</f>
        <v>350000000</v>
      </c>
    </row>
    <row r="76" spans="1:7" s="1" customFormat="1" ht="12" customHeight="1">
      <c r="A76" s="15" t="s">
        <v>340</v>
      </c>
      <c r="B76" s="416" t="s">
        <v>319</v>
      </c>
      <c r="C76" s="401">
        <v>542952214</v>
      </c>
      <c r="D76" s="401">
        <v>507375666</v>
      </c>
      <c r="E76" s="267">
        <v>350000000</v>
      </c>
    </row>
    <row r="77" spans="1:7" s="1" customFormat="1" ht="12" customHeight="1" thickBot="1">
      <c r="A77" s="16" t="s">
        <v>341</v>
      </c>
      <c r="B77" s="294" t="s">
        <v>320</v>
      </c>
      <c r="C77" s="401"/>
      <c r="D77" s="401"/>
      <c r="E77" s="267"/>
    </row>
    <row r="78" spans="1:7" s="1" customFormat="1" ht="12" customHeight="1" thickBot="1">
      <c r="A78" s="463" t="s">
        <v>321</v>
      </c>
      <c r="B78" s="292" t="s">
        <v>322</v>
      </c>
      <c r="C78" s="397">
        <f>SUM(C79:C81)</f>
        <v>28956069</v>
      </c>
      <c r="D78" s="397">
        <f>SUM(D79:D81)</f>
        <v>30294665</v>
      </c>
      <c r="E78" s="263">
        <f>SUM(E79:E81)</f>
        <v>0</v>
      </c>
    </row>
    <row r="79" spans="1:7" s="1" customFormat="1" ht="12" customHeight="1">
      <c r="A79" s="15" t="s">
        <v>342</v>
      </c>
      <c r="B79" s="416" t="s">
        <v>323</v>
      </c>
      <c r="C79" s="401">
        <v>28956069</v>
      </c>
      <c r="D79" s="401">
        <v>30294665</v>
      </c>
      <c r="E79" s="267"/>
    </row>
    <row r="80" spans="1:7" s="1" customFormat="1" ht="12" customHeight="1">
      <c r="A80" s="14" t="s">
        <v>343</v>
      </c>
      <c r="B80" s="417" t="s">
        <v>324</v>
      </c>
      <c r="C80" s="401"/>
      <c r="D80" s="401"/>
      <c r="E80" s="267"/>
    </row>
    <row r="81" spans="1:6" s="1" customFormat="1" ht="12" customHeight="1" thickBot="1">
      <c r="A81" s="16" t="s">
        <v>344</v>
      </c>
      <c r="B81" s="294" t="s">
        <v>573</v>
      </c>
      <c r="C81" s="401"/>
      <c r="D81" s="401"/>
      <c r="E81" s="267"/>
    </row>
    <row r="82" spans="1:6" s="1" customFormat="1" ht="12" customHeight="1" thickBot="1">
      <c r="A82" s="463" t="s">
        <v>325</v>
      </c>
      <c r="B82" s="292" t="s">
        <v>345</v>
      </c>
      <c r="C82" s="397">
        <f>SUM(C83:C86)</f>
        <v>0</v>
      </c>
      <c r="D82" s="397">
        <f>SUM(D83:D86)</f>
        <v>0</v>
      </c>
      <c r="E82" s="263">
        <f>SUM(E83:E86)</f>
        <v>0</v>
      </c>
    </row>
    <row r="83" spans="1:6" s="1" customFormat="1" ht="12" customHeight="1">
      <c r="A83" s="420" t="s">
        <v>326</v>
      </c>
      <c r="B83" s="416" t="s">
        <v>327</v>
      </c>
      <c r="C83" s="401"/>
      <c r="D83" s="401"/>
      <c r="E83" s="267"/>
    </row>
    <row r="84" spans="1:6" s="1" customFormat="1" ht="12" customHeight="1">
      <c r="A84" s="421" t="s">
        <v>328</v>
      </c>
      <c r="B84" s="417" t="s">
        <v>329</v>
      </c>
      <c r="C84" s="401"/>
      <c r="D84" s="401"/>
      <c r="E84" s="267"/>
    </row>
    <row r="85" spans="1:6" s="1" customFormat="1" ht="12" customHeight="1">
      <c r="A85" s="421" t="s">
        <v>330</v>
      </c>
      <c r="B85" s="417" t="s">
        <v>331</v>
      </c>
      <c r="C85" s="401"/>
      <c r="D85" s="401"/>
      <c r="E85" s="267"/>
    </row>
    <row r="86" spans="1:6" s="1" customFormat="1" ht="12" customHeight="1" thickBot="1">
      <c r="A86" s="422" t="s">
        <v>332</v>
      </c>
      <c r="B86" s="294" t="s">
        <v>333</v>
      </c>
      <c r="C86" s="401"/>
      <c r="D86" s="401"/>
      <c r="E86" s="267"/>
    </row>
    <row r="87" spans="1:6" s="1" customFormat="1" ht="12" customHeight="1" thickBot="1">
      <c r="A87" s="463" t="s">
        <v>334</v>
      </c>
      <c r="B87" s="292" t="s">
        <v>475</v>
      </c>
      <c r="C87" s="465"/>
      <c r="D87" s="465"/>
      <c r="E87" s="466"/>
    </row>
    <row r="88" spans="1:6" s="1" customFormat="1" ht="12" customHeight="1" thickBot="1">
      <c r="A88" s="463" t="s">
        <v>336</v>
      </c>
      <c r="B88" s="292" t="s">
        <v>335</v>
      </c>
      <c r="C88" s="465"/>
      <c r="D88" s="465"/>
      <c r="E88" s="466"/>
    </row>
    <row r="89" spans="1:6" s="1" customFormat="1" ht="12" customHeight="1" thickBot="1">
      <c r="A89" s="463" t="s">
        <v>348</v>
      </c>
      <c r="B89" s="423" t="s">
        <v>478</v>
      </c>
      <c r="C89" s="404">
        <f>+C66+C70+C75+C78+C82+C88+C87</f>
        <v>593938283</v>
      </c>
      <c r="D89" s="404">
        <f>+D66+D70+D75+D78+D82+D88+D87</f>
        <v>537670331</v>
      </c>
      <c r="E89" s="447">
        <f>+E66+E70+E75+E78+E82+E88+E87</f>
        <v>350000000</v>
      </c>
    </row>
    <row r="90" spans="1:6" s="1" customFormat="1" ht="12" customHeight="1" thickBot="1">
      <c r="A90" s="464" t="s">
        <v>477</v>
      </c>
      <c r="B90" s="424" t="s">
        <v>479</v>
      </c>
      <c r="C90" s="404">
        <f>+C65+C89</f>
        <v>4531852425</v>
      </c>
      <c r="D90" s="404">
        <f>+D65+D89</f>
        <v>4468526586</v>
      </c>
      <c r="E90" s="447">
        <f>+E65+E89</f>
        <v>4213212748</v>
      </c>
    </row>
    <row r="91" spans="1:6" s="1" customFormat="1" ht="12" customHeight="1">
      <c r="A91" s="369"/>
      <c r="B91" s="370"/>
      <c r="C91" s="371"/>
      <c r="D91" s="372"/>
      <c r="E91" s="373"/>
    </row>
    <row r="92" spans="1:6" s="1" customFormat="1" ht="12" customHeight="1">
      <c r="A92" s="716" t="s">
        <v>47</v>
      </c>
      <c r="B92" s="716"/>
      <c r="C92" s="716"/>
      <c r="D92" s="716"/>
      <c r="E92" s="716"/>
    </row>
    <row r="93" spans="1:6" s="1" customFormat="1" ht="12" customHeight="1" thickBot="1">
      <c r="A93" s="721" t="s">
        <v>153</v>
      </c>
      <c r="B93" s="721"/>
      <c r="C93" s="384"/>
      <c r="D93" s="140"/>
      <c r="E93" s="307" t="str">
        <f>E5</f>
        <v>Forintban!</v>
      </c>
    </row>
    <row r="94" spans="1:6" s="1" customFormat="1" ht="24" customHeight="1" thickBot="1">
      <c r="A94" s="23" t="s">
        <v>16</v>
      </c>
      <c r="B94" s="24" t="s">
        <v>48</v>
      </c>
      <c r="C94" s="24" t="str">
        <f>+C6</f>
        <v>2017. évi tény</v>
      </c>
      <c r="D94" s="24" t="str">
        <f>+D6</f>
        <v>2018. évi várható</v>
      </c>
      <c r="E94" s="158" t="str">
        <f>+E6</f>
        <v>2019. évi előirányzat</v>
      </c>
      <c r="F94" s="148"/>
    </row>
    <row r="95" spans="1:6" s="1" customFormat="1" ht="12" customHeight="1" thickBot="1">
      <c r="A95" s="32" t="s">
        <v>493</v>
      </c>
      <c r="B95" s="33" t="s">
        <v>494</v>
      </c>
      <c r="C95" s="33" t="s">
        <v>495</v>
      </c>
      <c r="D95" s="33" t="s">
        <v>497</v>
      </c>
      <c r="E95" s="448" t="s">
        <v>496</v>
      </c>
      <c r="F95" s="148"/>
    </row>
    <row r="96" spans="1:6" s="1" customFormat="1" ht="15.2" customHeight="1" thickBot="1">
      <c r="A96" s="22" t="s">
        <v>18</v>
      </c>
      <c r="B96" s="28" t="s">
        <v>437</v>
      </c>
      <c r="C96" s="396">
        <f>C97+C98+C99+C100+C101+C114</f>
        <v>2892481834</v>
      </c>
      <c r="D96" s="396">
        <f>D97+D98+D99+D100+D101+D114</f>
        <v>2943247991</v>
      </c>
      <c r="E96" s="488">
        <f>E97+E98+E99+E100+E101+E114</f>
        <v>3042126821</v>
      </c>
      <c r="F96" s="148"/>
    </row>
    <row r="97" spans="1:5" s="1" customFormat="1" ht="12.95" customHeight="1">
      <c r="A97" s="17" t="s">
        <v>98</v>
      </c>
      <c r="B97" s="10" t="s">
        <v>49</v>
      </c>
      <c r="C97" s="495">
        <v>1027877785</v>
      </c>
      <c r="D97" s="495">
        <v>1047166927</v>
      </c>
      <c r="E97" s="489">
        <v>1261020988</v>
      </c>
    </row>
    <row r="98" spans="1:5" ht="16.5" customHeight="1">
      <c r="A98" s="14" t="s">
        <v>99</v>
      </c>
      <c r="B98" s="8" t="s">
        <v>183</v>
      </c>
      <c r="C98" s="398">
        <v>230010894</v>
      </c>
      <c r="D98" s="398">
        <v>210945942</v>
      </c>
      <c r="E98" s="264">
        <v>230506879</v>
      </c>
    </row>
    <row r="99" spans="1:5">
      <c r="A99" s="14" t="s">
        <v>100</v>
      </c>
      <c r="B99" s="8" t="s">
        <v>140</v>
      </c>
      <c r="C99" s="400">
        <v>1240781519</v>
      </c>
      <c r="D99" s="400">
        <v>1289121314</v>
      </c>
      <c r="E99" s="266">
        <v>1114463890</v>
      </c>
    </row>
    <row r="100" spans="1:5" s="39" customFormat="1" ht="12" customHeight="1">
      <c r="A100" s="14" t="s">
        <v>101</v>
      </c>
      <c r="B100" s="11" t="s">
        <v>184</v>
      </c>
      <c r="C100" s="400">
        <v>69658886</v>
      </c>
      <c r="D100" s="400">
        <v>63031839</v>
      </c>
      <c r="E100" s="266">
        <v>61500000</v>
      </c>
    </row>
    <row r="101" spans="1:5" ht="12" customHeight="1">
      <c r="A101" s="14" t="s">
        <v>112</v>
      </c>
      <c r="B101" s="19" t="s">
        <v>185</v>
      </c>
      <c r="C101" s="400">
        <v>324152750</v>
      </c>
      <c r="D101" s="400">
        <v>332981969</v>
      </c>
      <c r="E101" s="266">
        <v>270477006</v>
      </c>
    </row>
    <row r="102" spans="1:5" ht="12" customHeight="1">
      <c r="A102" s="14" t="s">
        <v>102</v>
      </c>
      <c r="B102" s="8" t="s">
        <v>442</v>
      </c>
      <c r="C102" s="400"/>
      <c r="D102" s="400"/>
      <c r="E102" s="266"/>
    </row>
    <row r="103" spans="1:5" ht="12" customHeight="1">
      <c r="A103" s="14" t="s">
        <v>103</v>
      </c>
      <c r="B103" s="144" t="s">
        <v>441</v>
      </c>
      <c r="C103" s="400"/>
      <c r="D103" s="400"/>
      <c r="E103" s="266"/>
    </row>
    <row r="104" spans="1:5" ht="12" customHeight="1">
      <c r="A104" s="14" t="s">
        <v>113</v>
      </c>
      <c r="B104" s="144" t="s">
        <v>440</v>
      </c>
      <c r="C104" s="400"/>
      <c r="D104" s="400"/>
      <c r="E104" s="266"/>
    </row>
    <row r="105" spans="1:5" ht="12" customHeight="1">
      <c r="A105" s="14" t="s">
        <v>114</v>
      </c>
      <c r="B105" s="142" t="s">
        <v>351</v>
      </c>
      <c r="C105" s="400"/>
      <c r="D105" s="400"/>
      <c r="E105" s="266"/>
    </row>
    <row r="106" spans="1:5" ht="12" customHeight="1">
      <c r="A106" s="14" t="s">
        <v>115</v>
      </c>
      <c r="B106" s="143" t="s">
        <v>352</v>
      </c>
      <c r="C106" s="400"/>
      <c r="D106" s="400"/>
      <c r="E106" s="266"/>
    </row>
    <row r="107" spans="1:5" ht="12" customHeight="1">
      <c r="A107" s="14" t="s">
        <v>116</v>
      </c>
      <c r="B107" s="143" t="s">
        <v>353</v>
      </c>
      <c r="C107" s="400"/>
      <c r="D107" s="400"/>
      <c r="E107" s="266"/>
    </row>
    <row r="108" spans="1:5" ht="12" customHeight="1">
      <c r="A108" s="14" t="s">
        <v>118</v>
      </c>
      <c r="B108" s="142" t="s">
        <v>354</v>
      </c>
      <c r="C108" s="400"/>
      <c r="D108" s="400"/>
      <c r="E108" s="266"/>
    </row>
    <row r="109" spans="1:5" ht="12" customHeight="1">
      <c r="A109" s="14" t="s">
        <v>186</v>
      </c>
      <c r="B109" s="142" t="s">
        <v>355</v>
      </c>
      <c r="C109" s="400"/>
      <c r="D109" s="400"/>
      <c r="E109" s="266"/>
    </row>
    <row r="110" spans="1:5" ht="12" customHeight="1">
      <c r="A110" s="14" t="s">
        <v>349</v>
      </c>
      <c r="B110" s="143" t="s">
        <v>356</v>
      </c>
      <c r="C110" s="400"/>
      <c r="D110" s="400"/>
      <c r="E110" s="266"/>
    </row>
    <row r="111" spans="1:5" ht="12" customHeight="1">
      <c r="A111" s="13" t="s">
        <v>350</v>
      </c>
      <c r="B111" s="144" t="s">
        <v>357</v>
      </c>
      <c r="C111" s="400"/>
      <c r="D111" s="400"/>
      <c r="E111" s="266"/>
    </row>
    <row r="112" spans="1:5" ht="12" customHeight="1">
      <c r="A112" s="14" t="s">
        <v>438</v>
      </c>
      <c r="B112" s="144" t="s">
        <v>358</v>
      </c>
      <c r="C112" s="400"/>
      <c r="D112" s="400"/>
      <c r="E112" s="266"/>
    </row>
    <row r="113" spans="1:5" ht="12" customHeight="1">
      <c r="A113" s="16" t="s">
        <v>439</v>
      </c>
      <c r="B113" s="144" t="s">
        <v>359</v>
      </c>
      <c r="C113" s="400"/>
      <c r="D113" s="400"/>
      <c r="E113" s="266"/>
    </row>
    <row r="114" spans="1:5" ht="12" customHeight="1">
      <c r="A114" s="14" t="s">
        <v>443</v>
      </c>
      <c r="B114" s="11" t="s">
        <v>50</v>
      </c>
      <c r="C114" s="398"/>
      <c r="D114" s="398"/>
      <c r="E114" s="264">
        <v>104158058</v>
      </c>
    </row>
    <row r="115" spans="1:5" ht="12" customHeight="1">
      <c r="A115" s="14" t="s">
        <v>444</v>
      </c>
      <c r="B115" s="8" t="s">
        <v>446</v>
      </c>
      <c r="C115" s="398"/>
      <c r="D115" s="398"/>
      <c r="E115" s="264"/>
    </row>
    <row r="116" spans="1:5" ht="12" customHeight="1" thickBot="1">
      <c r="A116" s="18" t="s">
        <v>445</v>
      </c>
      <c r="B116" s="483" t="s">
        <v>447</v>
      </c>
      <c r="C116" s="496"/>
      <c r="D116" s="496"/>
      <c r="E116" s="490"/>
    </row>
    <row r="117" spans="1:5" ht="12" customHeight="1" thickBot="1">
      <c r="A117" s="480" t="s">
        <v>19</v>
      </c>
      <c r="B117" s="481" t="s">
        <v>360</v>
      </c>
      <c r="C117" s="497">
        <f>+C118+C120+C122</f>
        <v>1102983033</v>
      </c>
      <c r="D117" s="497">
        <f>+D118+D120+D122</f>
        <v>523384178</v>
      </c>
      <c r="E117" s="491">
        <f>+E118+E120+E122</f>
        <v>1171085927</v>
      </c>
    </row>
    <row r="118" spans="1:5" ht="12" customHeight="1">
      <c r="A118" s="15" t="s">
        <v>104</v>
      </c>
      <c r="B118" s="8" t="s">
        <v>230</v>
      </c>
      <c r="C118" s="399">
        <v>493891477</v>
      </c>
      <c r="D118" s="399">
        <v>266267499</v>
      </c>
      <c r="E118" s="265">
        <v>959346949</v>
      </c>
    </row>
    <row r="119" spans="1:5">
      <c r="A119" s="15" t="s">
        <v>105</v>
      </c>
      <c r="B119" s="12" t="s">
        <v>364</v>
      </c>
      <c r="C119" s="399"/>
      <c r="D119" s="399"/>
      <c r="E119" s="265"/>
    </row>
    <row r="120" spans="1:5" ht="12" customHeight="1">
      <c r="A120" s="15" t="s">
        <v>106</v>
      </c>
      <c r="B120" s="12" t="s">
        <v>187</v>
      </c>
      <c r="C120" s="398">
        <v>463899222</v>
      </c>
      <c r="D120" s="398">
        <v>162959105</v>
      </c>
      <c r="E120" s="264">
        <v>211738978</v>
      </c>
    </row>
    <row r="121" spans="1:5" ht="12" customHeight="1">
      <c r="A121" s="15" t="s">
        <v>107</v>
      </c>
      <c r="B121" s="12" t="s">
        <v>365</v>
      </c>
      <c r="C121" s="398"/>
      <c r="D121" s="398"/>
      <c r="E121" s="264"/>
    </row>
    <row r="122" spans="1:5" ht="12" customHeight="1">
      <c r="A122" s="15" t="s">
        <v>108</v>
      </c>
      <c r="B122" s="294" t="s">
        <v>232</v>
      </c>
      <c r="C122" s="398">
        <v>145192334</v>
      </c>
      <c r="D122" s="398">
        <v>94157574</v>
      </c>
      <c r="E122" s="264"/>
    </row>
    <row r="123" spans="1:5" ht="12" customHeight="1">
      <c r="A123" s="15" t="s">
        <v>117</v>
      </c>
      <c r="B123" s="293" t="s">
        <v>428</v>
      </c>
      <c r="C123" s="398"/>
      <c r="D123" s="398"/>
      <c r="E123" s="264"/>
    </row>
    <row r="124" spans="1:5" ht="12" customHeight="1">
      <c r="A124" s="15" t="s">
        <v>119</v>
      </c>
      <c r="B124" s="412" t="s">
        <v>370</v>
      </c>
      <c r="C124" s="398"/>
      <c r="D124" s="398"/>
      <c r="E124" s="264"/>
    </row>
    <row r="125" spans="1:5" ht="12" customHeight="1">
      <c r="A125" s="15" t="s">
        <v>188</v>
      </c>
      <c r="B125" s="143" t="s">
        <v>353</v>
      </c>
      <c r="C125" s="398"/>
      <c r="D125" s="398"/>
      <c r="E125" s="264"/>
    </row>
    <row r="126" spans="1:5" ht="12" customHeight="1">
      <c r="A126" s="15" t="s">
        <v>189</v>
      </c>
      <c r="B126" s="143" t="s">
        <v>369</v>
      </c>
      <c r="C126" s="398"/>
      <c r="D126" s="398"/>
      <c r="E126" s="264"/>
    </row>
    <row r="127" spans="1:5" ht="12" customHeight="1">
      <c r="A127" s="15" t="s">
        <v>190</v>
      </c>
      <c r="B127" s="143" t="s">
        <v>368</v>
      </c>
      <c r="C127" s="398"/>
      <c r="D127" s="398"/>
      <c r="E127" s="264"/>
    </row>
    <row r="128" spans="1:5" ht="12" customHeight="1">
      <c r="A128" s="15" t="s">
        <v>361</v>
      </c>
      <c r="B128" s="143" t="s">
        <v>356</v>
      </c>
      <c r="C128" s="398"/>
      <c r="D128" s="398"/>
      <c r="E128" s="264"/>
    </row>
    <row r="129" spans="1:5" ht="12" customHeight="1">
      <c r="A129" s="15" t="s">
        <v>362</v>
      </c>
      <c r="B129" s="143" t="s">
        <v>367</v>
      </c>
      <c r="C129" s="398"/>
      <c r="D129" s="398"/>
      <c r="E129" s="264"/>
    </row>
    <row r="130" spans="1:5" ht="12" customHeight="1" thickBot="1">
      <c r="A130" s="13" t="s">
        <v>363</v>
      </c>
      <c r="B130" s="143" t="s">
        <v>366</v>
      </c>
      <c r="C130" s="400"/>
      <c r="D130" s="400"/>
      <c r="E130" s="266"/>
    </row>
    <row r="131" spans="1:5" ht="12" customHeight="1" thickBot="1">
      <c r="A131" s="20" t="s">
        <v>20</v>
      </c>
      <c r="B131" s="124" t="s">
        <v>448</v>
      </c>
      <c r="C131" s="397">
        <f>+C96+C117</f>
        <v>3995464867</v>
      </c>
      <c r="D131" s="397">
        <f>+D96+D117</f>
        <v>3466632169</v>
      </c>
      <c r="E131" s="263">
        <f>+E96+E117</f>
        <v>4213212748</v>
      </c>
    </row>
    <row r="132" spans="1:5" ht="12" customHeight="1" thickBot="1">
      <c r="A132" s="20" t="s">
        <v>21</v>
      </c>
      <c r="B132" s="124" t="s">
        <v>449</v>
      </c>
      <c r="C132" s="397">
        <f>+C133+C134+C135</f>
        <v>0</v>
      </c>
      <c r="D132" s="397">
        <f>+D133+D134+D135</f>
        <v>0</v>
      </c>
      <c r="E132" s="263">
        <f>+E133+E134+E135</f>
        <v>0</v>
      </c>
    </row>
    <row r="133" spans="1:5" ht="12" customHeight="1">
      <c r="A133" s="15" t="s">
        <v>268</v>
      </c>
      <c r="B133" s="12" t="s">
        <v>456</v>
      </c>
      <c r="C133" s="398"/>
      <c r="D133" s="398"/>
      <c r="E133" s="264"/>
    </row>
    <row r="134" spans="1:5" ht="12" customHeight="1">
      <c r="A134" s="15" t="s">
        <v>269</v>
      </c>
      <c r="B134" s="12" t="s">
        <v>457</v>
      </c>
      <c r="C134" s="398"/>
      <c r="D134" s="398"/>
      <c r="E134" s="264"/>
    </row>
    <row r="135" spans="1:5" ht="12" customHeight="1" thickBot="1">
      <c r="A135" s="13" t="s">
        <v>270</v>
      </c>
      <c r="B135" s="12" t="s">
        <v>458</v>
      </c>
      <c r="C135" s="398"/>
      <c r="D135" s="398"/>
      <c r="E135" s="264"/>
    </row>
    <row r="136" spans="1:5" ht="12" customHeight="1" thickBot="1">
      <c r="A136" s="20" t="s">
        <v>22</v>
      </c>
      <c r="B136" s="124" t="s">
        <v>450</v>
      </c>
      <c r="C136" s="397">
        <f>SUM(C137:C142)</f>
        <v>0</v>
      </c>
      <c r="D136" s="397">
        <f>SUM(D137:D142)</f>
        <v>0</v>
      </c>
      <c r="E136" s="263">
        <f>SUM(E137:E142)</f>
        <v>0</v>
      </c>
    </row>
    <row r="137" spans="1:5" ht="12" customHeight="1">
      <c r="A137" s="15" t="s">
        <v>91</v>
      </c>
      <c r="B137" s="9" t="s">
        <v>459</v>
      </c>
      <c r="C137" s="398"/>
      <c r="D137" s="398"/>
      <c r="E137" s="264"/>
    </row>
    <row r="138" spans="1:5" ht="12" customHeight="1">
      <c r="A138" s="15" t="s">
        <v>92</v>
      </c>
      <c r="B138" s="9" t="s">
        <v>451</v>
      </c>
      <c r="C138" s="398"/>
      <c r="D138" s="398"/>
      <c r="E138" s="264"/>
    </row>
    <row r="139" spans="1:5" ht="12" customHeight="1">
      <c r="A139" s="15" t="s">
        <v>93</v>
      </c>
      <c r="B139" s="9" t="s">
        <v>452</v>
      </c>
      <c r="C139" s="398"/>
      <c r="D139" s="398"/>
      <c r="E139" s="264"/>
    </row>
    <row r="140" spans="1:5" ht="12" customHeight="1">
      <c r="A140" s="15" t="s">
        <v>175</v>
      </c>
      <c r="B140" s="9" t="s">
        <v>453</v>
      </c>
      <c r="C140" s="398"/>
      <c r="D140" s="398"/>
      <c r="E140" s="264"/>
    </row>
    <row r="141" spans="1:5" ht="12" customHeight="1">
      <c r="A141" s="15" t="s">
        <v>176</v>
      </c>
      <c r="B141" s="9" t="s">
        <v>454</v>
      </c>
      <c r="C141" s="398"/>
      <c r="D141" s="398"/>
      <c r="E141" s="264"/>
    </row>
    <row r="142" spans="1:5" ht="12" customHeight="1" thickBot="1">
      <c r="A142" s="13" t="s">
        <v>177</v>
      </c>
      <c r="B142" s="9" t="s">
        <v>455</v>
      </c>
      <c r="C142" s="398"/>
      <c r="D142" s="398"/>
      <c r="E142" s="264"/>
    </row>
    <row r="143" spans="1:5" ht="12" customHeight="1" thickBot="1">
      <c r="A143" s="20" t="s">
        <v>23</v>
      </c>
      <c r="B143" s="124" t="s">
        <v>463</v>
      </c>
      <c r="C143" s="404">
        <f>+C144+C145+C146+C147</f>
        <v>27970043</v>
      </c>
      <c r="D143" s="404">
        <f>+D144+D145+D146+D147</f>
        <v>28956069</v>
      </c>
      <c r="E143" s="447">
        <f>+E144+E145+E146+E147</f>
        <v>0</v>
      </c>
    </row>
    <row r="144" spans="1:5" ht="12" customHeight="1">
      <c r="A144" s="15" t="s">
        <v>94</v>
      </c>
      <c r="B144" s="9" t="s">
        <v>371</v>
      </c>
      <c r="C144" s="398"/>
      <c r="D144" s="398"/>
      <c r="E144" s="264"/>
    </row>
    <row r="145" spans="1:6" ht="12" customHeight="1">
      <c r="A145" s="15" t="s">
        <v>95</v>
      </c>
      <c r="B145" s="9" t="s">
        <v>372</v>
      </c>
      <c r="C145" s="398">
        <v>27763043</v>
      </c>
      <c r="D145" s="398">
        <v>28956069</v>
      </c>
      <c r="E145" s="264"/>
    </row>
    <row r="146" spans="1:6" ht="12" customHeight="1">
      <c r="A146" s="15" t="s">
        <v>288</v>
      </c>
      <c r="B146" s="9" t="s">
        <v>464</v>
      </c>
      <c r="C146" s="398">
        <v>207000</v>
      </c>
      <c r="D146" s="398"/>
      <c r="E146" s="264"/>
    </row>
    <row r="147" spans="1:6" ht="12" customHeight="1" thickBot="1">
      <c r="A147" s="13" t="s">
        <v>289</v>
      </c>
      <c r="B147" s="7" t="s">
        <v>390</v>
      </c>
      <c r="C147" s="398"/>
      <c r="D147" s="398"/>
      <c r="E147" s="264"/>
    </row>
    <row r="148" spans="1:6" ht="12" customHeight="1" thickBot="1">
      <c r="A148" s="20" t="s">
        <v>24</v>
      </c>
      <c r="B148" s="124" t="s">
        <v>465</v>
      </c>
      <c r="C148" s="498">
        <f>SUM(C149:C153)</f>
        <v>0</v>
      </c>
      <c r="D148" s="498">
        <f>SUM(D149:D153)</f>
        <v>0</v>
      </c>
      <c r="E148" s="492">
        <f>SUM(E149:E153)</f>
        <v>0</v>
      </c>
    </row>
    <row r="149" spans="1:6" ht="12" customHeight="1">
      <c r="A149" s="15" t="s">
        <v>96</v>
      </c>
      <c r="B149" s="9" t="s">
        <v>460</v>
      </c>
      <c r="C149" s="398"/>
      <c r="D149" s="398"/>
      <c r="E149" s="264"/>
    </row>
    <row r="150" spans="1:6" ht="12" customHeight="1">
      <c r="A150" s="15" t="s">
        <v>97</v>
      </c>
      <c r="B150" s="9" t="s">
        <v>467</v>
      </c>
      <c r="C150" s="398"/>
      <c r="D150" s="398"/>
      <c r="E150" s="264"/>
    </row>
    <row r="151" spans="1:6" ht="12" customHeight="1">
      <c r="A151" s="15" t="s">
        <v>300</v>
      </c>
      <c r="B151" s="9" t="s">
        <v>462</v>
      </c>
      <c r="C151" s="398"/>
      <c r="D151" s="398"/>
      <c r="E151" s="264"/>
    </row>
    <row r="152" spans="1:6" ht="12" customHeight="1">
      <c r="A152" s="15" t="s">
        <v>301</v>
      </c>
      <c r="B152" s="9" t="s">
        <v>468</v>
      </c>
      <c r="C152" s="398"/>
      <c r="D152" s="398"/>
      <c r="E152" s="264"/>
    </row>
    <row r="153" spans="1:6" ht="12" customHeight="1" thickBot="1">
      <c r="A153" s="15" t="s">
        <v>466</v>
      </c>
      <c r="B153" s="9" t="s">
        <v>469</v>
      </c>
      <c r="C153" s="398"/>
      <c r="D153" s="398"/>
      <c r="E153" s="264"/>
    </row>
    <row r="154" spans="1:6" ht="12" customHeight="1" thickBot="1">
      <c r="A154" s="20" t="s">
        <v>25</v>
      </c>
      <c r="B154" s="124" t="s">
        <v>470</v>
      </c>
      <c r="C154" s="499"/>
      <c r="D154" s="499"/>
      <c r="E154" s="493"/>
    </row>
    <row r="155" spans="1:6" ht="12" customHeight="1" thickBot="1">
      <c r="A155" s="20" t="s">
        <v>26</v>
      </c>
      <c r="B155" s="124" t="s">
        <v>471</v>
      </c>
      <c r="C155" s="499"/>
      <c r="D155" s="499"/>
      <c r="E155" s="493"/>
    </row>
    <row r="156" spans="1:6" ht="15.2" customHeight="1" thickBot="1">
      <c r="A156" s="20" t="s">
        <v>27</v>
      </c>
      <c r="B156" s="124" t="s">
        <v>473</v>
      </c>
      <c r="C156" s="500">
        <f>+C132+C136+C143+C148+C154+C155</f>
        <v>27970043</v>
      </c>
      <c r="D156" s="500">
        <f>+D132+D136+D143+D148+D154+D155</f>
        <v>28956069</v>
      </c>
      <c r="E156" s="494">
        <f>+E132+E136+E143+E148+E154+E155</f>
        <v>0</v>
      </c>
      <c r="F156" s="125"/>
    </row>
    <row r="157" spans="1:6" s="1" customFormat="1" ht="12.95" customHeight="1" thickBot="1">
      <c r="A157" s="295" t="s">
        <v>28</v>
      </c>
      <c r="B157" s="380" t="s">
        <v>472</v>
      </c>
      <c r="C157" s="500">
        <f>+C131+C156</f>
        <v>4023434910</v>
      </c>
      <c r="D157" s="500">
        <f>+D131+D156</f>
        <v>3495588238</v>
      </c>
      <c r="E157" s="494">
        <f>+E131+E156</f>
        <v>4213212748</v>
      </c>
    </row>
    <row r="158" spans="1:6">
      <c r="C158" s="383"/>
      <c r="E158" s="663">
        <f>E90-E157</f>
        <v>0</v>
      </c>
    </row>
    <row r="159" spans="1:6">
      <c r="C159" s="383"/>
    </row>
    <row r="160" spans="1:6">
      <c r="C160" s="383"/>
    </row>
    <row r="161" spans="3:3" ht="16.5" customHeight="1">
      <c r="C161" s="383"/>
    </row>
    <row r="162" spans="3:3">
      <c r="C162" s="383"/>
    </row>
    <row r="163" spans="3:3">
      <c r="C163" s="383"/>
    </row>
    <row r="164" spans="3:3">
      <c r="C164" s="383"/>
    </row>
    <row r="165" spans="3:3">
      <c r="C165" s="383"/>
    </row>
    <row r="166" spans="3:3">
      <c r="C166" s="383"/>
    </row>
    <row r="167" spans="3:3">
      <c r="C167" s="383"/>
    </row>
    <row r="168" spans="3:3">
      <c r="C168" s="383"/>
    </row>
    <row r="169" spans="3:3">
      <c r="C169" s="383"/>
    </row>
    <row r="170" spans="3:3">
      <c r="C170" s="383"/>
    </row>
  </sheetData>
  <sheetProtection sheet="1"/>
  <mergeCells count="6">
    <mergeCell ref="A93:B93"/>
    <mergeCell ref="A5:B5"/>
    <mergeCell ref="A2:E2"/>
    <mergeCell ref="A3:E3"/>
    <mergeCell ref="A4:E4"/>
    <mergeCell ref="A92:E92"/>
  </mergeCells>
  <phoneticPr fontId="29" type="noConversion"/>
  <printOptions horizontalCentered="1"/>
  <pageMargins left="0.78740157480314965" right="0.78740157480314965" top="0.6692913385826772" bottom="0.47244094488188981" header="0.39370078740157483" footer="0.19685039370078741"/>
  <pageSetup paperSize="9" scale="65" fitToWidth="3" fitToHeight="2" orientation="portrait" r:id="rId1"/>
  <headerFooter alignWithMargins="0"/>
  <rowBreaks count="1" manualBreakCount="1">
    <brk id="91" max="4" man="1"/>
  </rowBreaks>
</worksheet>
</file>

<file path=xl/worksheets/sheet47.xml><?xml version="1.0" encoding="utf-8"?>
<worksheet xmlns="http://schemas.openxmlformats.org/spreadsheetml/2006/main" xmlns:r="http://schemas.openxmlformats.org/officeDocument/2006/relationships">
  <sheetPr>
    <tabColor rgb="FF92D050"/>
  </sheetPr>
  <dimension ref="A1:J18"/>
  <sheetViews>
    <sheetView zoomScale="120" zoomScaleNormal="120" workbookViewId="0">
      <selection activeCell="A18" sqref="A18:B18"/>
    </sheetView>
  </sheetViews>
  <sheetFormatPr defaultRowHeight="12.75"/>
  <cols>
    <col min="1" max="1" width="6.83203125" style="184" customWidth="1"/>
    <col min="2" max="2" width="42.83203125" style="54" customWidth="1"/>
    <col min="3" max="8" width="12.83203125" style="54" customWidth="1"/>
    <col min="9" max="9" width="14.33203125" style="54" customWidth="1"/>
    <col min="10" max="10" width="4.33203125" style="54" customWidth="1"/>
    <col min="11" max="16384" width="9.33203125" style="54"/>
  </cols>
  <sheetData>
    <row r="1" spans="1:10" ht="27.75" customHeight="1">
      <c r="A1" s="741" t="s">
        <v>4</v>
      </c>
      <c r="B1" s="741"/>
      <c r="C1" s="741"/>
      <c r="D1" s="741"/>
      <c r="E1" s="741"/>
      <c r="F1" s="741"/>
      <c r="G1" s="741"/>
      <c r="H1" s="741"/>
      <c r="I1" s="741"/>
      <c r="J1" s="777" t="str">
        <f ca="1">CONCATENATE("2. tájékoztató tábla ",ALAPADATOK!A7," ",ALAPADATOK!B7," ",ALAPADATOK!C7," ",ALAPADATOK!D7," ",ALAPADATOK!E7," ",ALAPADATOK!F7," ",ALAPADATOK!G7," ",ALAPADATOK!H7)</f>
        <v>2. tájékoztató tábla a 2 / 2019 ( II.15. ) önkormányzati rendelethez</v>
      </c>
    </row>
    <row r="2" spans="1:10" ht="20.45" customHeight="1" thickBot="1">
      <c r="I2" s="473" t="str">
        <f ca="1">KV_1.sz.tájékoztató_t.!E5</f>
        <v>Forintban!</v>
      </c>
      <c r="J2" s="777"/>
    </row>
    <row r="3" spans="1:10" s="474" customFormat="1" ht="26.45" customHeight="1">
      <c r="A3" s="785" t="s">
        <v>69</v>
      </c>
      <c r="B3" s="780" t="s">
        <v>85</v>
      </c>
      <c r="C3" s="785" t="s">
        <v>86</v>
      </c>
      <c r="D3" s="785" t="str">
        <f ca="1">+CONCATENATE(LEFT(KV_ÖSSZEFÜGGÉSEK!A5,4)," előtti kifizetés")</f>
        <v>2019 előtti kifizetés</v>
      </c>
      <c r="E3" s="782" t="s">
        <v>68</v>
      </c>
      <c r="F3" s="783"/>
      <c r="G3" s="783"/>
      <c r="H3" s="784"/>
      <c r="I3" s="780" t="s">
        <v>51</v>
      </c>
      <c r="J3" s="777"/>
    </row>
    <row r="4" spans="1:10" s="475" customFormat="1" ht="32.450000000000003" customHeight="1" thickBot="1">
      <c r="A4" s="786"/>
      <c r="B4" s="781"/>
      <c r="C4" s="781"/>
      <c r="D4" s="786"/>
      <c r="E4" s="269" t="str">
        <f ca="1">+CONCATENATE(LEFT(KV_ÖSSZEFÜGGÉSEK!A5,4),".")</f>
        <v>2019.</v>
      </c>
      <c r="F4" s="269" t="str">
        <f ca="1">+CONCATENATE(LEFT(KV_ÖSSZEFÜGGÉSEK!A5,4)+1,".")</f>
        <v>2020.</v>
      </c>
      <c r="G4" s="269" t="str">
        <f ca="1">+CONCATENATE(LEFT(KV_ÖSSZEFÜGGÉSEK!A5,4)+2,".")</f>
        <v>2021.</v>
      </c>
      <c r="H4" s="270" t="str">
        <f ca="1">+CONCATENATE(LEFT(KV_ÖSSZEFÜGGÉSEK!A5,4)+2,".",CHAR(10)," után")</f>
        <v>2021.
 után</v>
      </c>
      <c r="I4" s="781"/>
      <c r="J4" s="777"/>
    </row>
    <row r="5" spans="1:10" s="476" customFormat="1" ht="12.95" customHeight="1" thickBot="1">
      <c r="A5" s="271" t="s">
        <v>493</v>
      </c>
      <c r="B5" s="272" t="s">
        <v>494</v>
      </c>
      <c r="C5" s="273" t="s">
        <v>495</v>
      </c>
      <c r="D5" s="272" t="s">
        <v>497</v>
      </c>
      <c r="E5" s="271" t="s">
        <v>496</v>
      </c>
      <c r="F5" s="273" t="s">
        <v>498</v>
      </c>
      <c r="G5" s="273" t="s">
        <v>499</v>
      </c>
      <c r="H5" s="274" t="s">
        <v>500</v>
      </c>
      <c r="I5" s="275" t="s">
        <v>501</v>
      </c>
      <c r="J5" s="777"/>
    </row>
    <row r="6" spans="1:10" ht="24.75" customHeight="1" thickBot="1">
      <c r="A6" s="276" t="s">
        <v>18</v>
      </c>
      <c r="B6" s="277" t="s">
        <v>5</v>
      </c>
      <c r="C6" s="525"/>
      <c r="D6" s="526">
        <f>+D7+D8</f>
        <v>0</v>
      </c>
      <c r="E6" s="527">
        <f>+E7+E8</f>
        <v>0</v>
      </c>
      <c r="F6" s="528">
        <f>+F7+F8</f>
        <v>0</v>
      </c>
      <c r="G6" s="528">
        <f>+G7+G8</f>
        <v>0</v>
      </c>
      <c r="H6" s="529">
        <f>+H7+H8</f>
        <v>0</v>
      </c>
      <c r="I6" s="66">
        <f t="shared" ref="I6:I17" si="0">SUM(D6:H6)</f>
        <v>0</v>
      </c>
      <c r="J6" s="777"/>
    </row>
    <row r="7" spans="1:10" ht="20.100000000000001" customHeight="1">
      <c r="A7" s="278" t="s">
        <v>19</v>
      </c>
      <c r="B7" s="67" t="s">
        <v>70</v>
      </c>
      <c r="C7" s="530"/>
      <c r="D7" s="531"/>
      <c r="E7" s="532"/>
      <c r="F7" s="533"/>
      <c r="G7" s="533"/>
      <c r="H7" s="534"/>
      <c r="I7" s="279">
        <f t="shared" si="0"/>
        <v>0</v>
      </c>
      <c r="J7" s="777"/>
    </row>
    <row r="8" spans="1:10" ht="20.100000000000001" customHeight="1" thickBot="1">
      <c r="A8" s="278" t="s">
        <v>20</v>
      </c>
      <c r="B8" s="67" t="s">
        <v>70</v>
      </c>
      <c r="C8" s="530"/>
      <c r="D8" s="531"/>
      <c r="E8" s="532"/>
      <c r="F8" s="533"/>
      <c r="G8" s="533"/>
      <c r="H8" s="534"/>
      <c r="I8" s="279">
        <f t="shared" si="0"/>
        <v>0</v>
      </c>
      <c r="J8" s="777"/>
    </row>
    <row r="9" spans="1:10" ht="26.1" customHeight="1" thickBot="1">
      <c r="A9" s="276" t="s">
        <v>21</v>
      </c>
      <c r="B9" s="277" t="s">
        <v>6</v>
      </c>
      <c r="C9" s="525"/>
      <c r="D9" s="526">
        <f>+D10+D11</f>
        <v>0</v>
      </c>
      <c r="E9" s="527">
        <f>+E10+E11</f>
        <v>0</v>
      </c>
      <c r="F9" s="528">
        <f>+F10+F11</f>
        <v>0</v>
      </c>
      <c r="G9" s="528">
        <f>+G10+G11</f>
        <v>0</v>
      </c>
      <c r="H9" s="529">
        <f>+H10+H11</f>
        <v>0</v>
      </c>
      <c r="I9" s="66">
        <f t="shared" si="0"/>
        <v>0</v>
      </c>
      <c r="J9" s="777"/>
    </row>
    <row r="10" spans="1:10" ht="20.100000000000001" customHeight="1">
      <c r="A10" s="278" t="s">
        <v>22</v>
      </c>
      <c r="B10" s="67" t="s">
        <v>70</v>
      </c>
      <c r="C10" s="530"/>
      <c r="D10" s="531"/>
      <c r="E10" s="532"/>
      <c r="F10" s="533"/>
      <c r="G10" s="533"/>
      <c r="H10" s="534"/>
      <c r="I10" s="279">
        <f t="shared" si="0"/>
        <v>0</v>
      </c>
      <c r="J10" s="777"/>
    </row>
    <row r="11" spans="1:10" ht="20.100000000000001" customHeight="1" thickBot="1">
      <c r="A11" s="278" t="s">
        <v>23</v>
      </c>
      <c r="B11" s="67" t="s">
        <v>70</v>
      </c>
      <c r="C11" s="530"/>
      <c r="D11" s="531"/>
      <c r="E11" s="532"/>
      <c r="F11" s="533"/>
      <c r="G11" s="533"/>
      <c r="H11" s="534"/>
      <c r="I11" s="279">
        <f t="shared" si="0"/>
        <v>0</v>
      </c>
      <c r="J11" s="777"/>
    </row>
    <row r="12" spans="1:10" ht="20.100000000000001" customHeight="1" thickBot="1">
      <c r="A12" s="276" t="s">
        <v>24</v>
      </c>
      <c r="B12" s="277" t="s">
        <v>207</v>
      </c>
      <c r="C12" s="525"/>
      <c r="D12" s="526">
        <f>+D13</f>
        <v>0</v>
      </c>
      <c r="E12" s="527">
        <f>+E13</f>
        <v>0</v>
      </c>
      <c r="F12" s="528">
        <f>+F13</f>
        <v>0</v>
      </c>
      <c r="G12" s="528">
        <f>+G13</f>
        <v>0</v>
      </c>
      <c r="H12" s="529">
        <f>+H13</f>
        <v>0</v>
      </c>
      <c r="I12" s="66">
        <f t="shared" si="0"/>
        <v>0</v>
      </c>
      <c r="J12" s="777"/>
    </row>
    <row r="13" spans="1:10" ht="20.100000000000001" customHeight="1" thickBot="1">
      <c r="A13" s="278" t="s">
        <v>25</v>
      </c>
      <c r="B13" s="67"/>
      <c r="C13" s="530"/>
      <c r="D13" s="531"/>
      <c r="E13" s="532"/>
      <c r="F13" s="533"/>
      <c r="G13" s="533"/>
      <c r="H13" s="534"/>
      <c r="I13" s="279">
        <f t="shared" si="0"/>
        <v>0</v>
      </c>
      <c r="J13" s="777"/>
    </row>
    <row r="14" spans="1:10" ht="20.100000000000001" customHeight="1" thickBot="1">
      <c r="A14" s="276" t="s">
        <v>26</v>
      </c>
      <c r="B14" s="277" t="s">
        <v>208</v>
      </c>
      <c r="C14" s="525"/>
      <c r="D14" s="526">
        <f>+D15</f>
        <v>0</v>
      </c>
      <c r="E14" s="527">
        <f>+E15</f>
        <v>0</v>
      </c>
      <c r="F14" s="528">
        <f>+F15</f>
        <v>0</v>
      </c>
      <c r="G14" s="528">
        <f>+G15</f>
        <v>0</v>
      </c>
      <c r="H14" s="529">
        <f>+H15</f>
        <v>0</v>
      </c>
      <c r="I14" s="66">
        <f t="shared" si="0"/>
        <v>0</v>
      </c>
      <c r="J14" s="777"/>
    </row>
    <row r="15" spans="1:10" ht="20.100000000000001" customHeight="1" thickBot="1">
      <c r="A15" s="280" t="s">
        <v>27</v>
      </c>
      <c r="B15" s="68" t="s">
        <v>70</v>
      </c>
      <c r="C15" s="535"/>
      <c r="D15" s="536"/>
      <c r="E15" s="537"/>
      <c r="F15" s="538"/>
      <c r="G15" s="538"/>
      <c r="H15" s="539"/>
      <c r="I15" s="281">
        <f t="shared" si="0"/>
        <v>0</v>
      </c>
      <c r="J15" s="777"/>
    </row>
    <row r="16" spans="1:10" ht="20.100000000000001" customHeight="1" thickBot="1">
      <c r="A16" s="276" t="s">
        <v>28</v>
      </c>
      <c r="B16" s="282" t="s">
        <v>209</v>
      </c>
      <c r="C16" s="525"/>
      <c r="D16" s="526">
        <f>+D17</f>
        <v>0</v>
      </c>
      <c r="E16" s="527">
        <f>+E17</f>
        <v>0</v>
      </c>
      <c r="F16" s="528">
        <f>+F17</f>
        <v>0</v>
      </c>
      <c r="G16" s="528">
        <f>+G17</f>
        <v>0</v>
      </c>
      <c r="H16" s="529">
        <f>+H17</f>
        <v>0</v>
      </c>
      <c r="I16" s="66">
        <f t="shared" si="0"/>
        <v>0</v>
      </c>
      <c r="J16" s="777"/>
    </row>
    <row r="17" spans="1:10" ht="20.100000000000001" customHeight="1" thickBot="1">
      <c r="A17" s="283" t="s">
        <v>29</v>
      </c>
      <c r="B17" s="69" t="s">
        <v>70</v>
      </c>
      <c r="C17" s="540"/>
      <c r="D17" s="541"/>
      <c r="E17" s="542"/>
      <c r="F17" s="543"/>
      <c r="G17" s="543"/>
      <c r="H17" s="544"/>
      <c r="I17" s="284">
        <f t="shared" si="0"/>
        <v>0</v>
      </c>
      <c r="J17" s="777"/>
    </row>
    <row r="18" spans="1:10" ht="20.100000000000001" customHeight="1" thickBot="1">
      <c r="A18" s="778" t="s">
        <v>146</v>
      </c>
      <c r="B18" s="779"/>
      <c r="C18" s="545"/>
      <c r="D18" s="526">
        <f t="shared" ref="D18:I18" si="1">+D6+D9+D12+D14+D16</f>
        <v>0</v>
      </c>
      <c r="E18" s="527">
        <f t="shared" si="1"/>
        <v>0</v>
      </c>
      <c r="F18" s="528">
        <f t="shared" si="1"/>
        <v>0</v>
      </c>
      <c r="G18" s="528">
        <f t="shared" si="1"/>
        <v>0</v>
      </c>
      <c r="H18" s="529">
        <f t="shared" si="1"/>
        <v>0</v>
      </c>
      <c r="I18" s="66">
        <f t="shared" si="1"/>
        <v>0</v>
      </c>
      <c r="J18" s="777"/>
    </row>
  </sheetData>
  <sheetProtection sheet="1"/>
  <mergeCells count="9">
    <mergeCell ref="J1:J18"/>
    <mergeCell ref="A1:I1"/>
    <mergeCell ref="A18:B18"/>
    <mergeCell ref="I3:I4"/>
    <mergeCell ref="E3:H3"/>
    <mergeCell ref="A3:A4"/>
    <mergeCell ref="B3:B4"/>
    <mergeCell ref="C3:C4"/>
    <mergeCell ref="D3:D4"/>
  </mergeCells>
  <phoneticPr fontId="0" type="noConversion"/>
  <printOptions horizontalCentered="1"/>
  <pageMargins left="0.78740157480314965" right="0.78740157480314965" top="1.03" bottom="0.98425196850393704" header="0.78740157480314965" footer="0.78740157480314965"/>
  <pageSetup paperSize="9" scale="95" orientation="landscape" verticalDpi="300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>
  <sheetPr>
    <tabColor rgb="FF92D050"/>
  </sheetPr>
  <dimension ref="A1:D33"/>
  <sheetViews>
    <sheetView topLeftCell="A13" zoomScale="120" zoomScaleNormal="120" workbookViewId="0">
      <selection activeCell="D19" sqref="D19"/>
    </sheetView>
  </sheetViews>
  <sheetFormatPr defaultRowHeight="12.75"/>
  <cols>
    <col min="1" max="1" width="5.83203125" style="83" customWidth="1"/>
    <col min="2" max="2" width="54.83203125" style="3" customWidth="1"/>
    <col min="3" max="4" width="17.6640625" style="3" customWidth="1"/>
    <col min="5" max="16384" width="9.33203125" style="3"/>
  </cols>
  <sheetData>
    <row r="1" spans="1:4" ht="14.85" customHeight="1">
      <c r="D1" s="662" t="str">
        <f ca="1">CONCATENATE("3. tájékoztató tábla ",ALAPADATOK!A7," ",ALAPADATOK!B7," ",ALAPADATOK!C7," ",ALAPADATOK!D7," ",ALAPADATOK!E7," ",ALAPADATOK!F7," ",ALAPADATOK!G7," ",ALAPADATOK!H7)</f>
        <v>3. tájékoztató tábla a 2 / 2019 ( II.15. ) önkormányzati rendelethez</v>
      </c>
    </row>
    <row r="3" spans="1:4" ht="31.5" customHeight="1">
      <c r="B3" s="788" t="s">
        <v>7</v>
      </c>
      <c r="C3" s="788"/>
      <c r="D3" s="788"/>
    </row>
    <row r="4" spans="1:4" s="71" customFormat="1" ht="16.5" thickBot="1">
      <c r="A4" s="70"/>
      <c r="B4" s="374"/>
      <c r="D4" s="43" t="str">
        <f ca="1">KV_2.sz.tájékoztató_t.!I2</f>
        <v>Forintban!</v>
      </c>
    </row>
    <row r="5" spans="1:4" s="73" customFormat="1" ht="48" customHeight="1" thickBot="1">
      <c r="A5" s="72" t="s">
        <v>16</v>
      </c>
      <c r="B5" s="190" t="s">
        <v>17</v>
      </c>
      <c r="C5" s="190" t="s">
        <v>71</v>
      </c>
      <c r="D5" s="191" t="s">
        <v>72</v>
      </c>
    </row>
    <row r="6" spans="1:4" s="73" customFormat="1" ht="14.1" customHeight="1" thickBot="1">
      <c r="A6" s="35" t="s">
        <v>493</v>
      </c>
      <c r="B6" s="193" t="s">
        <v>494</v>
      </c>
      <c r="C6" s="193" t="s">
        <v>495</v>
      </c>
      <c r="D6" s="194" t="s">
        <v>497</v>
      </c>
    </row>
    <row r="7" spans="1:4" ht="18" customHeight="1">
      <c r="A7" s="134" t="s">
        <v>18</v>
      </c>
      <c r="B7" s="195" t="s">
        <v>167</v>
      </c>
      <c r="C7" s="132"/>
      <c r="D7" s="74"/>
    </row>
    <row r="8" spans="1:4" ht="18" customHeight="1">
      <c r="A8" s="75" t="s">
        <v>19</v>
      </c>
      <c r="B8" s="196" t="s">
        <v>168</v>
      </c>
      <c r="C8" s="133"/>
      <c r="D8" s="77"/>
    </row>
    <row r="9" spans="1:4" ht="18" customHeight="1">
      <c r="A9" s="75" t="s">
        <v>20</v>
      </c>
      <c r="B9" s="196" t="s">
        <v>120</v>
      </c>
      <c r="C9" s="133"/>
      <c r="D9" s="77"/>
    </row>
    <row r="10" spans="1:4" ht="18" customHeight="1">
      <c r="A10" s="75" t="s">
        <v>21</v>
      </c>
      <c r="B10" s="196" t="s">
        <v>121</v>
      </c>
      <c r="C10" s="133"/>
      <c r="D10" s="77"/>
    </row>
    <row r="11" spans="1:4" ht="18" customHeight="1">
      <c r="A11" s="75" t="s">
        <v>22</v>
      </c>
      <c r="B11" s="196" t="s">
        <v>160</v>
      </c>
      <c r="C11" s="133"/>
      <c r="D11" s="77"/>
    </row>
    <row r="12" spans="1:4" ht="18" customHeight="1">
      <c r="A12" s="75" t="s">
        <v>23</v>
      </c>
      <c r="B12" s="196" t="s">
        <v>161</v>
      </c>
      <c r="C12" s="133"/>
      <c r="D12" s="77"/>
    </row>
    <row r="13" spans="1:4" ht="18" customHeight="1">
      <c r="A13" s="75" t="s">
        <v>24</v>
      </c>
      <c r="B13" s="197" t="s">
        <v>162</v>
      </c>
      <c r="C13" s="133"/>
      <c r="D13" s="77"/>
    </row>
    <row r="14" spans="1:4" ht="18" customHeight="1">
      <c r="A14" s="75" t="s">
        <v>26</v>
      </c>
      <c r="B14" s="197" t="s">
        <v>163</v>
      </c>
      <c r="C14" s="133">
        <v>73860800</v>
      </c>
      <c r="D14" s="77">
        <v>23860800</v>
      </c>
    </row>
    <row r="15" spans="1:4" ht="18" customHeight="1">
      <c r="A15" s="75" t="s">
        <v>27</v>
      </c>
      <c r="B15" s="197" t="s">
        <v>164</v>
      </c>
      <c r="C15" s="133"/>
      <c r="D15" s="77"/>
    </row>
    <row r="16" spans="1:4" ht="18" customHeight="1">
      <c r="A16" s="75" t="s">
        <v>28</v>
      </c>
      <c r="B16" s="197" t="s">
        <v>165</v>
      </c>
      <c r="C16" s="133"/>
      <c r="D16" s="77"/>
    </row>
    <row r="17" spans="1:4" ht="22.5" customHeight="1">
      <c r="A17" s="75" t="s">
        <v>29</v>
      </c>
      <c r="B17" s="197" t="s">
        <v>166</v>
      </c>
      <c r="C17" s="133"/>
      <c r="D17" s="77"/>
    </row>
    <row r="18" spans="1:4" ht="18" customHeight="1">
      <c r="A18" s="75" t="s">
        <v>30</v>
      </c>
      <c r="B18" s="196" t="s">
        <v>122</v>
      </c>
      <c r="C18" s="133"/>
      <c r="D18" s="77"/>
    </row>
    <row r="19" spans="1:4" ht="18" customHeight="1">
      <c r="A19" s="75" t="s">
        <v>31</v>
      </c>
      <c r="B19" s="196" t="s">
        <v>9</v>
      </c>
      <c r="C19" s="133">
        <v>278993000</v>
      </c>
      <c r="D19" s="77">
        <v>208193000</v>
      </c>
    </row>
    <row r="20" spans="1:4" ht="18" customHeight="1">
      <c r="A20" s="75" t="s">
        <v>32</v>
      </c>
      <c r="B20" s="196" t="s">
        <v>8</v>
      </c>
      <c r="C20" s="133"/>
      <c r="D20" s="77"/>
    </row>
    <row r="21" spans="1:4" ht="18" customHeight="1">
      <c r="A21" s="75" t="s">
        <v>33</v>
      </c>
      <c r="B21" s="196" t="s">
        <v>123</v>
      </c>
      <c r="C21" s="133"/>
      <c r="D21" s="77"/>
    </row>
    <row r="22" spans="1:4" ht="18" customHeight="1">
      <c r="A22" s="75" t="s">
        <v>34</v>
      </c>
      <c r="B22" s="196" t="s">
        <v>124</v>
      </c>
      <c r="C22" s="133"/>
      <c r="D22" s="77"/>
    </row>
    <row r="23" spans="1:4" ht="18" customHeight="1">
      <c r="A23" s="75" t="s">
        <v>35</v>
      </c>
      <c r="B23" s="123"/>
      <c r="C23" s="76"/>
      <c r="D23" s="77"/>
    </row>
    <row r="24" spans="1:4" ht="18" customHeight="1">
      <c r="A24" s="75" t="s">
        <v>36</v>
      </c>
      <c r="B24" s="78"/>
      <c r="C24" s="76"/>
      <c r="D24" s="77"/>
    </row>
    <row r="25" spans="1:4" ht="18" customHeight="1">
      <c r="A25" s="75" t="s">
        <v>37</v>
      </c>
      <c r="B25" s="78"/>
      <c r="C25" s="76"/>
      <c r="D25" s="77"/>
    </row>
    <row r="26" spans="1:4" ht="18" customHeight="1">
      <c r="A26" s="75" t="s">
        <v>38</v>
      </c>
      <c r="B26" s="78"/>
      <c r="C26" s="76"/>
      <c r="D26" s="77"/>
    </row>
    <row r="27" spans="1:4" ht="18" customHeight="1">
      <c r="A27" s="75" t="s">
        <v>39</v>
      </c>
      <c r="B27" s="78"/>
      <c r="C27" s="76"/>
      <c r="D27" s="77"/>
    </row>
    <row r="28" spans="1:4" ht="18" customHeight="1">
      <c r="A28" s="75" t="s">
        <v>40</v>
      </c>
      <c r="B28" s="78"/>
      <c r="C28" s="76"/>
      <c r="D28" s="77"/>
    </row>
    <row r="29" spans="1:4" ht="18" customHeight="1">
      <c r="A29" s="75" t="s">
        <v>41</v>
      </c>
      <c r="B29" s="78"/>
      <c r="C29" s="76"/>
      <c r="D29" s="77"/>
    </row>
    <row r="30" spans="1:4" ht="18" customHeight="1">
      <c r="A30" s="75" t="s">
        <v>42</v>
      </c>
      <c r="B30" s="78"/>
      <c r="C30" s="76"/>
      <c r="D30" s="77"/>
    </row>
    <row r="31" spans="1:4" ht="18" customHeight="1" thickBot="1">
      <c r="A31" s="135" t="s">
        <v>43</v>
      </c>
      <c r="B31" s="79"/>
      <c r="C31" s="80"/>
      <c r="D31" s="81"/>
    </row>
    <row r="32" spans="1:4" ht="18" customHeight="1" thickBot="1">
      <c r="A32" s="36" t="s">
        <v>44</v>
      </c>
      <c r="B32" s="201" t="s">
        <v>53</v>
      </c>
      <c r="C32" s="202">
        <f>+C7+C8+C9+C10+C11+C18+C19+C20+C21+C22+C23+C24+C25+C26+C27+C28+C29+C30+C31</f>
        <v>278993000</v>
      </c>
      <c r="D32" s="203">
        <f>+D7+D8+D9+D10+D11+D18+D19+D20+D21+D22+D23+D24+D25+D26+D27+D28+D29+D30+D31</f>
        <v>208193000</v>
      </c>
    </row>
    <row r="33" spans="1:4" ht="8.4499999999999993" customHeight="1">
      <c r="A33" s="82"/>
      <c r="B33" s="787"/>
      <c r="C33" s="787"/>
      <c r="D33" s="787"/>
    </row>
  </sheetData>
  <sheetProtection sheet="1"/>
  <mergeCells count="2">
    <mergeCell ref="B33:D33"/>
    <mergeCell ref="B3:D3"/>
  </mergeCells>
  <phoneticPr fontId="29" type="noConversion"/>
  <printOptions horizontalCentered="1"/>
  <pageMargins left="0.78740157480314965" right="0.78740157480314965" top="1.06" bottom="0.98425196850393704" header="0.78740157480314965" footer="0.78740157480314965"/>
  <pageSetup paperSize="9" scale="95" orientation="portrait" horizontalDpi="300" verticalDpi="300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>
  <sheetPr codeName="Munka25">
    <tabColor rgb="FF92D050"/>
  </sheetPr>
  <dimension ref="A1:Q82"/>
  <sheetViews>
    <sheetView topLeftCell="B10" zoomScaleNormal="100" workbookViewId="0">
      <selection activeCell="L25" sqref="L25"/>
    </sheetView>
  </sheetViews>
  <sheetFormatPr defaultRowHeight="15.75"/>
  <cols>
    <col min="1" max="1" width="4.83203125" style="99" customWidth="1"/>
    <col min="2" max="2" width="31.1640625" style="112" customWidth="1"/>
    <col min="3" max="4" width="9" style="112" customWidth="1"/>
    <col min="5" max="5" width="9.5" style="112" customWidth="1"/>
    <col min="6" max="6" width="8.83203125" style="112" customWidth="1"/>
    <col min="7" max="7" width="10.83203125" style="112" customWidth="1"/>
    <col min="8" max="8" width="8.83203125" style="112" customWidth="1"/>
    <col min="9" max="9" width="9" style="112" customWidth="1"/>
    <col min="10" max="14" width="9.5" style="112" customWidth="1"/>
    <col min="15" max="15" width="13.5" style="99" customWidth="1"/>
    <col min="16" max="16384" width="9.33203125" style="112"/>
  </cols>
  <sheetData>
    <row r="1" spans="1:17">
      <c r="M1" s="654"/>
      <c r="N1" s="592"/>
      <c r="O1" s="662" t="str">
        <f ca="1">CONCATENATE("4. tájékoztató tábla ",ALAPADATOK!A7," ",ALAPADATOK!B7," ",ALAPADATOK!C7," ",ALAPADATOK!D7," ",ALAPADATOK!E7," ",ALAPADATOK!F7," ",ALAPADATOK!G7," ",ALAPADATOK!H7)</f>
        <v>4. tájékoztató tábla a 2 / 2019 ( II.15. ) önkormányzati rendelethez</v>
      </c>
    </row>
    <row r="2" spans="1:17" ht="31.5" customHeight="1">
      <c r="A2" s="792" t="str">
        <f ca="1">+CONCATENATE("Előirányzat-felhasználási terv",CHAR(10),LEFT(KV_ÖSSZEFÜGGÉSEK!A5,4),". évre")</f>
        <v>Előirányzat-felhasználási terv
2019. évre</v>
      </c>
      <c r="B2" s="793"/>
      <c r="C2" s="793"/>
      <c r="D2" s="793"/>
      <c r="E2" s="793"/>
      <c r="F2" s="793"/>
      <c r="G2" s="793"/>
      <c r="H2" s="793"/>
      <c r="I2" s="793"/>
      <c r="J2" s="793"/>
      <c r="K2" s="793"/>
      <c r="L2" s="793"/>
      <c r="M2" s="793"/>
      <c r="N2" s="793"/>
      <c r="O2" s="793"/>
    </row>
    <row r="3" spans="1:17" ht="16.5" thickBot="1">
      <c r="O3" s="4" t="str">
        <f ca="1">KV_3.sz.tájékoztató_t.!D4</f>
        <v>Forintban!</v>
      </c>
    </row>
    <row r="4" spans="1:17" s="99" customFormat="1" ht="26.1" customHeight="1" thickBot="1">
      <c r="A4" s="96" t="s">
        <v>16</v>
      </c>
      <c r="B4" s="97" t="s">
        <v>61</v>
      </c>
      <c r="C4" s="97" t="s">
        <v>73</v>
      </c>
      <c r="D4" s="97" t="s">
        <v>74</v>
      </c>
      <c r="E4" s="97" t="s">
        <v>75</v>
      </c>
      <c r="F4" s="97" t="s">
        <v>76</v>
      </c>
      <c r="G4" s="97" t="s">
        <v>77</v>
      </c>
      <c r="H4" s="97" t="s">
        <v>78</v>
      </c>
      <c r="I4" s="97" t="s">
        <v>79</v>
      </c>
      <c r="J4" s="97" t="s">
        <v>80</v>
      </c>
      <c r="K4" s="97" t="s">
        <v>81</v>
      </c>
      <c r="L4" s="97" t="s">
        <v>82</v>
      </c>
      <c r="M4" s="97" t="s">
        <v>83</v>
      </c>
      <c r="N4" s="97" t="s">
        <v>84</v>
      </c>
      <c r="O4" s="98" t="s">
        <v>53</v>
      </c>
    </row>
    <row r="5" spans="1:17" s="101" customFormat="1" ht="15.2" customHeight="1" thickBot="1">
      <c r="A5" s="100" t="s">
        <v>18</v>
      </c>
      <c r="B5" s="789" t="s">
        <v>56</v>
      </c>
      <c r="C5" s="790"/>
      <c r="D5" s="790"/>
      <c r="E5" s="790"/>
      <c r="F5" s="790"/>
      <c r="G5" s="790"/>
      <c r="H5" s="790"/>
      <c r="I5" s="790"/>
      <c r="J5" s="790"/>
      <c r="K5" s="790"/>
      <c r="L5" s="790"/>
      <c r="M5" s="790"/>
      <c r="N5" s="790"/>
      <c r="O5" s="791"/>
    </row>
    <row r="6" spans="1:17" s="101" customFormat="1" ht="22.5">
      <c r="A6" s="102" t="s">
        <v>19</v>
      </c>
      <c r="B6" s="477" t="s">
        <v>374</v>
      </c>
      <c r="C6" s="546">
        <v>75471367</v>
      </c>
      <c r="D6" s="546">
        <v>75471367</v>
      </c>
      <c r="E6" s="546">
        <v>75471367</v>
      </c>
      <c r="F6" s="546">
        <v>75471367</v>
      </c>
      <c r="G6" s="546">
        <v>75471367</v>
      </c>
      <c r="H6" s="546">
        <v>75471367</v>
      </c>
      <c r="I6" s="546">
        <v>75471367</v>
      </c>
      <c r="J6" s="546">
        <v>75471367</v>
      </c>
      <c r="K6" s="546">
        <v>75471367</v>
      </c>
      <c r="L6" s="546">
        <v>75471367</v>
      </c>
      <c r="M6" s="546">
        <v>75471367</v>
      </c>
      <c r="N6" s="546">
        <v>75471370</v>
      </c>
      <c r="O6" s="103">
        <f t="shared" ref="O6:O26" si="0">SUM(C6:N6)</f>
        <v>905656407</v>
      </c>
      <c r="Q6" s="658"/>
    </row>
    <row r="7" spans="1:17" s="106" customFormat="1" ht="22.5">
      <c r="A7" s="104" t="s">
        <v>20</v>
      </c>
      <c r="B7" s="287" t="s">
        <v>419</v>
      </c>
      <c r="C7" s="547">
        <v>83154000</v>
      </c>
      <c r="D7" s="547">
        <v>83154000</v>
      </c>
      <c r="E7" s="547">
        <v>83154000</v>
      </c>
      <c r="F7" s="547">
        <v>83154000</v>
      </c>
      <c r="G7" s="547">
        <v>83154000</v>
      </c>
      <c r="H7" s="547">
        <v>83154000</v>
      </c>
      <c r="I7" s="547">
        <v>83154000</v>
      </c>
      <c r="J7" s="547">
        <v>83154000</v>
      </c>
      <c r="K7" s="547">
        <v>83154000</v>
      </c>
      <c r="L7" s="547">
        <v>83154000</v>
      </c>
      <c r="M7" s="547">
        <v>83154000</v>
      </c>
      <c r="N7" s="547">
        <v>83156000</v>
      </c>
      <c r="O7" s="105">
        <f t="shared" si="0"/>
        <v>997850000</v>
      </c>
    </row>
    <row r="8" spans="1:17" s="106" customFormat="1" ht="22.5">
      <c r="A8" s="104" t="s">
        <v>21</v>
      </c>
      <c r="B8" s="286" t="s">
        <v>420</v>
      </c>
      <c r="C8" s="548"/>
      <c r="D8" s="548"/>
      <c r="E8" s="548"/>
      <c r="F8" s="548"/>
      <c r="G8" s="548"/>
      <c r="H8" s="548">
        <v>384801977</v>
      </c>
      <c r="I8" s="548"/>
      <c r="J8" s="548"/>
      <c r="K8" s="548"/>
      <c r="L8" s="548"/>
      <c r="M8" s="548"/>
      <c r="N8" s="548"/>
      <c r="O8" s="107">
        <f t="shared" si="0"/>
        <v>384801977</v>
      </c>
    </row>
    <row r="9" spans="1:17" s="106" customFormat="1" ht="14.1" customHeight="1">
      <c r="A9" s="104" t="s">
        <v>22</v>
      </c>
      <c r="B9" s="285" t="s">
        <v>174</v>
      </c>
      <c r="C9" s="547"/>
      <c r="D9" s="547"/>
      <c r="E9" s="547">
        <v>495000000</v>
      </c>
      <c r="F9" s="547"/>
      <c r="G9" s="547"/>
      <c r="H9" s="547"/>
      <c r="I9" s="547"/>
      <c r="J9" s="547"/>
      <c r="K9" s="547">
        <v>495000000</v>
      </c>
      <c r="L9" s="547"/>
      <c r="M9" s="547"/>
      <c r="N9" s="547">
        <v>200000000</v>
      </c>
      <c r="O9" s="105">
        <f t="shared" si="0"/>
        <v>1190000000</v>
      </c>
    </row>
    <row r="10" spans="1:17" s="106" customFormat="1" ht="14.1" customHeight="1">
      <c r="A10" s="104" t="s">
        <v>23</v>
      </c>
      <c r="B10" s="285" t="s">
        <v>421</v>
      </c>
      <c r="C10" s="547">
        <v>24575363</v>
      </c>
      <c r="D10" s="547">
        <v>24575363</v>
      </c>
      <c r="E10" s="547">
        <v>24575363</v>
      </c>
      <c r="F10" s="547">
        <v>24575363</v>
      </c>
      <c r="G10" s="547">
        <v>24575363</v>
      </c>
      <c r="H10" s="547">
        <v>24575363</v>
      </c>
      <c r="I10" s="547">
        <v>24575363</v>
      </c>
      <c r="J10" s="547">
        <v>24575363</v>
      </c>
      <c r="K10" s="547">
        <v>24575363</v>
      </c>
      <c r="L10" s="547">
        <v>24575363</v>
      </c>
      <c r="M10" s="547">
        <v>24575363</v>
      </c>
      <c r="N10" s="547">
        <v>24575371</v>
      </c>
      <c r="O10" s="105">
        <f t="shared" si="0"/>
        <v>294904364</v>
      </c>
    </row>
    <row r="11" spans="1:17" s="106" customFormat="1" ht="14.1" customHeight="1">
      <c r="A11" s="104" t="s">
        <v>24</v>
      </c>
      <c r="B11" s="285" t="s">
        <v>10</v>
      </c>
      <c r="C11" s="547">
        <v>2500000</v>
      </c>
      <c r="D11" s="547">
        <v>2500000</v>
      </c>
      <c r="E11" s="547">
        <v>12500000</v>
      </c>
      <c r="F11" s="547">
        <v>2500000</v>
      </c>
      <c r="G11" s="547">
        <v>2500000</v>
      </c>
      <c r="H11" s="547">
        <v>2500000</v>
      </c>
      <c r="I11" s="547">
        <v>2500000</v>
      </c>
      <c r="J11" s="547">
        <v>2500000</v>
      </c>
      <c r="K11" s="547">
        <v>2500000</v>
      </c>
      <c r="L11" s="547">
        <v>2500000</v>
      </c>
      <c r="M11" s="547">
        <v>2500000</v>
      </c>
      <c r="N11" s="547">
        <v>2500000</v>
      </c>
      <c r="O11" s="105">
        <f t="shared" si="0"/>
        <v>40000000</v>
      </c>
    </row>
    <row r="12" spans="1:17" s="106" customFormat="1" ht="14.1" customHeight="1">
      <c r="A12" s="104" t="s">
        <v>25</v>
      </c>
      <c r="B12" s="285" t="s">
        <v>376</v>
      </c>
      <c r="C12" s="547"/>
      <c r="D12" s="547"/>
      <c r="E12" s="547"/>
      <c r="F12" s="547"/>
      <c r="G12" s="547"/>
      <c r="H12" s="547"/>
      <c r="I12" s="547"/>
      <c r="J12" s="547"/>
      <c r="K12" s="547"/>
      <c r="L12" s="547"/>
      <c r="M12" s="547"/>
      <c r="N12" s="547"/>
      <c r="O12" s="105">
        <f t="shared" si="0"/>
        <v>0</v>
      </c>
    </row>
    <row r="13" spans="1:17" s="106" customFormat="1" ht="22.5">
      <c r="A13" s="104" t="s">
        <v>26</v>
      </c>
      <c r="B13" s="287" t="s">
        <v>407</v>
      </c>
      <c r="C13" s="547">
        <v>4166666</v>
      </c>
      <c r="D13" s="547">
        <v>4166666</v>
      </c>
      <c r="E13" s="547">
        <v>4166666</v>
      </c>
      <c r="F13" s="547">
        <v>4166666</v>
      </c>
      <c r="G13" s="547">
        <v>4166666</v>
      </c>
      <c r="H13" s="547">
        <v>4166666</v>
      </c>
      <c r="I13" s="547">
        <v>4166666</v>
      </c>
      <c r="J13" s="547">
        <v>4166666</v>
      </c>
      <c r="K13" s="547">
        <v>4166666</v>
      </c>
      <c r="L13" s="547">
        <v>4166666</v>
      </c>
      <c r="M13" s="547">
        <v>4166666</v>
      </c>
      <c r="N13" s="547">
        <v>4166674</v>
      </c>
      <c r="O13" s="105">
        <f t="shared" si="0"/>
        <v>50000000</v>
      </c>
    </row>
    <row r="14" spans="1:17" s="106" customFormat="1" ht="14.1" customHeight="1" thickBot="1">
      <c r="A14" s="104" t="s">
        <v>27</v>
      </c>
      <c r="B14" s="285" t="s">
        <v>11</v>
      </c>
      <c r="C14" s="547">
        <v>350000000</v>
      </c>
      <c r="D14" s="547"/>
      <c r="E14" s="547"/>
      <c r="F14" s="547"/>
      <c r="G14" s="547"/>
      <c r="H14" s="547"/>
      <c r="I14" s="547"/>
      <c r="J14" s="547"/>
      <c r="K14" s="547"/>
      <c r="L14" s="547"/>
      <c r="M14" s="547"/>
      <c r="N14" s="547"/>
      <c r="O14" s="105">
        <f t="shared" si="0"/>
        <v>350000000</v>
      </c>
    </row>
    <row r="15" spans="1:17" s="101" customFormat="1" ht="15.95" customHeight="1" thickBot="1">
      <c r="A15" s="100" t="s">
        <v>28</v>
      </c>
      <c r="B15" s="37" t="s">
        <v>109</v>
      </c>
      <c r="C15" s="549">
        <f t="shared" ref="C15:N15" si="1">SUM(C6:C14)</f>
        <v>539867396</v>
      </c>
      <c r="D15" s="549">
        <f t="shared" si="1"/>
        <v>189867396</v>
      </c>
      <c r="E15" s="549">
        <f t="shared" si="1"/>
        <v>694867396</v>
      </c>
      <c r="F15" s="549">
        <f t="shared" si="1"/>
        <v>189867396</v>
      </c>
      <c r="G15" s="549">
        <f t="shared" si="1"/>
        <v>189867396</v>
      </c>
      <c r="H15" s="549">
        <f t="shared" si="1"/>
        <v>574669373</v>
      </c>
      <c r="I15" s="549">
        <f t="shared" si="1"/>
        <v>189867396</v>
      </c>
      <c r="J15" s="549">
        <f t="shared" si="1"/>
        <v>189867396</v>
      </c>
      <c r="K15" s="549">
        <f t="shared" si="1"/>
        <v>684867396</v>
      </c>
      <c r="L15" s="549">
        <f t="shared" si="1"/>
        <v>189867396</v>
      </c>
      <c r="M15" s="549">
        <f t="shared" si="1"/>
        <v>189867396</v>
      </c>
      <c r="N15" s="549">
        <f t="shared" si="1"/>
        <v>389869415</v>
      </c>
      <c r="O15" s="108">
        <f>SUM(C15:N15)</f>
        <v>4213212748</v>
      </c>
    </row>
    <row r="16" spans="1:17" s="101" customFormat="1" ht="15.2" customHeight="1" thickBot="1">
      <c r="A16" s="100" t="s">
        <v>29</v>
      </c>
      <c r="B16" s="789" t="s">
        <v>57</v>
      </c>
      <c r="C16" s="790"/>
      <c r="D16" s="790"/>
      <c r="E16" s="790"/>
      <c r="F16" s="790"/>
      <c r="G16" s="790"/>
      <c r="H16" s="790"/>
      <c r="I16" s="790"/>
      <c r="J16" s="790"/>
      <c r="K16" s="790"/>
      <c r="L16" s="790"/>
      <c r="M16" s="790"/>
      <c r="N16" s="790"/>
      <c r="O16" s="791"/>
    </row>
    <row r="17" spans="1:15" s="106" customFormat="1" ht="14.1" customHeight="1">
      <c r="A17" s="109" t="s">
        <v>30</v>
      </c>
      <c r="B17" s="288" t="s">
        <v>62</v>
      </c>
      <c r="C17" s="548">
        <v>105085082</v>
      </c>
      <c r="D17" s="548">
        <v>105085082</v>
      </c>
      <c r="E17" s="548">
        <v>105085082</v>
      </c>
      <c r="F17" s="548">
        <v>105085082</v>
      </c>
      <c r="G17" s="548">
        <v>105085082</v>
      </c>
      <c r="H17" s="548">
        <v>105085082</v>
      </c>
      <c r="I17" s="548">
        <v>105085082</v>
      </c>
      <c r="J17" s="548">
        <v>105085082</v>
      </c>
      <c r="K17" s="548">
        <v>105085082</v>
      </c>
      <c r="L17" s="548">
        <v>105085082</v>
      </c>
      <c r="M17" s="548">
        <v>105085082</v>
      </c>
      <c r="N17" s="548">
        <v>105085086</v>
      </c>
      <c r="O17" s="107">
        <f t="shared" si="0"/>
        <v>1261020988</v>
      </c>
    </row>
    <row r="18" spans="1:15" s="106" customFormat="1" ht="27.2" customHeight="1">
      <c r="A18" s="104" t="s">
        <v>31</v>
      </c>
      <c r="B18" s="287" t="s">
        <v>183</v>
      </c>
      <c r="C18" s="547">
        <v>19208906</v>
      </c>
      <c r="D18" s="547">
        <v>19208906</v>
      </c>
      <c r="E18" s="547">
        <v>19208906</v>
      </c>
      <c r="F18" s="547">
        <v>19208906</v>
      </c>
      <c r="G18" s="547">
        <v>19208906</v>
      </c>
      <c r="H18" s="547">
        <v>19208906</v>
      </c>
      <c r="I18" s="547">
        <v>19208906</v>
      </c>
      <c r="J18" s="547">
        <v>19208906</v>
      </c>
      <c r="K18" s="547">
        <v>19208906</v>
      </c>
      <c r="L18" s="547">
        <v>19208906</v>
      </c>
      <c r="M18" s="547">
        <v>19208906</v>
      </c>
      <c r="N18" s="547">
        <v>19208913</v>
      </c>
      <c r="O18" s="105">
        <f t="shared" si="0"/>
        <v>230506879</v>
      </c>
    </row>
    <row r="19" spans="1:15" s="106" customFormat="1" ht="14.1" customHeight="1">
      <c r="A19" s="104" t="s">
        <v>32</v>
      </c>
      <c r="B19" s="285" t="s">
        <v>140</v>
      </c>
      <c r="C19" s="547">
        <v>92871990</v>
      </c>
      <c r="D19" s="547">
        <v>92871990</v>
      </c>
      <c r="E19" s="547">
        <v>92871990</v>
      </c>
      <c r="F19" s="547">
        <v>92871990</v>
      </c>
      <c r="G19" s="547">
        <v>92871990</v>
      </c>
      <c r="H19" s="547">
        <v>92871990</v>
      </c>
      <c r="I19" s="547">
        <v>92871990</v>
      </c>
      <c r="J19" s="547">
        <v>92871990</v>
      </c>
      <c r="K19" s="547">
        <v>92871990</v>
      </c>
      <c r="L19" s="547">
        <v>92871990</v>
      </c>
      <c r="M19" s="547">
        <v>92871995</v>
      </c>
      <c r="N19" s="547">
        <v>92871995</v>
      </c>
      <c r="O19" s="105">
        <f t="shared" si="0"/>
        <v>1114463890</v>
      </c>
    </row>
    <row r="20" spans="1:15" s="106" customFormat="1" ht="14.1" customHeight="1">
      <c r="A20" s="104" t="s">
        <v>33</v>
      </c>
      <c r="B20" s="285" t="s">
        <v>184</v>
      </c>
      <c r="C20" s="547">
        <v>5125000</v>
      </c>
      <c r="D20" s="547">
        <v>5125000</v>
      </c>
      <c r="E20" s="547">
        <v>5125000</v>
      </c>
      <c r="F20" s="547">
        <v>5125000</v>
      </c>
      <c r="G20" s="547">
        <v>5125000</v>
      </c>
      <c r="H20" s="547">
        <v>5125000</v>
      </c>
      <c r="I20" s="547">
        <v>5125000</v>
      </c>
      <c r="J20" s="547">
        <v>5125000</v>
      </c>
      <c r="K20" s="547">
        <v>5125000</v>
      </c>
      <c r="L20" s="547">
        <v>5125000</v>
      </c>
      <c r="M20" s="547">
        <v>5125000</v>
      </c>
      <c r="N20" s="547">
        <v>5125000</v>
      </c>
      <c r="O20" s="105">
        <f t="shared" si="0"/>
        <v>61500000</v>
      </c>
    </row>
    <row r="21" spans="1:15" s="106" customFormat="1" ht="14.1" customHeight="1">
      <c r="A21" s="104" t="s">
        <v>34</v>
      </c>
      <c r="B21" s="285" t="s">
        <v>12</v>
      </c>
      <c r="C21" s="547">
        <v>22789030</v>
      </c>
      <c r="D21" s="547">
        <v>22789030</v>
      </c>
      <c r="E21" s="547">
        <v>22789030</v>
      </c>
      <c r="F21" s="547">
        <v>7789030</v>
      </c>
      <c r="G21" s="547">
        <v>22789030</v>
      </c>
      <c r="H21" s="547">
        <v>22789030</v>
      </c>
      <c r="I21" s="547">
        <v>22789030</v>
      </c>
      <c r="J21" s="547">
        <v>22789030</v>
      </c>
      <c r="K21" s="547">
        <v>22789030</v>
      </c>
      <c r="L21" s="547">
        <v>34797676</v>
      </c>
      <c r="M21" s="547">
        <v>22789030</v>
      </c>
      <c r="N21" s="547">
        <v>22789030</v>
      </c>
      <c r="O21" s="105">
        <f t="shared" si="0"/>
        <v>270477006</v>
      </c>
    </row>
    <row r="22" spans="1:15" s="106" customFormat="1" ht="14.1" customHeight="1">
      <c r="A22" s="104" t="s">
        <v>35</v>
      </c>
      <c r="B22" s="285" t="s">
        <v>230</v>
      </c>
      <c r="C22" s="547"/>
      <c r="D22" s="547"/>
      <c r="E22" s="547"/>
      <c r="F22" s="547">
        <v>15000000</v>
      </c>
      <c r="G22" s="547">
        <v>118043368</v>
      </c>
      <c r="H22" s="547">
        <v>118043368</v>
      </c>
      <c r="I22" s="547">
        <v>118043368</v>
      </c>
      <c r="J22" s="547">
        <v>118043368</v>
      </c>
      <c r="K22" s="547">
        <v>118043368</v>
      </c>
      <c r="L22" s="547">
        <v>118043368</v>
      </c>
      <c r="M22" s="547">
        <v>118043368</v>
      </c>
      <c r="N22" s="547">
        <v>118043373</v>
      </c>
      <c r="O22" s="105">
        <f t="shared" si="0"/>
        <v>959346949</v>
      </c>
    </row>
    <row r="23" spans="1:15" s="106" customFormat="1">
      <c r="A23" s="104" t="s">
        <v>36</v>
      </c>
      <c r="B23" s="287" t="s">
        <v>187</v>
      </c>
      <c r="C23" s="547"/>
      <c r="D23" s="547"/>
      <c r="E23" s="547"/>
      <c r="F23" s="547"/>
      <c r="G23" s="547">
        <v>26467372</v>
      </c>
      <c r="H23" s="547">
        <v>26467372</v>
      </c>
      <c r="I23" s="547">
        <v>26467372</v>
      </c>
      <c r="J23" s="547">
        <v>26467372</v>
      </c>
      <c r="K23" s="547">
        <v>26467372</v>
      </c>
      <c r="L23" s="547">
        <v>26467372</v>
      </c>
      <c r="M23" s="547">
        <v>26467372</v>
      </c>
      <c r="N23" s="547">
        <v>26467374</v>
      </c>
      <c r="O23" s="105">
        <f t="shared" si="0"/>
        <v>211738978</v>
      </c>
    </row>
    <row r="24" spans="1:15" s="106" customFormat="1" ht="14.1" customHeight="1">
      <c r="A24" s="104" t="s">
        <v>37</v>
      </c>
      <c r="B24" s="285" t="s">
        <v>232</v>
      </c>
      <c r="C24" s="547"/>
      <c r="D24" s="547"/>
      <c r="E24" s="547"/>
      <c r="F24" s="547"/>
      <c r="G24" s="547"/>
      <c r="H24" s="547"/>
      <c r="I24" s="547"/>
      <c r="J24" s="547"/>
      <c r="K24" s="547"/>
      <c r="L24" s="547"/>
      <c r="M24" s="547"/>
      <c r="N24" s="547"/>
      <c r="O24" s="105">
        <f t="shared" si="0"/>
        <v>0</v>
      </c>
    </row>
    <row r="25" spans="1:15" s="106" customFormat="1" ht="14.1" customHeight="1" thickBot="1">
      <c r="A25" s="104" t="s">
        <v>38</v>
      </c>
      <c r="B25" s="285" t="s">
        <v>13</v>
      </c>
      <c r="C25" s="547"/>
      <c r="D25" s="547"/>
      <c r="E25" s="547"/>
      <c r="F25" s="547"/>
      <c r="G25" s="547"/>
      <c r="H25" s="547"/>
      <c r="I25" s="547"/>
      <c r="J25" s="547"/>
      <c r="K25" s="547"/>
      <c r="L25" s="547">
        <v>104158058</v>
      </c>
      <c r="M25" s="547"/>
      <c r="N25" s="547"/>
      <c r="O25" s="105">
        <f t="shared" si="0"/>
        <v>104158058</v>
      </c>
    </row>
    <row r="26" spans="1:15" s="101" customFormat="1" ht="15.95" customHeight="1" thickBot="1">
      <c r="A26" s="110" t="s">
        <v>39</v>
      </c>
      <c r="B26" s="37" t="s">
        <v>110</v>
      </c>
      <c r="C26" s="549">
        <f t="shared" ref="C26:N26" si="2">SUM(C17:C25)</f>
        <v>245080008</v>
      </c>
      <c r="D26" s="549">
        <f t="shared" si="2"/>
        <v>245080008</v>
      </c>
      <c r="E26" s="549">
        <f t="shared" si="2"/>
        <v>245080008</v>
      </c>
      <c r="F26" s="549">
        <f t="shared" si="2"/>
        <v>245080008</v>
      </c>
      <c r="G26" s="549">
        <f t="shared" si="2"/>
        <v>389590748</v>
      </c>
      <c r="H26" s="549">
        <f t="shared" si="2"/>
        <v>389590748</v>
      </c>
      <c r="I26" s="549">
        <f t="shared" si="2"/>
        <v>389590748</v>
      </c>
      <c r="J26" s="549">
        <f t="shared" si="2"/>
        <v>389590748</v>
      </c>
      <c r="K26" s="549">
        <f t="shared" si="2"/>
        <v>389590748</v>
      </c>
      <c r="L26" s="549">
        <f t="shared" si="2"/>
        <v>505757452</v>
      </c>
      <c r="M26" s="549">
        <f t="shared" si="2"/>
        <v>389590753</v>
      </c>
      <c r="N26" s="549">
        <f t="shared" si="2"/>
        <v>389590771</v>
      </c>
      <c r="O26" s="108">
        <f t="shared" si="0"/>
        <v>4213212748</v>
      </c>
    </row>
    <row r="27" spans="1:15" ht="16.5" thickBot="1">
      <c r="A27" s="110" t="s">
        <v>40</v>
      </c>
      <c r="B27" s="289" t="s">
        <v>111</v>
      </c>
      <c r="C27" s="550">
        <f t="shared" ref="C27:O27" si="3">C15-C26</f>
        <v>294787388</v>
      </c>
      <c r="D27" s="550">
        <f t="shared" si="3"/>
        <v>-55212612</v>
      </c>
      <c r="E27" s="550">
        <f t="shared" si="3"/>
        <v>449787388</v>
      </c>
      <c r="F27" s="550">
        <f t="shared" si="3"/>
        <v>-55212612</v>
      </c>
      <c r="G27" s="550">
        <f t="shared" si="3"/>
        <v>-199723352</v>
      </c>
      <c r="H27" s="550">
        <f t="shared" si="3"/>
        <v>185078625</v>
      </c>
      <c r="I27" s="550">
        <f t="shared" si="3"/>
        <v>-199723352</v>
      </c>
      <c r="J27" s="550">
        <f t="shared" si="3"/>
        <v>-199723352</v>
      </c>
      <c r="K27" s="550">
        <f t="shared" si="3"/>
        <v>295276648</v>
      </c>
      <c r="L27" s="550">
        <f t="shared" si="3"/>
        <v>-315890056</v>
      </c>
      <c r="M27" s="550">
        <f t="shared" si="3"/>
        <v>-199723357</v>
      </c>
      <c r="N27" s="550">
        <f t="shared" si="3"/>
        <v>278644</v>
      </c>
      <c r="O27" s="111">
        <f t="shared" si="3"/>
        <v>0</v>
      </c>
    </row>
    <row r="28" spans="1:15">
      <c r="A28" s="113"/>
    </row>
    <row r="29" spans="1:15">
      <c r="B29" s="114"/>
      <c r="C29" s="115"/>
      <c r="D29" s="115"/>
      <c r="O29" s="112"/>
    </row>
    <row r="30" spans="1:15">
      <c r="O30" s="112"/>
    </row>
    <row r="31" spans="1:15">
      <c r="O31" s="112"/>
    </row>
    <row r="32" spans="1:15">
      <c r="O32" s="112"/>
    </row>
    <row r="33" spans="15:15">
      <c r="O33" s="112"/>
    </row>
    <row r="34" spans="15:15">
      <c r="O34" s="112"/>
    </row>
    <row r="35" spans="15:15">
      <c r="O35" s="112"/>
    </row>
    <row r="36" spans="15:15">
      <c r="O36" s="112"/>
    </row>
    <row r="37" spans="15:15">
      <c r="O37" s="112"/>
    </row>
    <row r="38" spans="15:15">
      <c r="O38" s="112"/>
    </row>
    <row r="39" spans="15:15">
      <c r="O39" s="112"/>
    </row>
    <row r="40" spans="15:15">
      <c r="O40" s="112"/>
    </row>
    <row r="41" spans="15:15">
      <c r="O41" s="112"/>
    </row>
    <row r="42" spans="15:15">
      <c r="O42" s="112"/>
    </row>
    <row r="43" spans="15:15">
      <c r="O43" s="112"/>
    </row>
    <row r="44" spans="15:15">
      <c r="O44" s="112"/>
    </row>
    <row r="45" spans="15:15">
      <c r="O45" s="112"/>
    </row>
    <row r="46" spans="15:15">
      <c r="O46" s="112"/>
    </row>
    <row r="47" spans="15:15">
      <c r="O47" s="112"/>
    </row>
    <row r="48" spans="15:15">
      <c r="O48" s="112"/>
    </row>
    <row r="49" spans="15:15">
      <c r="O49" s="112"/>
    </row>
    <row r="50" spans="15:15">
      <c r="O50" s="112"/>
    </row>
    <row r="51" spans="15:15">
      <c r="O51" s="112"/>
    </row>
    <row r="52" spans="15:15">
      <c r="O52" s="112"/>
    </row>
    <row r="53" spans="15:15">
      <c r="O53" s="112"/>
    </row>
    <row r="54" spans="15:15">
      <c r="O54" s="112"/>
    </row>
    <row r="55" spans="15:15">
      <c r="O55" s="112"/>
    </row>
    <row r="56" spans="15:15">
      <c r="O56" s="112"/>
    </row>
    <row r="57" spans="15:15">
      <c r="O57" s="112"/>
    </row>
    <row r="58" spans="15:15">
      <c r="O58" s="112"/>
    </row>
    <row r="59" spans="15:15">
      <c r="O59" s="112"/>
    </row>
    <row r="60" spans="15:15">
      <c r="O60" s="112"/>
    </row>
    <row r="61" spans="15:15">
      <c r="O61" s="112"/>
    </row>
    <row r="62" spans="15:15">
      <c r="O62" s="112"/>
    </row>
    <row r="63" spans="15:15">
      <c r="O63" s="112"/>
    </row>
    <row r="64" spans="15:15">
      <c r="O64" s="112"/>
    </row>
    <row r="65" spans="15:15">
      <c r="O65" s="112"/>
    </row>
    <row r="66" spans="15:15">
      <c r="O66" s="112"/>
    </row>
    <row r="67" spans="15:15">
      <c r="O67" s="112"/>
    </row>
    <row r="68" spans="15:15">
      <c r="O68" s="112"/>
    </row>
    <row r="69" spans="15:15">
      <c r="O69" s="112"/>
    </row>
    <row r="70" spans="15:15">
      <c r="O70" s="112"/>
    </row>
    <row r="71" spans="15:15">
      <c r="O71" s="112"/>
    </row>
    <row r="72" spans="15:15">
      <c r="O72" s="112"/>
    </row>
    <row r="73" spans="15:15">
      <c r="O73" s="112"/>
    </row>
    <row r="74" spans="15:15">
      <c r="O74" s="112"/>
    </row>
    <row r="75" spans="15:15">
      <c r="O75" s="112"/>
    </row>
    <row r="76" spans="15:15">
      <c r="O76" s="112"/>
    </row>
    <row r="77" spans="15:15">
      <c r="O77" s="112"/>
    </row>
    <row r="78" spans="15:15">
      <c r="O78" s="112"/>
    </row>
    <row r="79" spans="15:15">
      <c r="O79" s="112"/>
    </row>
    <row r="80" spans="15:15">
      <c r="O80" s="112"/>
    </row>
    <row r="81" spans="15:15">
      <c r="O81" s="112"/>
    </row>
    <row r="82" spans="15:15">
      <c r="O82" s="112"/>
    </row>
  </sheetData>
  <sheetProtection sheet="1" formatColumns="0"/>
  <mergeCells count="3">
    <mergeCell ref="B5:O5"/>
    <mergeCell ref="B16:O16"/>
    <mergeCell ref="A2:O2"/>
  </mergeCells>
  <phoneticPr fontId="0" type="noConversion"/>
  <printOptions horizontalCentered="1"/>
  <pageMargins left="0.78740157480314965" right="0.78740157480314965" top="1.0687500000000001" bottom="0.98425196850393704" header="0.78740157480314965" footer="0.78740157480314965"/>
  <pageSetup paperSize="9" scale="90" orientation="landscape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H27"/>
  <sheetViews>
    <sheetView topLeftCell="A13" zoomScale="120" zoomScaleNormal="120" zoomScalePageLayoutView="120" workbookViewId="0">
      <selection activeCell="C12" sqref="C12"/>
    </sheetView>
  </sheetViews>
  <sheetFormatPr defaultRowHeight="12.75"/>
  <cols>
    <col min="1" max="1" width="13.83203125" style="46" customWidth="1"/>
    <col min="2" max="2" width="88.6640625" style="46" customWidth="1"/>
    <col min="3" max="3" width="16.83203125" style="46" customWidth="1"/>
    <col min="4" max="4" width="4.83203125" style="690" customWidth="1"/>
    <col min="5" max="16384" width="9.33203125" style="46"/>
  </cols>
  <sheetData>
    <row r="1" spans="1:8" ht="47.25" customHeight="1">
      <c r="B1" s="794" t="str">
        <f ca="1">+CONCATENATE("A ",LEFT(KV_ÖSSZEFÜGGÉSEK!A5,4),". évi általános működés és ágazati feladatok támogatásának alakulása jogcímenként")</f>
        <v>A 2019. évi általános működés és ágazati feladatok támogatásának alakulása jogcímenként</v>
      </c>
      <c r="C1" s="794"/>
      <c r="D1" s="795" t="str">
        <f ca="1">CONCATENATE("5. tájékoztató tábla ",ALAPADATOK!A7," ",ALAPADATOK!B7," ",ALAPADATOK!C7," ",ALAPADATOK!D7," ",ALAPADATOK!E7," ",ALAPADATOK!F7," ",ALAPADATOK!G7," ",ALAPADATOK!H7)</f>
        <v>5. tájékoztató tábla a 2 / 2019 ( II.15. ) önkormányzati rendelethez</v>
      </c>
    </row>
    <row r="2" spans="1:8" ht="22.5" customHeight="1" thickBot="1">
      <c r="B2" s="376"/>
      <c r="C2" s="683" t="s">
        <v>683</v>
      </c>
      <c r="D2" s="795"/>
    </row>
    <row r="3" spans="1:8" s="47" customFormat="1" ht="54" customHeight="1" thickBot="1">
      <c r="A3" s="684" t="s">
        <v>685</v>
      </c>
      <c r="B3" s="291" t="s">
        <v>52</v>
      </c>
      <c r="C3" s="666" t="str">
        <f ca="1">+CONCATENATE(LEFT(KV_ÖSSZEFÜGGÉSEK!A5,4),". évi tervezett támogatás összesen")</f>
        <v>2019. évi tervezett támogatás összesen</v>
      </c>
      <c r="D3" s="795"/>
      <c r="H3" s="662"/>
    </row>
    <row r="4" spans="1:8" s="48" customFormat="1" ht="13.5" thickBot="1">
      <c r="A4" s="685" t="s">
        <v>493</v>
      </c>
      <c r="B4" s="182" t="s">
        <v>494</v>
      </c>
      <c r="C4" s="183" t="s">
        <v>495</v>
      </c>
      <c r="D4" s="795"/>
    </row>
    <row r="5" spans="1:8">
      <c r="A5" s="686" t="s">
        <v>731</v>
      </c>
      <c r="B5" s="116" t="s">
        <v>732</v>
      </c>
      <c r="C5" s="406">
        <v>172534022</v>
      </c>
      <c r="D5" s="795"/>
    </row>
    <row r="6" spans="1:8" ht="12.75" customHeight="1">
      <c r="A6" s="687" t="s">
        <v>733</v>
      </c>
      <c r="B6" s="117" t="s">
        <v>734</v>
      </c>
      <c r="C6" s="406">
        <v>353599517</v>
      </c>
      <c r="D6" s="795"/>
    </row>
    <row r="7" spans="1:8">
      <c r="A7" s="687" t="s">
        <v>735</v>
      </c>
      <c r="B7" s="117" t="s">
        <v>736</v>
      </c>
      <c r="C7" s="406">
        <v>65680067</v>
      </c>
      <c r="D7" s="795"/>
    </row>
    <row r="8" spans="1:8" ht="22.5">
      <c r="A8" s="687" t="s">
        <v>737</v>
      </c>
      <c r="B8" s="117" t="s">
        <v>738</v>
      </c>
      <c r="C8" s="406">
        <v>10710900</v>
      </c>
      <c r="D8" s="795"/>
    </row>
    <row r="9" spans="1:8">
      <c r="A9" s="687" t="s">
        <v>739</v>
      </c>
      <c r="B9" s="117" t="s">
        <v>740</v>
      </c>
      <c r="C9" s="406">
        <v>7319000</v>
      </c>
      <c r="D9" s="795"/>
    </row>
    <row r="10" spans="1:8">
      <c r="A10" s="687" t="s">
        <v>741</v>
      </c>
      <c r="B10" s="117" t="s">
        <v>742</v>
      </c>
      <c r="C10" s="406">
        <v>15628000</v>
      </c>
      <c r="D10" s="795"/>
    </row>
    <row r="11" spans="1:8">
      <c r="A11" s="687" t="s">
        <v>743</v>
      </c>
      <c r="B11" s="117" t="s">
        <v>744</v>
      </c>
      <c r="C11" s="406">
        <v>90280536</v>
      </c>
      <c r="D11" s="795"/>
    </row>
    <row r="12" spans="1:8">
      <c r="A12" s="687" t="s">
        <v>745</v>
      </c>
      <c r="B12" s="117" t="s">
        <v>746</v>
      </c>
      <c r="C12" s="406">
        <v>6840000</v>
      </c>
      <c r="D12" s="795"/>
    </row>
    <row r="13" spans="1:8" ht="12.95" customHeight="1">
      <c r="A13" s="687" t="s">
        <v>747</v>
      </c>
      <c r="B13" s="117" t="s">
        <v>748</v>
      </c>
      <c r="C13" s="406">
        <v>10300000</v>
      </c>
      <c r="D13" s="795"/>
    </row>
    <row r="14" spans="1:8" ht="12.95" customHeight="1">
      <c r="A14" s="687" t="s">
        <v>753</v>
      </c>
      <c r="B14" s="117" t="s">
        <v>754</v>
      </c>
      <c r="C14" s="406">
        <v>26138803</v>
      </c>
      <c r="D14" s="795"/>
    </row>
    <row r="15" spans="1:8">
      <c r="A15" s="687" t="s">
        <v>749</v>
      </c>
      <c r="B15" s="117" t="s">
        <v>750</v>
      </c>
      <c r="C15" s="406">
        <v>126038622</v>
      </c>
      <c r="D15" s="795"/>
    </row>
    <row r="16" spans="1:8">
      <c r="A16" s="687" t="s">
        <v>751</v>
      </c>
      <c r="B16" s="117" t="s">
        <v>752</v>
      </c>
      <c r="C16" s="406">
        <v>20586940</v>
      </c>
      <c r="D16" s="795"/>
    </row>
    <row r="17" spans="1:4">
      <c r="A17" s="687"/>
      <c r="B17" s="117"/>
      <c r="C17" s="406"/>
      <c r="D17" s="795"/>
    </row>
    <row r="18" spans="1:4">
      <c r="A18" s="687"/>
      <c r="B18" s="117"/>
      <c r="C18" s="406"/>
      <c r="D18" s="795"/>
    </row>
    <row r="19" spans="1:4">
      <c r="A19" s="687"/>
      <c r="B19" s="117"/>
      <c r="C19" s="406"/>
      <c r="D19" s="795"/>
    </row>
    <row r="20" spans="1:4">
      <c r="A20" s="687"/>
      <c r="B20" s="117"/>
      <c r="C20" s="406"/>
      <c r="D20" s="795"/>
    </row>
    <row r="21" spans="1:4">
      <c r="A21" s="687"/>
      <c r="B21" s="117"/>
      <c r="C21" s="406"/>
      <c r="D21" s="795"/>
    </row>
    <row r="22" spans="1:4">
      <c r="A22" s="687"/>
      <c r="B22" s="117"/>
      <c r="C22" s="406"/>
      <c r="D22" s="795"/>
    </row>
    <row r="23" spans="1:4">
      <c r="A23" s="687"/>
      <c r="B23" s="117"/>
      <c r="C23" s="406"/>
      <c r="D23" s="795"/>
    </row>
    <row r="24" spans="1:4">
      <c r="A24" s="687"/>
      <c r="B24" s="117"/>
      <c r="C24" s="406"/>
      <c r="D24" s="795"/>
    </row>
    <row r="25" spans="1:4" ht="13.5" thickBot="1">
      <c r="A25" s="688"/>
      <c r="B25" s="118"/>
      <c r="C25" s="406"/>
      <c r="D25" s="795"/>
    </row>
    <row r="26" spans="1:4" s="50" customFormat="1" ht="19.5" customHeight="1" thickBot="1">
      <c r="A26" s="689"/>
      <c r="B26" s="34" t="s">
        <v>53</v>
      </c>
      <c r="C26" s="49">
        <f>SUM(C5:C25)</f>
        <v>905656407</v>
      </c>
      <c r="D26" s="795"/>
    </row>
    <row r="27" spans="1:4">
      <c r="A27" s="796" t="s">
        <v>684</v>
      </c>
      <c r="B27" s="796"/>
    </row>
  </sheetData>
  <sheetProtection formatRows="0" selectLockedCells="1" sort="0" selectUnlockedCells="1"/>
  <mergeCells count="3">
    <mergeCell ref="B1:C1"/>
    <mergeCell ref="D1:D26"/>
    <mergeCell ref="A27:B27"/>
  </mergeCells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orientation="landscape" verticalDpi="300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>
  <sheetPr>
    <tabColor rgb="FF92D050"/>
  </sheetPr>
  <dimension ref="A1:D40"/>
  <sheetViews>
    <sheetView topLeftCell="A28" zoomScale="120" zoomScaleNormal="120" workbookViewId="0">
      <selection activeCell="D24" sqref="D24"/>
    </sheetView>
  </sheetViews>
  <sheetFormatPr defaultRowHeight="12.75"/>
  <cols>
    <col min="1" max="1" width="6.6640625" customWidth="1"/>
    <col min="2" max="2" width="43.33203125" customWidth="1"/>
    <col min="3" max="3" width="31.1640625" customWidth="1"/>
    <col min="4" max="4" width="14.83203125" customWidth="1"/>
  </cols>
  <sheetData>
    <row r="1" spans="1:4" ht="15">
      <c r="C1" s="652"/>
      <c r="D1" s="661" t="str">
        <f ca="1">CONCATENATE("6. tájékoztató tábla ",ALAPADATOK!A7," ",ALAPADATOK!B7," ",ALAPADATOK!C7," ",ALAPADATOK!D7," ",ALAPADATOK!E7," ",ALAPADATOK!F7," ",ALAPADATOK!G7," ",ALAPADATOK!H7)</f>
        <v>6. tájékoztató tábla a 2 / 2019 ( II.15. ) önkormányzati rendelethez</v>
      </c>
    </row>
    <row r="2" spans="1:4" ht="45.2" customHeight="1">
      <c r="A2" s="800" t="str">
        <f ca="1">+CONCATENATE("K I M U T A T Á S",CHAR(10),"a ",LEFT(KV_ÖSSZEFÜGGÉSEK!A5,4),". évben céljelleggel juttatott támogatásokról")</f>
        <v>K I M U T A T Á S
a 2019. évben céljelleggel juttatott támogatásokról</v>
      </c>
      <c r="B2" s="800"/>
      <c r="C2" s="800"/>
      <c r="D2" s="800"/>
    </row>
    <row r="3" spans="1:4" ht="17.25" customHeight="1">
      <c r="A3" s="375"/>
      <c r="B3" s="375"/>
      <c r="C3" s="375"/>
      <c r="D3" s="375"/>
    </row>
    <row r="4" spans="1:4" ht="13.5" thickBot="1">
      <c r="A4" s="204"/>
      <c r="B4" s="204"/>
      <c r="C4" s="797" t="str">
        <f ca="1">KV_4.sz.tájékoztató_t.!O3</f>
        <v>Forintban!</v>
      </c>
      <c r="D4" s="797"/>
    </row>
    <row r="5" spans="1:4" ht="42.75" customHeight="1" thickBot="1">
      <c r="A5" s="377" t="s">
        <v>69</v>
      </c>
      <c r="B5" s="378" t="s">
        <v>125</v>
      </c>
      <c r="C5" s="378" t="s">
        <v>126</v>
      </c>
      <c r="D5" s="379" t="s">
        <v>14</v>
      </c>
    </row>
    <row r="6" spans="1:4" ht="15.95" customHeight="1">
      <c r="A6" s="205" t="s">
        <v>18</v>
      </c>
      <c r="B6" s="700" t="s">
        <v>721</v>
      </c>
      <c r="C6" s="29"/>
      <c r="D6" s="703">
        <v>330000</v>
      </c>
    </row>
    <row r="7" spans="1:4" ht="15.95" customHeight="1">
      <c r="A7" s="206" t="s">
        <v>19</v>
      </c>
      <c r="B7" s="700" t="s">
        <v>757</v>
      </c>
      <c r="C7" s="30"/>
      <c r="D7" s="703">
        <v>370000</v>
      </c>
    </row>
    <row r="8" spans="1:4" ht="15.95" customHeight="1">
      <c r="A8" s="206" t="s">
        <v>20</v>
      </c>
      <c r="B8" s="700" t="s">
        <v>722</v>
      </c>
      <c r="C8" s="30"/>
      <c r="D8" s="703">
        <v>6800000</v>
      </c>
    </row>
    <row r="9" spans="1:4" ht="15.95" customHeight="1">
      <c r="A9" s="206" t="s">
        <v>21</v>
      </c>
      <c r="B9" s="700" t="s">
        <v>723</v>
      </c>
      <c r="C9" s="30"/>
      <c r="D9" s="703">
        <v>22000000</v>
      </c>
    </row>
    <row r="10" spans="1:4" ht="15.95" customHeight="1">
      <c r="A10" s="206" t="s">
        <v>22</v>
      </c>
      <c r="B10" s="700" t="s">
        <v>724</v>
      </c>
      <c r="C10" s="30"/>
      <c r="D10" s="703">
        <v>20000000</v>
      </c>
    </row>
    <row r="11" spans="1:4" ht="15.95" customHeight="1">
      <c r="A11" s="206" t="s">
        <v>23</v>
      </c>
      <c r="B11" s="700" t="s">
        <v>725</v>
      </c>
      <c r="C11" s="30"/>
      <c r="D11" s="703">
        <v>3000000</v>
      </c>
    </row>
    <row r="12" spans="1:4" ht="15.95" customHeight="1">
      <c r="A12" s="206" t="s">
        <v>24</v>
      </c>
      <c r="B12" s="700" t="s">
        <v>726</v>
      </c>
      <c r="C12" s="30"/>
      <c r="D12" s="703">
        <v>341540</v>
      </c>
    </row>
    <row r="13" spans="1:4" ht="15.95" customHeight="1">
      <c r="A13" s="206" t="s">
        <v>25</v>
      </c>
      <c r="B13" s="700" t="s">
        <v>760</v>
      </c>
      <c r="C13" s="30"/>
      <c r="D13" s="703">
        <v>48227000</v>
      </c>
    </row>
    <row r="14" spans="1:4" ht="15.95" customHeight="1">
      <c r="A14" s="206" t="s">
        <v>26</v>
      </c>
      <c r="B14" s="701" t="s">
        <v>727</v>
      </c>
      <c r="C14" s="30"/>
      <c r="D14" s="703">
        <v>117919339</v>
      </c>
    </row>
    <row r="15" spans="1:4" ht="15.95" customHeight="1">
      <c r="A15" s="206" t="s">
        <v>27</v>
      </c>
      <c r="B15" s="701" t="s">
        <v>762</v>
      </c>
      <c r="C15" s="30"/>
      <c r="D15" s="703">
        <v>17038566</v>
      </c>
    </row>
    <row r="16" spans="1:4" ht="15.95" customHeight="1">
      <c r="A16" s="206" t="s">
        <v>28</v>
      </c>
      <c r="B16" s="701" t="s">
        <v>730</v>
      </c>
      <c r="C16" s="30"/>
      <c r="D16" s="703">
        <v>2666675</v>
      </c>
    </row>
    <row r="17" spans="1:4" ht="15.95" customHeight="1">
      <c r="A17" s="206" t="s">
        <v>29</v>
      </c>
      <c r="B17" s="701" t="s">
        <v>728</v>
      </c>
      <c r="C17" s="30"/>
      <c r="D17" s="703">
        <v>8800000</v>
      </c>
    </row>
    <row r="18" spans="1:4" ht="15.95" customHeight="1">
      <c r="A18" s="206" t="s">
        <v>30</v>
      </c>
      <c r="B18" s="701" t="s">
        <v>728</v>
      </c>
      <c r="C18" s="30"/>
      <c r="D18" s="703">
        <v>12008646</v>
      </c>
    </row>
    <row r="19" spans="1:4" ht="15.95" customHeight="1">
      <c r="A19" s="206" t="s">
        <v>31</v>
      </c>
      <c r="B19" s="701" t="s">
        <v>761</v>
      </c>
      <c r="C19" s="30"/>
      <c r="D19" s="703">
        <v>3232660</v>
      </c>
    </row>
    <row r="20" spans="1:4" ht="15.95" customHeight="1">
      <c r="A20" s="206" t="s">
        <v>32</v>
      </c>
      <c r="B20" s="702" t="s">
        <v>729</v>
      </c>
      <c r="C20" s="30"/>
      <c r="D20" s="703">
        <v>1856580</v>
      </c>
    </row>
    <row r="21" spans="1:4" ht="15.95" customHeight="1">
      <c r="A21" s="206" t="s">
        <v>33</v>
      </c>
      <c r="B21" s="701" t="s">
        <v>758</v>
      </c>
      <c r="C21" s="30"/>
      <c r="D21" s="703">
        <v>500000</v>
      </c>
    </row>
    <row r="22" spans="1:4" ht="15.95" customHeight="1">
      <c r="A22" s="206" t="s">
        <v>34</v>
      </c>
      <c r="B22" s="701" t="s">
        <v>759</v>
      </c>
      <c r="C22" s="30"/>
      <c r="D22" s="703">
        <v>350000</v>
      </c>
    </row>
    <row r="23" spans="1:4" ht="15.95" customHeight="1">
      <c r="A23" s="206" t="s">
        <v>35</v>
      </c>
      <c r="B23" s="664" t="s">
        <v>764</v>
      </c>
      <c r="C23" s="664"/>
      <c r="D23" s="664">
        <v>5036000</v>
      </c>
    </row>
    <row r="24" spans="1:4" ht="15.95" customHeight="1">
      <c r="A24" s="206" t="s">
        <v>36</v>
      </c>
      <c r="B24" s="30"/>
      <c r="C24" s="30"/>
      <c r="D24" s="551"/>
    </row>
    <row r="25" spans="1:4" ht="15.95" customHeight="1">
      <c r="A25" s="206" t="s">
        <v>37</v>
      </c>
      <c r="B25" s="30"/>
      <c r="C25" s="30"/>
      <c r="D25" s="551"/>
    </row>
    <row r="26" spans="1:4" ht="15.95" customHeight="1">
      <c r="A26" s="206" t="s">
        <v>38</v>
      </c>
      <c r="B26" s="30"/>
      <c r="C26" s="30"/>
      <c r="D26" s="551"/>
    </row>
    <row r="27" spans="1:4" ht="15.95" customHeight="1">
      <c r="A27" s="206" t="s">
        <v>39</v>
      </c>
      <c r="B27" s="30"/>
      <c r="C27" s="30"/>
      <c r="D27" s="551"/>
    </row>
    <row r="28" spans="1:4" ht="15.95" customHeight="1">
      <c r="A28" s="206" t="s">
        <v>40</v>
      </c>
      <c r="B28" s="30"/>
      <c r="C28" s="30"/>
      <c r="D28" s="551"/>
    </row>
    <row r="29" spans="1:4" ht="15.95" customHeight="1">
      <c r="A29" s="206" t="s">
        <v>41</v>
      </c>
      <c r="B29" s="30"/>
      <c r="C29" s="30"/>
      <c r="D29" s="551"/>
    </row>
    <row r="30" spans="1:4" ht="15.95" customHeight="1">
      <c r="A30" s="206" t="s">
        <v>42</v>
      </c>
      <c r="B30" s="30"/>
      <c r="C30" s="30"/>
      <c r="D30" s="551"/>
    </row>
    <row r="31" spans="1:4" ht="15.95" customHeight="1">
      <c r="A31" s="206" t="s">
        <v>43</v>
      </c>
      <c r="B31" s="30"/>
      <c r="C31" s="30"/>
      <c r="D31" s="551"/>
    </row>
    <row r="32" spans="1:4" ht="15.95" customHeight="1">
      <c r="A32" s="206" t="s">
        <v>44</v>
      </c>
      <c r="B32" s="30"/>
      <c r="C32" s="30"/>
      <c r="D32" s="551"/>
    </row>
    <row r="33" spans="1:4" ht="15.95" customHeight="1">
      <c r="A33" s="206" t="s">
        <v>45</v>
      </c>
      <c r="B33" s="30"/>
      <c r="C33" s="30"/>
      <c r="D33" s="551"/>
    </row>
    <row r="34" spans="1:4" ht="15.95" customHeight="1">
      <c r="A34" s="206" t="s">
        <v>46</v>
      </c>
      <c r="B34" s="30"/>
      <c r="C34" s="30"/>
      <c r="D34" s="551"/>
    </row>
    <row r="35" spans="1:4" ht="15.95" customHeight="1">
      <c r="A35" s="206" t="s">
        <v>127</v>
      </c>
      <c r="B35" s="30"/>
      <c r="C35" s="30"/>
      <c r="D35" s="552"/>
    </row>
    <row r="36" spans="1:4" ht="15.95" customHeight="1">
      <c r="A36" s="206" t="s">
        <v>128</v>
      </c>
      <c r="B36" s="30"/>
      <c r="C36" s="30"/>
      <c r="D36" s="552"/>
    </row>
    <row r="37" spans="1:4" ht="15.95" customHeight="1">
      <c r="A37" s="206" t="s">
        <v>129</v>
      </c>
      <c r="B37" s="30"/>
      <c r="C37" s="30"/>
      <c r="D37" s="552"/>
    </row>
    <row r="38" spans="1:4" ht="15.95" customHeight="1" thickBot="1">
      <c r="A38" s="207" t="s">
        <v>130</v>
      </c>
      <c r="B38" s="31"/>
      <c r="C38" s="31"/>
      <c r="D38" s="553"/>
    </row>
    <row r="39" spans="1:4" ht="15.95" customHeight="1" thickBot="1">
      <c r="A39" s="798" t="s">
        <v>53</v>
      </c>
      <c r="B39" s="799"/>
      <c r="C39" s="208"/>
      <c r="D39" s="554">
        <f>SUM(D6:D38)</f>
        <v>270477006</v>
      </c>
    </row>
    <row r="40" spans="1:4">
      <c r="A40" t="s">
        <v>202</v>
      </c>
    </row>
  </sheetData>
  <sheetProtection sheet="1"/>
  <mergeCells count="3">
    <mergeCell ref="C4:D4"/>
    <mergeCell ref="A39:B39"/>
    <mergeCell ref="A2:D2"/>
  </mergeCells>
  <phoneticPr fontId="29" type="noConversion"/>
  <conditionalFormatting sqref="D39">
    <cfRule type="cellIs" dxfId="0" priority="1" stopIfTrue="1" operator="equal">
      <formula>0</formula>
    </cfRule>
  </conditionalFormatting>
  <printOptions horizontalCentered="1"/>
  <pageMargins left="0.78740157480314965" right="0.78740157480314965" top="1.06" bottom="0.98425196850393704" header="0.78740157480314965" footer="0.78740157480314965"/>
  <pageSetup paperSize="9" scale="95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>
  <sheetPr>
    <tabColor rgb="FF92D050"/>
  </sheetPr>
  <dimension ref="A1:G51"/>
  <sheetViews>
    <sheetView zoomScale="120" zoomScaleNormal="120" zoomScaleSheetLayoutView="100" workbookViewId="0">
      <selection activeCell="E35" sqref="E35"/>
    </sheetView>
  </sheetViews>
  <sheetFormatPr defaultRowHeight="15.75"/>
  <cols>
    <col min="1" max="1" width="9" style="381" customWidth="1"/>
    <col min="2" max="2" width="66.33203125" style="381" bestFit="1" customWidth="1"/>
    <col min="3" max="3" width="15.5" style="382" customWidth="1"/>
    <col min="4" max="5" width="15.5" style="381" customWidth="1"/>
    <col min="6" max="6" width="9" style="413" customWidth="1"/>
    <col min="7" max="16384" width="9.33203125" style="413"/>
  </cols>
  <sheetData>
    <row r="1" spans="1:5">
      <c r="C1" s="655"/>
      <c r="D1" s="652"/>
      <c r="E1" s="661" t="str">
        <f ca="1">CONCATENATE("7. tájékoztató tábla ",ALAPADATOK!A7," ",ALAPADATOK!B7," ",ALAPADATOK!C7," ",ALAPADATOK!D7," ",ALAPADATOK!E7," ",ALAPADATOK!F7," ",ALAPADATOK!G7," ",ALAPADATOK!H7)</f>
        <v>7. tájékoztató tábla a 2 / 2019 ( II.15. ) önkormányzati rendelethez</v>
      </c>
    </row>
    <row r="2" spans="1:5">
      <c r="A2" s="801" t="str">
        <f ca="1">CONCATENATE(ALAPADATOK!A3)</f>
        <v>DABAS VÁROS ÖNKORMÁNYZATA</v>
      </c>
      <c r="B2" s="802"/>
      <c r="C2" s="802"/>
      <c r="D2" s="802"/>
      <c r="E2" s="802"/>
    </row>
    <row r="3" spans="1:5">
      <c r="A3" s="775" t="s">
        <v>605</v>
      </c>
      <c r="B3" s="803"/>
      <c r="C3" s="803"/>
      <c r="D3" s="803"/>
      <c r="E3" s="803"/>
    </row>
    <row r="4" spans="1:5" ht="15.95" customHeight="1">
      <c r="A4" s="716" t="s">
        <v>604</v>
      </c>
      <c r="B4" s="716"/>
      <c r="C4" s="716"/>
      <c r="D4" s="716"/>
      <c r="E4" s="716"/>
    </row>
    <row r="5" spans="1:5" ht="15.95" customHeight="1" thickBot="1">
      <c r="A5" s="715" t="s">
        <v>152</v>
      </c>
      <c r="B5" s="715"/>
      <c r="D5" s="140"/>
      <c r="E5" s="307" t="str">
        <f ca="1">KV_4.sz.tájékoztató_t.!O3</f>
        <v>Forintban!</v>
      </c>
    </row>
    <row r="6" spans="1:5" ht="38.1" customHeight="1" thickBot="1">
      <c r="A6" s="23" t="s">
        <v>69</v>
      </c>
      <c r="B6" s="24" t="s">
        <v>17</v>
      </c>
      <c r="C6" s="24" t="str">
        <f ca="1">+CONCATENATE(LEFT(KV_ÖSSZEFÜGGÉSEK!A5,4)+1,". évi")</f>
        <v>2020. évi</v>
      </c>
      <c r="D6" s="405" t="str">
        <f ca="1">+CONCATENATE(LEFT(KV_ÖSSZEFÜGGÉSEK!A5,4)+2,". évi")</f>
        <v>2021. évi</v>
      </c>
      <c r="E6" s="158" t="str">
        <f ca="1">+CONCATENATE(LEFT(KV_ÖSSZEFÜGGÉSEK!A5,4)+3,". évi")</f>
        <v>2022. évi</v>
      </c>
    </row>
    <row r="7" spans="1:5" s="414" customFormat="1" ht="12" customHeight="1" thickBot="1">
      <c r="A7" s="32" t="s">
        <v>493</v>
      </c>
      <c r="B7" s="33" t="s">
        <v>494</v>
      </c>
      <c r="C7" s="33" t="s">
        <v>495</v>
      </c>
      <c r="D7" s="33" t="s">
        <v>497</v>
      </c>
      <c r="E7" s="448" t="s">
        <v>496</v>
      </c>
    </row>
    <row r="8" spans="1:5" s="415" customFormat="1" ht="12" customHeight="1" thickBot="1">
      <c r="A8" s="20" t="s">
        <v>18</v>
      </c>
      <c r="B8" s="21" t="s">
        <v>531</v>
      </c>
      <c r="C8" s="465">
        <v>923769535</v>
      </c>
      <c r="D8" s="465">
        <v>933007230</v>
      </c>
      <c r="E8" s="466">
        <v>942337302</v>
      </c>
    </row>
    <row r="9" spans="1:5" s="415" customFormat="1" ht="12" customHeight="1" thickBot="1">
      <c r="A9" s="20" t="s">
        <v>19</v>
      </c>
      <c r="B9" s="292" t="s">
        <v>375</v>
      </c>
      <c r="C9" s="465">
        <v>1017807000</v>
      </c>
      <c r="D9" s="465">
        <v>1038163140</v>
      </c>
      <c r="E9" s="466">
        <v>1058926403</v>
      </c>
    </row>
    <row r="10" spans="1:5" s="415" customFormat="1" ht="12" customHeight="1" thickBot="1">
      <c r="A10" s="20" t="s">
        <v>20</v>
      </c>
      <c r="B10" s="21" t="s">
        <v>382</v>
      </c>
      <c r="C10" s="465">
        <v>300000000</v>
      </c>
      <c r="D10" s="465">
        <v>250000000</v>
      </c>
      <c r="E10" s="466">
        <v>200000000</v>
      </c>
    </row>
    <row r="11" spans="1:5" s="415" customFormat="1" ht="12" customHeight="1" thickBot="1">
      <c r="A11" s="20" t="s">
        <v>173</v>
      </c>
      <c r="B11" s="21" t="s">
        <v>267</v>
      </c>
      <c r="C11" s="404">
        <f>SUM(C12:C18)</f>
        <v>1220000000</v>
      </c>
      <c r="D11" s="404">
        <f>SUM(D12:D18)</f>
        <v>1300000000</v>
      </c>
      <c r="E11" s="447">
        <f>SUM(E12:E18)</f>
        <v>1500600000</v>
      </c>
    </row>
    <row r="12" spans="1:5" s="415" customFormat="1" ht="12" customHeight="1">
      <c r="A12" s="15" t="s">
        <v>268</v>
      </c>
      <c r="B12" s="416" t="s">
        <v>555</v>
      </c>
      <c r="C12" s="399">
        <v>81000000</v>
      </c>
      <c r="D12" s="399">
        <v>81810000</v>
      </c>
      <c r="E12" s="265">
        <v>82600000</v>
      </c>
    </row>
    <row r="13" spans="1:5" s="415" customFormat="1" ht="12" customHeight="1">
      <c r="A13" s="14" t="s">
        <v>269</v>
      </c>
      <c r="B13" s="417" t="s">
        <v>556</v>
      </c>
      <c r="C13" s="398">
        <v>2000000</v>
      </c>
      <c r="D13" s="398">
        <v>2000000</v>
      </c>
      <c r="E13" s="264">
        <v>2000000</v>
      </c>
    </row>
    <row r="14" spans="1:5" s="415" customFormat="1" ht="12" customHeight="1">
      <c r="A14" s="14" t="s">
        <v>270</v>
      </c>
      <c r="B14" s="417" t="s">
        <v>557</v>
      </c>
      <c r="C14" s="398">
        <v>950000000</v>
      </c>
      <c r="D14" s="398">
        <v>1000000000</v>
      </c>
      <c r="E14" s="264">
        <v>1200000000</v>
      </c>
    </row>
    <row r="15" spans="1:5" s="415" customFormat="1" ht="12" customHeight="1">
      <c r="A15" s="14" t="s">
        <v>271</v>
      </c>
      <c r="B15" s="417" t="s">
        <v>558</v>
      </c>
      <c r="C15" s="398">
        <v>2000000</v>
      </c>
      <c r="D15" s="398">
        <v>1500000</v>
      </c>
      <c r="E15" s="264">
        <v>1000000</v>
      </c>
    </row>
    <row r="16" spans="1:5" s="415" customFormat="1" ht="12" customHeight="1">
      <c r="A16" s="14" t="s">
        <v>552</v>
      </c>
      <c r="B16" s="417" t="s">
        <v>272</v>
      </c>
      <c r="C16" s="398">
        <v>110000000</v>
      </c>
      <c r="D16" s="398">
        <v>120000000</v>
      </c>
      <c r="E16" s="264">
        <v>130000000</v>
      </c>
    </row>
    <row r="17" spans="1:6" s="415" customFormat="1" ht="12" customHeight="1">
      <c r="A17" s="14" t="s">
        <v>553</v>
      </c>
      <c r="B17" s="417" t="s">
        <v>273</v>
      </c>
      <c r="C17" s="398">
        <v>75000000</v>
      </c>
      <c r="D17" s="398">
        <v>94690000</v>
      </c>
      <c r="E17" s="264">
        <v>85000000</v>
      </c>
    </row>
    <row r="18" spans="1:6" s="415" customFormat="1" ht="12" customHeight="1" thickBot="1">
      <c r="A18" s="16" t="s">
        <v>554</v>
      </c>
      <c r="B18" s="418" t="s">
        <v>274</v>
      </c>
      <c r="C18" s="400"/>
      <c r="D18" s="400"/>
      <c r="E18" s="266"/>
    </row>
    <row r="19" spans="1:6" s="415" customFormat="1" ht="12" customHeight="1" thickBot="1">
      <c r="A19" s="20" t="s">
        <v>22</v>
      </c>
      <c r="B19" s="21" t="s">
        <v>534</v>
      </c>
      <c r="C19" s="465">
        <v>300000000</v>
      </c>
      <c r="D19" s="465">
        <v>320000000</v>
      </c>
      <c r="E19" s="466">
        <v>340000000</v>
      </c>
    </row>
    <row r="20" spans="1:6" s="415" customFormat="1" ht="12" customHeight="1" thickBot="1">
      <c r="A20" s="20" t="s">
        <v>23</v>
      </c>
      <c r="B20" s="21" t="s">
        <v>10</v>
      </c>
      <c r="C20" s="465">
        <v>60000000</v>
      </c>
      <c r="D20" s="465">
        <v>80000000</v>
      </c>
      <c r="E20" s="466">
        <v>100000000</v>
      </c>
    </row>
    <row r="21" spans="1:6" s="415" customFormat="1" ht="12" customHeight="1" thickBot="1">
      <c r="A21" s="20" t="s">
        <v>180</v>
      </c>
      <c r="B21" s="21" t="s">
        <v>533</v>
      </c>
      <c r="C21" s="465"/>
      <c r="D21" s="465"/>
      <c r="E21" s="466"/>
    </row>
    <row r="22" spans="1:6" s="415" customFormat="1" ht="12" customHeight="1" thickBot="1">
      <c r="A22" s="20" t="s">
        <v>25</v>
      </c>
      <c r="B22" s="292" t="s">
        <v>532</v>
      </c>
      <c r="C22" s="465"/>
      <c r="D22" s="465"/>
      <c r="E22" s="466"/>
    </row>
    <row r="23" spans="1:6" s="415" customFormat="1" ht="12" customHeight="1" thickBot="1">
      <c r="A23" s="20" t="s">
        <v>26</v>
      </c>
      <c r="B23" s="21" t="s">
        <v>307</v>
      </c>
      <c r="C23" s="404">
        <f>+C8+C9+C10+C11+C19+C20+C21+C22</f>
        <v>3821576535</v>
      </c>
      <c r="D23" s="404">
        <f>+D8+D9+D10+D11+D19+D20+D21+D22</f>
        <v>3921170370</v>
      </c>
      <c r="E23" s="303">
        <f>+E8+E9+E10+E11+E19+E20+E21+E22</f>
        <v>4141863705</v>
      </c>
    </row>
    <row r="24" spans="1:6" s="415" customFormat="1" ht="12" customHeight="1" thickBot="1">
      <c r="A24" s="20" t="s">
        <v>27</v>
      </c>
      <c r="B24" s="21" t="s">
        <v>535</v>
      </c>
      <c r="C24" s="508"/>
      <c r="D24" s="508"/>
      <c r="E24" s="509"/>
    </row>
    <row r="25" spans="1:6" s="415" customFormat="1" ht="12" customHeight="1" thickBot="1">
      <c r="A25" s="20" t="s">
        <v>28</v>
      </c>
      <c r="B25" s="21" t="s">
        <v>536</v>
      </c>
      <c r="C25" s="404">
        <f>+C23+C24</f>
        <v>3821576535</v>
      </c>
      <c r="D25" s="404">
        <f>+D23+D24</f>
        <v>3921170370</v>
      </c>
      <c r="E25" s="447">
        <f>+E23+E24</f>
        <v>4141863705</v>
      </c>
    </row>
    <row r="26" spans="1:6" s="415" customFormat="1" ht="12" customHeight="1">
      <c r="A26" s="369"/>
      <c r="B26" s="370"/>
      <c r="C26" s="371"/>
      <c r="D26" s="505"/>
      <c r="E26" s="506"/>
    </row>
    <row r="27" spans="1:6" s="415" customFormat="1" ht="12" customHeight="1">
      <c r="A27" s="716" t="s">
        <v>47</v>
      </c>
      <c r="B27" s="716"/>
      <c r="C27" s="716"/>
      <c r="D27" s="716"/>
      <c r="E27" s="716"/>
    </row>
    <row r="28" spans="1:6" s="415" customFormat="1" ht="12" customHeight="1" thickBot="1">
      <c r="A28" s="721" t="s">
        <v>153</v>
      </c>
      <c r="B28" s="721"/>
      <c r="C28" s="382"/>
      <c r="D28" s="140"/>
      <c r="E28" s="307" t="str">
        <f>E5</f>
        <v>Forintban!</v>
      </c>
    </row>
    <row r="29" spans="1:6" s="415" customFormat="1" ht="24" customHeight="1" thickBot="1">
      <c r="A29" s="23" t="s">
        <v>16</v>
      </c>
      <c r="B29" s="24" t="s">
        <v>48</v>
      </c>
      <c r="C29" s="24" t="str">
        <f>+C6</f>
        <v>2020. évi</v>
      </c>
      <c r="D29" s="24" t="str">
        <f>+D6</f>
        <v>2021. évi</v>
      </c>
      <c r="E29" s="158" t="str">
        <f>+E6</f>
        <v>2022. évi</v>
      </c>
      <c r="F29" s="507"/>
    </row>
    <row r="30" spans="1:6" s="415" customFormat="1" ht="12" customHeight="1" thickBot="1">
      <c r="A30" s="409" t="s">
        <v>493</v>
      </c>
      <c r="B30" s="410" t="s">
        <v>494</v>
      </c>
      <c r="C30" s="410" t="s">
        <v>495</v>
      </c>
      <c r="D30" s="410" t="s">
        <v>497</v>
      </c>
      <c r="E30" s="501" t="s">
        <v>496</v>
      </c>
      <c r="F30" s="507"/>
    </row>
    <row r="31" spans="1:6" s="415" customFormat="1" ht="15.2" customHeight="1" thickBot="1">
      <c r="A31" s="20" t="s">
        <v>18</v>
      </c>
      <c r="B31" s="27" t="s">
        <v>537</v>
      </c>
      <c r="C31" s="465">
        <v>3179412000</v>
      </c>
      <c r="D31" s="465">
        <v>3306600000</v>
      </c>
      <c r="E31" s="461">
        <v>3438850000</v>
      </c>
      <c r="F31" s="507"/>
    </row>
    <row r="32" spans="1:6" ht="12" customHeight="1" thickBot="1">
      <c r="A32" s="480" t="s">
        <v>19</v>
      </c>
      <c r="B32" s="502" t="s">
        <v>542</v>
      </c>
      <c r="C32" s="503">
        <f>+C33+C34+C35</f>
        <v>642164535</v>
      </c>
      <c r="D32" s="503">
        <f>+D33+D34+D35</f>
        <v>614570370</v>
      </c>
      <c r="E32" s="504">
        <f>+E33+E34+E35</f>
        <v>703013705</v>
      </c>
    </row>
    <row r="33" spans="1:7" ht="12" customHeight="1">
      <c r="A33" s="15" t="s">
        <v>104</v>
      </c>
      <c r="B33" s="8" t="s">
        <v>230</v>
      </c>
      <c r="C33" s="399">
        <v>500000000</v>
      </c>
      <c r="D33" s="399">
        <v>400000000</v>
      </c>
      <c r="E33" s="265">
        <v>400000000</v>
      </c>
    </row>
    <row r="34" spans="1:7" ht="12" customHeight="1">
      <c r="A34" s="15" t="s">
        <v>105</v>
      </c>
      <c r="B34" s="12" t="s">
        <v>187</v>
      </c>
      <c r="C34" s="398">
        <v>142164535</v>
      </c>
      <c r="D34" s="398">
        <v>214570370</v>
      </c>
      <c r="E34" s="264">
        <v>303013705</v>
      </c>
    </row>
    <row r="35" spans="1:7" ht="12" customHeight="1" thickBot="1">
      <c r="A35" s="15" t="s">
        <v>106</v>
      </c>
      <c r="B35" s="294" t="s">
        <v>232</v>
      </c>
      <c r="C35" s="398"/>
      <c r="D35" s="398"/>
      <c r="E35" s="264"/>
    </row>
    <row r="36" spans="1:7" ht="12" customHeight="1" thickBot="1">
      <c r="A36" s="20" t="s">
        <v>20</v>
      </c>
      <c r="B36" s="124" t="s">
        <v>448</v>
      </c>
      <c r="C36" s="397">
        <f>+C31+C32</f>
        <v>3821576535</v>
      </c>
      <c r="D36" s="397">
        <f>+D31+D32</f>
        <v>3921170370</v>
      </c>
      <c r="E36" s="263">
        <f>+E31+E32</f>
        <v>4141863705</v>
      </c>
    </row>
    <row r="37" spans="1:7" ht="15.2" customHeight="1" thickBot="1">
      <c r="A37" s="20" t="s">
        <v>21</v>
      </c>
      <c r="B37" s="124" t="s">
        <v>538</v>
      </c>
      <c r="C37" s="510"/>
      <c r="D37" s="510"/>
      <c r="E37" s="511"/>
      <c r="F37" s="428"/>
    </row>
    <row r="38" spans="1:7" s="415" customFormat="1" ht="12.95" customHeight="1" thickBot="1">
      <c r="A38" s="295" t="s">
        <v>22</v>
      </c>
      <c r="B38" s="380" t="s">
        <v>539</v>
      </c>
      <c r="C38" s="500">
        <f>+C36+C37</f>
        <v>3821576535</v>
      </c>
      <c r="D38" s="500">
        <f>+D36+D37</f>
        <v>3921170370</v>
      </c>
      <c r="E38" s="494">
        <f>+E36+E37</f>
        <v>4141863705</v>
      </c>
    </row>
    <row r="39" spans="1:7">
      <c r="C39" s="667">
        <f>C25-C38</f>
        <v>0</v>
      </c>
      <c r="D39" s="667">
        <f>D25-D38</f>
        <v>0</v>
      </c>
      <c r="E39" s="667">
        <f>E25-E38</f>
        <v>0</v>
      </c>
    </row>
    <row r="40" spans="1:7">
      <c r="C40" s="381"/>
    </row>
    <row r="41" spans="1:7">
      <c r="C41" s="381"/>
    </row>
    <row r="42" spans="1:7" ht="16.5" customHeight="1">
      <c r="C42" s="381"/>
    </row>
    <row r="43" spans="1:7">
      <c r="C43" s="381"/>
    </row>
    <row r="44" spans="1:7">
      <c r="C44" s="381"/>
    </row>
    <row r="45" spans="1:7" s="381" customFormat="1">
      <c r="F45" s="413"/>
      <c r="G45" s="413"/>
    </row>
    <row r="46" spans="1:7" s="381" customFormat="1">
      <c r="F46" s="413"/>
      <c r="G46" s="413"/>
    </row>
    <row r="47" spans="1:7" s="381" customFormat="1">
      <c r="F47" s="413"/>
      <c r="G47" s="413"/>
    </row>
    <row r="48" spans="1:7" s="381" customFormat="1">
      <c r="F48" s="413"/>
      <c r="G48" s="413"/>
    </row>
    <row r="49" spans="6:7" s="381" customFormat="1">
      <c r="F49" s="413"/>
      <c r="G49" s="413"/>
    </row>
    <row r="50" spans="6:7" s="381" customFormat="1">
      <c r="F50" s="413"/>
      <c r="G50" s="413"/>
    </row>
    <row r="51" spans="6:7" s="381" customFormat="1">
      <c r="F51" s="413"/>
      <c r="G51" s="413"/>
    </row>
  </sheetData>
  <sheetProtection sheet="1"/>
  <mergeCells count="6">
    <mergeCell ref="A28:B28"/>
    <mergeCell ref="A2:E2"/>
    <mergeCell ref="A3:E3"/>
    <mergeCell ref="A4:E4"/>
    <mergeCell ref="A5:B5"/>
    <mergeCell ref="A27:E27"/>
  </mergeCells>
  <phoneticPr fontId="29" type="noConversion"/>
  <printOptions horizontalCentered="1"/>
  <pageMargins left="0.78740157480314965" right="0.78740157480314965" top="1.4566929133858268" bottom="0.86614173228346458" header="0.78740157480314965" footer="0.59055118110236227"/>
  <pageSetup paperSize="9" scale="75" fitToWidth="3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52</vt:i4>
      </vt:variant>
      <vt:variant>
        <vt:lpstr>Névvel ellátott tartományok</vt:lpstr>
      </vt:variant>
      <vt:variant>
        <vt:i4>34</vt:i4>
      </vt:variant>
    </vt:vector>
  </HeadingPairs>
  <TitlesOfParts>
    <vt:vector size="86" baseType="lpstr">
      <vt:lpstr>TARTALOMJEGYZÉK</vt:lpstr>
      <vt:lpstr>ALAPADATOK</vt:lpstr>
      <vt:lpstr>KV_ÖSSZEFÜGGÉSEK</vt:lpstr>
      <vt:lpstr>KV_1.1.sz.mell.</vt:lpstr>
      <vt:lpstr>KV_1.2.sz.mell.</vt:lpstr>
      <vt:lpstr>KV_1.3.sz.mell.</vt:lpstr>
      <vt:lpstr>KV_1.4.sz.mell.</vt:lpstr>
      <vt:lpstr>KV_2.1.sz.mell.</vt:lpstr>
      <vt:lpstr>KV_2.2.sz.mell.</vt:lpstr>
      <vt:lpstr>KV_ELLENŐRZÉS</vt:lpstr>
      <vt:lpstr>KV_3.sz.mell.</vt:lpstr>
      <vt:lpstr>KV_4.sz.mell.</vt:lpstr>
      <vt:lpstr>KV_5.sz.mell.</vt:lpstr>
      <vt:lpstr>KV_6.sz.mell.</vt:lpstr>
      <vt:lpstr>KV_7.sz.mell.</vt:lpstr>
      <vt:lpstr>KV_8.sz.mell.</vt:lpstr>
      <vt:lpstr>KV_9.1.sz.mell</vt:lpstr>
      <vt:lpstr>KV_9.1.1.sz.mell</vt:lpstr>
      <vt:lpstr>KV_9.1.2.sz.mell.</vt:lpstr>
      <vt:lpstr>KV_9.1.3.sz.mell</vt:lpstr>
      <vt:lpstr>KV_9.2.sz.mell</vt:lpstr>
      <vt:lpstr>KV_9.2.1.sz.mell</vt:lpstr>
      <vt:lpstr>KV_9.2.2.sz.mell</vt:lpstr>
      <vt:lpstr>KV_9.2.3.sz.mell</vt:lpstr>
      <vt:lpstr>KV_9.3.sz.mell</vt:lpstr>
      <vt:lpstr>KV_9.3.1.sz.mell</vt:lpstr>
      <vt:lpstr>KV_9.3.2.sz.mell</vt:lpstr>
      <vt:lpstr>KV_9.3.3.sz.mell</vt:lpstr>
      <vt:lpstr>KV_9.4.sz.mell</vt:lpstr>
      <vt:lpstr>KV_9.4.1.sz.mell</vt:lpstr>
      <vt:lpstr>KV_9.4.2.sz.mell</vt:lpstr>
      <vt:lpstr>KV_9.4.3.sz.mell</vt:lpstr>
      <vt:lpstr>KV_9.5.sz.mell</vt:lpstr>
      <vt:lpstr>KV_9.5.1.sz.mell</vt:lpstr>
      <vt:lpstr>KV_9.5.2.sz.mell</vt:lpstr>
      <vt:lpstr>KV_9.5.3.sz.mell</vt:lpstr>
      <vt:lpstr>KV_9.6.sz.mell</vt:lpstr>
      <vt:lpstr>KV_9.6.1.sz.mell</vt:lpstr>
      <vt:lpstr>KV_9.6.2.sz.mell</vt:lpstr>
      <vt:lpstr>KV_9.6.3.sz.mell</vt:lpstr>
      <vt:lpstr>KV_9.7.sz.mell</vt:lpstr>
      <vt:lpstr>KV_9.7.1.sz.mell</vt:lpstr>
      <vt:lpstr>KV_9.7.2.sz.mell</vt:lpstr>
      <vt:lpstr>KV_9.7.3.sz.mell</vt:lpstr>
      <vt:lpstr>KV_10.sz.mell</vt:lpstr>
      <vt:lpstr>KV_1.sz.tájékoztató_t.</vt:lpstr>
      <vt:lpstr>KV_2.sz.tájékoztató_t.</vt:lpstr>
      <vt:lpstr>KV_3.sz.tájékoztató_t.</vt:lpstr>
      <vt:lpstr>KV_4.sz.tájékoztató_t.</vt:lpstr>
      <vt:lpstr>KV_5.sz.tájékoztató_t</vt:lpstr>
      <vt:lpstr>KV_6.sz.tájékoztató_t.</vt:lpstr>
      <vt:lpstr>KV_7.sz.tájékoztató_t.</vt:lpstr>
      <vt:lpstr>KV_9.1.1.sz.mell!Nyomtatási_cím</vt:lpstr>
      <vt:lpstr>KV_9.1.2.sz.mell.!Nyomtatási_cím</vt:lpstr>
      <vt:lpstr>KV_9.1.3.sz.mell!Nyomtatási_cím</vt:lpstr>
      <vt:lpstr>KV_9.1.sz.mell!Nyomtatási_cím</vt:lpstr>
      <vt:lpstr>KV_9.2.1.sz.mell!Nyomtatási_cím</vt:lpstr>
      <vt:lpstr>KV_9.2.2.sz.mell!Nyomtatási_cím</vt:lpstr>
      <vt:lpstr>KV_9.2.3.sz.mell!Nyomtatási_cím</vt:lpstr>
      <vt:lpstr>KV_9.2.sz.mell!Nyomtatási_cím</vt:lpstr>
      <vt:lpstr>KV_9.3.1.sz.mell!Nyomtatási_cím</vt:lpstr>
      <vt:lpstr>KV_9.3.2.sz.mell!Nyomtatási_cím</vt:lpstr>
      <vt:lpstr>KV_9.3.3.sz.mell!Nyomtatási_cím</vt:lpstr>
      <vt:lpstr>KV_9.3.sz.mell!Nyomtatási_cím</vt:lpstr>
      <vt:lpstr>KV_9.4.1.sz.mell!Nyomtatási_cím</vt:lpstr>
      <vt:lpstr>KV_9.4.2.sz.mell!Nyomtatási_cím</vt:lpstr>
      <vt:lpstr>KV_9.4.3.sz.mell!Nyomtatási_cím</vt:lpstr>
      <vt:lpstr>KV_9.4.sz.mell!Nyomtatási_cím</vt:lpstr>
      <vt:lpstr>KV_9.5.1.sz.mell!Nyomtatási_cím</vt:lpstr>
      <vt:lpstr>KV_9.5.2.sz.mell!Nyomtatási_cím</vt:lpstr>
      <vt:lpstr>KV_9.5.3.sz.mell!Nyomtatási_cím</vt:lpstr>
      <vt:lpstr>KV_9.5.sz.mell!Nyomtatási_cím</vt:lpstr>
      <vt:lpstr>KV_9.6.1.sz.mell!Nyomtatási_cím</vt:lpstr>
      <vt:lpstr>KV_9.6.2.sz.mell!Nyomtatási_cím</vt:lpstr>
      <vt:lpstr>KV_9.6.3.sz.mell!Nyomtatási_cím</vt:lpstr>
      <vt:lpstr>KV_9.6.sz.mell!Nyomtatási_cím</vt:lpstr>
      <vt:lpstr>KV_9.7.1.sz.mell!Nyomtatási_cím</vt:lpstr>
      <vt:lpstr>KV_9.7.2.sz.mell!Nyomtatási_cím</vt:lpstr>
      <vt:lpstr>KV_9.7.3.sz.mell!Nyomtatási_cím</vt:lpstr>
      <vt:lpstr>KV_9.7.sz.mell!Nyomtatási_cím</vt:lpstr>
      <vt:lpstr>KV_1.1.sz.mell.!Nyomtatási_terület</vt:lpstr>
      <vt:lpstr>KV_1.2.sz.mell.!Nyomtatási_terület</vt:lpstr>
      <vt:lpstr>KV_1.3.sz.mell.!Nyomtatási_terület</vt:lpstr>
      <vt:lpstr>KV_1.4.sz.mell.!Nyomtatási_terület</vt:lpstr>
      <vt:lpstr>KV_1.sz.tájékoztató_t.!Nyomtatási_terület</vt:lpstr>
      <vt:lpstr>KV_7.sz.tájékoztató_t.!Nyomtatási_terület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maczak_istvanne</cp:lastModifiedBy>
  <cp:lastPrinted>2019-02-13T11:43:53Z</cp:lastPrinted>
  <dcterms:created xsi:type="dcterms:W3CDTF">1999-10-30T10:30:45Z</dcterms:created>
  <dcterms:modified xsi:type="dcterms:W3CDTF">2019-02-15T09:21:42Z</dcterms:modified>
</cp:coreProperties>
</file>