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120" yWindow="15" windowWidth="11700" windowHeight="6540" tabRatio="727" firstSheet="8" activeTab="9"/>
  </bookViews>
  <sheets>
    <sheet name="ÖSSZEFÜGGÉSEK" sheetId="75" r:id="rId1"/>
    <sheet name="1.1.sz.mell." sheetId="1" r:id="rId2"/>
    <sheet name="1.2.sz.mell." sheetId="108" r:id="rId3"/>
    <sheet name="1.3.sz.mell." sheetId="111" r:id="rId4"/>
    <sheet name="1.4.sz.mell." sheetId="112" r:id="rId5"/>
    <sheet name="2.1.sz.mell  " sheetId="73" r:id="rId6"/>
    <sheet name="2.2.sz.mell  " sheetId="61" r:id="rId7"/>
    <sheet name="ELLENŐRZÉS-1.sz.2.1.sz.2.2.sz." sheetId="76" r:id="rId8"/>
    <sheet name="3.sz.mell." sheetId="63" r:id="rId9"/>
    <sheet name="4.sz.mell." sheetId="64" r:id="rId10"/>
    <sheet name="5. sz. mell. " sheetId="71" r:id="rId11"/>
    <sheet name="6.1. sz. mell" sheetId="3" r:id="rId12"/>
    <sheet name="7.1. sz. mell" sheetId="79" r:id="rId13"/>
    <sheet name="8.1. sz. mell." sheetId="84" r:id="rId14"/>
    <sheet name="8.2. sz. mell." sheetId="122" r:id="rId15"/>
    <sheet name="9. sz. mell" sheetId="107" r:id="rId16"/>
    <sheet name="1.tájékoztató" sheetId="95" r:id="rId17"/>
    <sheet name="2. tájékoztató tábla" sheetId="96" r:id="rId18"/>
    <sheet name="3. tájékoztató tábla" sheetId="97" r:id="rId19"/>
    <sheet name="4. tájékoztató tábla" sheetId="98" r:id="rId20"/>
    <sheet name="5. tájékoztató tábla" sheetId="99" r:id="rId21"/>
    <sheet name="6. tájékoztató tábla" sheetId="100" r:id="rId22"/>
    <sheet name="7.1. tájékoztató tábla" sheetId="130" r:id="rId23"/>
    <sheet name="7.2. tájékoztató tábla" sheetId="131" r:id="rId24"/>
    <sheet name="7.3. tájékoztató tábla" sheetId="103" r:id="rId25"/>
    <sheet name="7.4. tájékoztató tábla" sheetId="104" r:id="rId26"/>
    <sheet name="8. tájékoztató tábla" sheetId="105" r:id="rId27"/>
    <sheet name="9. tájékoztató tábla" sheetId="106" r:id="rId28"/>
    <sheet name="10.tájékoztató tábla" sheetId="133" r:id="rId29"/>
    <sheet name="Munka4" sheetId="134" r:id="rId30"/>
  </sheets>
  <externalReferences>
    <externalReference r:id="rId31"/>
  </externalReferences>
  <definedNames>
    <definedName name="_ftn1" localSheetId="24">'7.3. tájékoztató tábla'!$A$27</definedName>
    <definedName name="_ftnref1" localSheetId="24">'7.3. tájékoztató tábla'!$A$18</definedName>
    <definedName name="_xlnm.Print_Titles" localSheetId="21">'6. tájékoztató tábla'!$1:$3</definedName>
    <definedName name="_xlnm.Print_Titles" localSheetId="11">'6.1. sz. mell'!$1:$6</definedName>
    <definedName name="_xlnm.Print_Titles" localSheetId="12">'7.1. sz. mell'!$1:$6</definedName>
    <definedName name="_xlnm.Print_Titles" localSheetId="22">'7.1. tájékoztató tábla'!$2:$6</definedName>
    <definedName name="_xlnm.Print_Titles" localSheetId="13">'8.1. sz. mell.'!$1:$6</definedName>
    <definedName name="_xlnm.Print_Titles" localSheetId="14">'8.2. sz. mell.'!$1:$6</definedName>
    <definedName name="_xlnm.Print_Area" localSheetId="1">'1.1.sz.mell.'!$A$1:$E$151</definedName>
    <definedName name="_xlnm.Print_Area" localSheetId="2">'1.2.sz.mell.'!$A$1:$E$151</definedName>
    <definedName name="_xlnm.Print_Area" localSheetId="3">'1.3.sz.mell.'!$A$1:$E$151</definedName>
    <definedName name="_xlnm.Print_Area" localSheetId="4">'1.4.sz.mell.'!$A$1:$E$151</definedName>
    <definedName name="_xlnm.Print_Area" localSheetId="16">'1.tájékoztató'!$A$1:$G$145</definedName>
    <definedName name="_xlnm.Print_Area" localSheetId="5">'2.1.sz.mell  '!$A$1:$J$32</definedName>
    <definedName name="_xlnm.Print_Area" localSheetId="21">'6. tájékoztató tábla'!$A$1:$D$82</definedName>
    <definedName name="_xlnm.Print_Area" localSheetId="12">'7.1. sz. mell'!$A$1:$E$58</definedName>
    <definedName name="_xlnm.Print_Area" localSheetId="24">'7.3. tájékoztató tábla'!$A$1:$D$39</definedName>
  </definedNames>
  <calcPr calcId="145621"/>
</workbook>
</file>

<file path=xl/calcChain.xml><?xml version="1.0" encoding="utf-8"?>
<calcChain xmlns="http://schemas.openxmlformats.org/spreadsheetml/2006/main">
  <c r="E140" i="112"/>
  <c r="D140"/>
  <c r="C140"/>
  <c r="E135"/>
  <c r="D135"/>
  <c r="C135"/>
  <c r="E130"/>
  <c r="D130"/>
  <c r="C130"/>
  <c r="E126"/>
  <c r="E145" s="1"/>
  <c r="D126"/>
  <c r="D145" s="1"/>
  <c r="C126"/>
  <c r="C145" s="1"/>
  <c r="E122"/>
  <c r="D122"/>
  <c r="C122"/>
  <c r="E108"/>
  <c r="D108"/>
  <c r="C108"/>
  <c r="E92"/>
  <c r="E125" s="1"/>
  <c r="D92"/>
  <c r="D125" s="1"/>
  <c r="D146" s="1"/>
  <c r="C92"/>
  <c r="C125" s="1"/>
  <c r="C146" s="1"/>
  <c r="E78"/>
  <c r="D78"/>
  <c r="C78"/>
  <c r="E74"/>
  <c r="D74"/>
  <c r="C74"/>
  <c r="E71"/>
  <c r="D71"/>
  <c r="C71"/>
  <c r="E66"/>
  <c r="D66"/>
  <c r="C66"/>
  <c r="E62"/>
  <c r="E84" s="1"/>
  <c r="E151" s="1"/>
  <c r="D62"/>
  <c r="D84" s="1"/>
  <c r="D151" s="1"/>
  <c r="C62"/>
  <c r="C84" s="1"/>
  <c r="C151" s="1"/>
  <c r="E56"/>
  <c r="D56"/>
  <c r="C56"/>
  <c r="E51"/>
  <c r="D51"/>
  <c r="C51"/>
  <c r="E45"/>
  <c r="D45"/>
  <c r="C45"/>
  <c r="E34"/>
  <c r="D34"/>
  <c r="C34"/>
  <c r="E28"/>
  <c r="D28"/>
  <c r="C28"/>
  <c r="C27" s="1"/>
  <c r="E27"/>
  <c r="D27"/>
  <c r="E20"/>
  <c r="D20"/>
  <c r="C20"/>
  <c r="E13"/>
  <c r="D13"/>
  <c r="C13"/>
  <c r="E6"/>
  <c r="E61" s="1"/>
  <c r="D6"/>
  <c r="D61" s="1"/>
  <c r="C6"/>
  <c r="C61" s="1"/>
  <c r="C3"/>
  <c r="C89" s="1"/>
  <c r="E140" i="111"/>
  <c r="D140"/>
  <c r="C140"/>
  <c r="E135"/>
  <c r="D135"/>
  <c r="C135"/>
  <c r="E130"/>
  <c r="D130"/>
  <c r="C130"/>
  <c r="E126"/>
  <c r="E145" s="1"/>
  <c r="D126"/>
  <c r="D145" s="1"/>
  <c r="C126"/>
  <c r="C145" s="1"/>
  <c r="D125"/>
  <c r="E122"/>
  <c r="D122"/>
  <c r="C122"/>
  <c r="E108"/>
  <c r="D108"/>
  <c r="C108"/>
  <c r="C97"/>
  <c r="C92" s="1"/>
  <c r="C125" s="1"/>
  <c r="C146" s="1"/>
  <c r="E92"/>
  <c r="E125" s="1"/>
  <c r="D92"/>
  <c r="E78"/>
  <c r="D78"/>
  <c r="C78"/>
  <c r="E74"/>
  <c r="D74"/>
  <c r="C74"/>
  <c r="E71"/>
  <c r="D71"/>
  <c r="C71"/>
  <c r="E66"/>
  <c r="E84" s="1"/>
  <c r="D66"/>
  <c r="D84" s="1"/>
  <c r="C66"/>
  <c r="E62"/>
  <c r="D62"/>
  <c r="C62"/>
  <c r="C84" s="1"/>
  <c r="C151" s="1"/>
  <c r="E56"/>
  <c r="D56"/>
  <c r="C56"/>
  <c r="E51"/>
  <c r="D51"/>
  <c r="C51"/>
  <c r="E45"/>
  <c r="D45"/>
  <c r="C45"/>
  <c r="E34"/>
  <c r="D34"/>
  <c r="C34"/>
  <c r="E27"/>
  <c r="D27"/>
  <c r="C27"/>
  <c r="E20"/>
  <c r="D20"/>
  <c r="C20"/>
  <c r="E13"/>
  <c r="D13"/>
  <c r="C13"/>
  <c r="E6"/>
  <c r="E61" s="1"/>
  <c r="D6"/>
  <c r="D61" s="1"/>
  <c r="C6"/>
  <c r="C61" s="1"/>
  <c r="C3"/>
  <c r="C89" s="1"/>
  <c r="E140" i="108"/>
  <c r="D140"/>
  <c r="C140"/>
  <c r="E135"/>
  <c r="D135"/>
  <c r="C135"/>
  <c r="E130"/>
  <c r="D130"/>
  <c r="C130"/>
  <c r="E126"/>
  <c r="E145" s="1"/>
  <c r="D126"/>
  <c r="D145" s="1"/>
  <c r="C126"/>
  <c r="C145" s="1"/>
  <c r="C125"/>
  <c r="C146" s="1"/>
  <c r="E122"/>
  <c r="D122"/>
  <c r="C122"/>
  <c r="E108"/>
  <c r="D108"/>
  <c r="C108"/>
  <c r="E92"/>
  <c r="E125" s="1"/>
  <c r="D92"/>
  <c r="D125" s="1"/>
  <c r="C92"/>
  <c r="E78"/>
  <c r="D78"/>
  <c r="C78"/>
  <c r="E74"/>
  <c r="D74"/>
  <c r="C74"/>
  <c r="E71"/>
  <c r="D71"/>
  <c r="C71"/>
  <c r="E66"/>
  <c r="E84" s="1"/>
  <c r="D66"/>
  <c r="D84" s="1"/>
  <c r="C66"/>
  <c r="C84" s="1"/>
  <c r="C151" s="1"/>
  <c r="E62"/>
  <c r="D62"/>
  <c r="C62"/>
  <c r="E56"/>
  <c r="D56"/>
  <c r="C56"/>
  <c r="E51"/>
  <c r="D51"/>
  <c r="C51"/>
  <c r="E45"/>
  <c r="D45"/>
  <c r="C45"/>
  <c r="E34"/>
  <c r="D34"/>
  <c r="C34"/>
  <c r="E28"/>
  <c r="E27" s="1"/>
  <c r="D28"/>
  <c r="D27" s="1"/>
  <c r="C27"/>
  <c r="E20"/>
  <c r="D20"/>
  <c r="C20"/>
  <c r="E13"/>
  <c r="D13"/>
  <c r="C13"/>
  <c r="E6"/>
  <c r="D6"/>
  <c r="C6"/>
  <c r="C61" s="1"/>
  <c r="C3"/>
  <c r="C89" s="1"/>
  <c r="D150" i="112" l="1"/>
  <c r="D85"/>
  <c r="E85"/>
  <c r="E150"/>
  <c r="E146"/>
  <c r="C150"/>
  <c r="C85"/>
  <c r="E85" i="111"/>
  <c r="E150"/>
  <c r="C150"/>
  <c r="C85"/>
  <c r="D151"/>
  <c r="E146"/>
  <c r="D146"/>
  <c r="D150"/>
  <c r="D85"/>
  <c r="E151"/>
  <c r="C85" i="108"/>
  <c r="C150"/>
  <c r="E61"/>
  <c r="D151"/>
  <c r="D146"/>
  <c r="D61"/>
  <c r="E151"/>
  <c r="E146"/>
  <c r="D150" l="1"/>
  <c r="D85"/>
  <c r="E150"/>
  <c r="E85"/>
  <c r="A2" i="105" l="1"/>
  <c r="D78" i="100" l="1"/>
  <c r="C78"/>
  <c r="D69"/>
  <c r="C69"/>
  <c r="D36"/>
  <c r="C36"/>
  <c r="D4"/>
  <c r="D81" s="1"/>
  <c r="C4"/>
  <c r="C81" s="1"/>
  <c r="G44" i="79" l="1"/>
  <c r="G45"/>
  <c r="G46"/>
  <c r="G47"/>
  <c r="G48"/>
  <c r="G49"/>
  <c r="G50"/>
  <c r="G51"/>
  <c r="G52"/>
  <c r="G53"/>
  <c r="G54"/>
  <c r="G43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7"/>
  <c r="F44"/>
  <c r="F45"/>
  <c r="F46"/>
  <c r="F48"/>
  <c r="F49"/>
  <c r="F50"/>
  <c r="F54"/>
  <c r="F43"/>
  <c r="F9"/>
  <c r="F10"/>
  <c r="F13"/>
  <c r="F14"/>
  <c r="F15"/>
  <c r="F16"/>
  <c r="F17"/>
  <c r="F18"/>
  <c r="F21"/>
  <c r="F23"/>
  <c r="F34"/>
  <c r="F35"/>
  <c r="F36"/>
  <c r="F38"/>
  <c r="F39"/>
  <c r="F7"/>
  <c r="G246" i="130" l="1"/>
  <c r="F246"/>
  <c r="G245"/>
  <c r="F245"/>
  <c r="G244"/>
  <c r="F244"/>
  <c r="G243"/>
  <c r="G242"/>
  <c r="G241"/>
  <c r="G240"/>
  <c r="F240"/>
  <c r="G239"/>
  <c r="F239"/>
  <c r="G238"/>
  <c r="G237"/>
  <c r="G236"/>
  <c r="F236"/>
  <c r="G235"/>
  <c r="G234"/>
  <c r="G233"/>
  <c r="G232"/>
  <c r="G231"/>
  <c r="F231"/>
  <c r="G230"/>
  <c r="G229"/>
  <c r="G228"/>
  <c r="G227"/>
  <c r="F227"/>
  <c r="G226"/>
  <c r="F226"/>
  <c r="G225"/>
  <c r="F225"/>
  <c r="G224"/>
  <c r="G223"/>
  <c r="G222"/>
  <c r="G221"/>
  <c r="G220"/>
  <c r="G219"/>
  <c r="G218"/>
  <c r="G217"/>
  <c r="G216"/>
  <c r="G215"/>
  <c r="F215"/>
  <c r="G214"/>
  <c r="G213"/>
  <c r="G212"/>
  <c r="G211"/>
  <c r="G210"/>
  <c r="F210"/>
  <c r="G209"/>
  <c r="G208"/>
  <c r="G207"/>
  <c r="G206"/>
  <c r="G205"/>
  <c r="F205"/>
  <c r="G204"/>
  <c r="G203"/>
  <c r="F203"/>
  <c r="G202"/>
  <c r="F202"/>
  <c r="G201"/>
  <c r="G200"/>
  <c r="G199"/>
  <c r="G198"/>
  <c r="G197"/>
  <c r="G196"/>
  <c r="G195"/>
  <c r="G194"/>
  <c r="G193"/>
  <c r="G192"/>
  <c r="G191"/>
  <c r="F191"/>
  <c r="G190"/>
  <c r="G189"/>
  <c r="F189"/>
  <c r="G188"/>
  <c r="G187"/>
  <c r="G186"/>
  <c r="F186"/>
  <c r="G185"/>
  <c r="G184"/>
  <c r="F184"/>
  <c r="G183"/>
  <c r="G182"/>
  <c r="G181"/>
  <c r="G180"/>
  <c r="F180"/>
  <c r="G179"/>
  <c r="F179"/>
  <c r="G178"/>
  <c r="G177"/>
  <c r="G176"/>
  <c r="F176"/>
  <c r="G175"/>
  <c r="F175"/>
  <c r="G174"/>
  <c r="G173"/>
  <c r="F173"/>
  <c r="G172"/>
  <c r="F172"/>
  <c r="G171"/>
  <c r="G170"/>
  <c r="F170"/>
  <c r="G169"/>
  <c r="F169"/>
  <c r="G168"/>
  <c r="F168"/>
  <c r="G167"/>
  <c r="G166"/>
  <c r="F166"/>
  <c r="G165"/>
  <c r="G164"/>
  <c r="F164"/>
  <c r="G163"/>
  <c r="G162"/>
  <c r="F162"/>
  <c r="G161"/>
  <c r="F161"/>
  <c r="G160"/>
  <c r="F160"/>
  <c r="G159"/>
  <c r="G158"/>
  <c r="G157"/>
  <c r="G156"/>
  <c r="G155"/>
  <c r="G154"/>
  <c r="G153"/>
  <c r="G152"/>
  <c r="G151"/>
  <c r="G150"/>
  <c r="F150"/>
  <c r="G149"/>
  <c r="G148"/>
  <c r="G147"/>
  <c r="G146"/>
  <c r="G145"/>
  <c r="F145"/>
  <c r="G144"/>
  <c r="F144"/>
  <c r="G143"/>
  <c r="G142"/>
  <c r="G141"/>
  <c r="G140"/>
  <c r="G139"/>
  <c r="F139"/>
  <c r="G138"/>
  <c r="G137"/>
  <c r="G136"/>
  <c r="F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F104"/>
  <c r="G103"/>
  <c r="G102"/>
  <c r="G101"/>
  <c r="G100"/>
  <c r="G99"/>
  <c r="G98"/>
  <c r="G97"/>
  <c r="G96"/>
  <c r="G95"/>
  <c r="F95"/>
  <c r="G94"/>
  <c r="G93"/>
  <c r="G92"/>
  <c r="F92"/>
  <c r="G91"/>
  <c r="F91"/>
  <c r="G90"/>
  <c r="G89"/>
  <c r="G88"/>
  <c r="F88"/>
  <c r="G87"/>
  <c r="G86"/>
  <c r="G85"/>
  <c r="G84"/>
  <c r="F84"/>
  <c r="G83"/>
  <c r="G82"/>
  <c r="F82"/>
  <c r="G81"/>
  <c r="G80"/>
  <c r="G79"/>
  <c r="G78"/>
  <c r="F78"/>
  <c r="G77"/>
  <c r="F77"/>
  <c r="G76"/>
  <c r="F76"/>
  <c r="G75"/>
  <c r="G74"/>
  <c r="G73"/>
  <c r="F73"/>
  <c r="G72"/>
  <c r="F72"/>
  <c r="G71"/>
  <c r="F71"/>
  <c r="G70"/>
  <c r="F70"/>
  <c r="G69"/>
  <c r="F69"/>
  <c r="G68"/>
  <c r="G67"/>
  <c r="G66"/>
  <c r="G65"/>
  <c r="F65"/>
  <c r="G64"/>
  <c r="G63"/>
  <c r="G62"/>
  <c r="G61"/>
  <c r="G60"/>
  <c r="F60"/>
  <c r="G59"/>
  <c r="F59"/>
  <c r="G58"/>
  <c r="G57"/>
  <c r="F57"/>
  <c r="G56"/>
  <c r="F56"/>
  <c r="G55"/>
  <c r="G54"/>
  <c r="F54"/>
  <c r="G53"/>
  <c r="F53"/>
  <c r="G52"/>
  <c r="G51"/>
  <c r="G50"/>
  <c r="F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F31"/>
  <c r="G30"/>
  <c r="G29"/>
  <c r="G28"/>
  <c r="G27"/>
  <c r="G26"/>
  <c r="G25"/>
  <c r="G24"/>
  <c r="F24"/>
  <c r="G23"/>
  <c r="G22"/>
  <c r="G21"/>
  <c r="G20"/>
  <c r="G19"/>
  <c r="G18"/>
  <c r="G17"/>
  <c r="G16"/>
  <c r="F16"/>
  <c r="G15"/>
  <c r="G14"/>
  <c r="F14"/>
  <c r="G13"/>
  <c r="F13"/>
  <c r="G12"/>
  <c r="G11"/>
  <c r="F11"/>
  <c r="G10"/>
  <c r="G9"/>
  <c r="F9"/>
  <c r="G8"/>
  <c r="F8"/>
  <c r="G7"/>
  <c r="F7"/>
  <c r="G6"/>
  <c r="G5"/>
  <c r="F5"/>
  <c r="G4"/>
  <c r="F4"/>
  <c r="G7" i="95" l="1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6"/>
  <c r="F6"/>
  <c r="F92"/>
  <c r="F93"/>
  <c r="F94"/>
  <c r="F95"/>
  <c r="F96"/>
  <c r="F97"/>
  <c r="F98"/>
  <c r="F101"/>
  <c r="F102"/>
  <c r="F103"/>
  <c r="F106"/>
  <c r="F107"/>
  <c r="F108"/>
  <c r="F109"/>
  <c r="F110"/>
  <c r="F111"/>
  <c r="F112"/>
  <c r="F116"/>
  <c r="F118"/>
  <c r="F120"/>
  <c r="F121"/>
  <c r="F122"/>
  <c r="F123"/>
  <c r="F124"/>
  <c r="F125"/>
  <c r="F128"/>
  <c r="F134"/>
  <c r="F136"/>
  <c r="F144"/>
  <c r="F145"/>
  <c r="F91"/>
  <c r="F8"/>
  <c r="F9"/>
  <c r="F10"/>
  <c r="F11"/>
  <c r="F12"/>
  <c r="F13"/>
  <c r="F18"/>
  <c r="F20"/>
  <c r="F25"/>
  <c r="F26"/>
  <c r="F27"/>
  <c r="F29"/>
  <c r="F30"/>
  <c r="F31"/>
  <c r="F33"/>
  <c r="F34"/>
  <c r="F35"/>
  <c r="F36"/>
  <c r="F37"/>
  <c r="F38"/>
  <c r="F40"/>
  <c r="F41"/>
  <c r="F42"/>
  <c r="F44"/>
  <c r="F51"/>
  <c r="F53"/>
  <c r="F54"/>
  <c r="F55"/>
  <c r="F56"/>
  <c r="F58"/>
  <c r="F61"/>
  <c r="F62"/>
  <c r="F63"/>
  <c r="F71"/>
  <c r="F72"/>
  <c r="F74"/>
  <c r="F75"/>
  <c r="F84"/>
  <c r="F85"/>
  <c r="F7"/>
  <c r="F20" i="64"/>
  <c r="E20"/>
  <c r="D20"/>
  <c r="B20"/>
  <c r="G19"/>
  <c r="G18"/>
  <c r="G17"/>
  <c r="G16"/>
  <c r="G15"/>
  <c r="G14"/>
  <c r="G13"/>
  <c r="G12"/>
  <c r="G11"/>
  <c r="G10"/>
  <c r="G9"/>
  <c r="G8"/>
  <c r="G7"/>
  <c r="G6"/>
  <c r="G5"/>
  <c r="G3"/>
  <c r="F3"/>
  <c r="E3"/>
  <c r="D3"/>
  <c r="H1"/>
  <c r="F48" i="63"/>
  <c r="E48"/>
  <c r="D48"/>
  <c r="B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3"/>
  <c r="F3"/>
  <c r="E3"/>
  <c r="D3"/>
  <c r="H1"/>
  <c r="G20" i="64" l="1"/>
  <c r="G48" i="63"/>
  <c r="C12" i="106"/>
  <c r="B12"/>
  <c r="C6"/>
  <c r="B6"/>
  <c r="C1"/>
  <c r="E22" i="105"/>
  <c r="D22"/>
  <c r="F1"/>
  <c r="D14" i="104"/>
  <c r="C14"/>
  <c r="D8"/>
  <c r="C8"/>
  <c r="A1"/>
  <c r="H12" i="97"/>
  <c r="G12"/>
  <c r="F12"/>
  <c r="E12"/>
  <c r="H5"/>
  <c r="H19" s="1"/>
  <c r="G5"/>
  <c r="G19" s="1"/>
  <c r="F5"/>
  <c r="F19" s="1"/>
  <c r="E5"/>
  <c r="E19" s="1"/>
  <c r="G3"/>
  <c r="F3"/>
  <c r="H2"/>
  <c r="E2"/>
  <c r="I1"/>
  <c r="J23" i="96"/>
  <c r="J22"/>
  <c r="I21"/>
  <c r="H21"/>
  <c r="G21"/>
  <c r="F21"/>
  <c r="J21" s="1"/>
  <c r="E21"/>
  <c r="D21"/>
  <c r="J20"/>
  <c r="J19"/>
  <c r="J18"/>
  <c r="I18"/>
  <c r="H18"/>
  <c r="G18"/>
  <c r="F18"/>
  <c r="E18"/>
  <c r="D18"/>
  <c r="J17"/>
  <c r="J16"/>
  <c r="J15"/>
  <c r="J14"/>
  <c r="J13"/>
  <c r="J12"/>
  <c r="J11" s="1"/>
  <c r="I11"/>
  <c r="H11"/>
  <c r="G11"/>
  <c r="F11"/>
  <c r="E11"/>
  <c r="D11"/>
  <c r="J8"/>
  <c r="I8"/>
  <c r="H8"/>
  <c r="G8"/>
  <c r="J7"/>
  <c r="J6"/>
  <c r="I5"/>
  <c r="I24" s="1"/>
  <c r="H5"/>
  <c r="H24" s="1"/>
  <c r="G5"/>
  <c r="G24" s="1"/>
  <c r="F5"/>
  <c r="F24" s="1"/>
  <c r="E5"/>
  <c r="E24" s="1"/>
  <c r="D5"/>
  <c r="D24" s="1"/>
  <c r="I3"/>
  <c r="H3"/>
  <c r="G3"/>
  <c r="F3"/>
  <c r="E2"/>
  <c r="K1"/>
  <c r="G12" i="107"/>
  <c r="F12"/>
  <c r="D12"/>
  <c r="C12"/>
  <c r="E11"/>
  <c r="E10"/>
  <c r="E9"/>
  <c r="E8"/>
  <c r="E7"/>
  <c r="E6"/>
  <c r="E12" s="1"/>
  <c r="E5"/>
  <c r="M66" i="71"/>
  <c r="L66"/>
  <c r="K66"/>
  <c r="A61"/>
  <c r="K58"/>
  <c r="J58"/>
  <c r="I58"/>
  <c r="H58"/>
  <c r="G58"/>
  <c r="F58"/>
  <c r="E58"/>
  <c r="D58"/>
  <c r="C58"/>
  <c r="M58" s="1"/>
  <c r="B58"/>
  <c r="M57"/>
  <c r="L57"/>
  <c r="M56"/>
  <c r="L56"/>
  <c r="M55"/>
  <c r="L55"/>
  <c r="M54"/>
  <c r="L54"/>
  <c r="M53"/>
  <c r="L53"/>
  <c r="L58" s="1"/>
  <c r="M52"/>
  <c r="L52"/>
  <c r="K49"/>
  <c r="J49"/>
  <c r="I49"/>
  <c r="H49"/>
  <c r="G49"/>
  <c r="F49"/>
  <c r="E49"/>
  <c r="D49"/>
  <c r="C49"/>
  <c r="M49" s="1"/>
  <c r="B49"/>
  <c r="M48"/>
  <c r="L48"/>
  <c r="M47"/>
  <c r="L47"/>
  <c r="M46"/>
  <c r="L46"/>
  <c r="M45"/>
  <c r="L45"/>
  <c r="M44"/>
  <c r="L44"/>
  <c r="M43"/>
  <c r="L43"/>
  <c r="M42"/>
  <c r="L42"/>
  <c r="L49" s="1"/>
  <c r="M40"/>
  <c r="H40"/>
  <c r="F40"/>
  <c r="K40" s="1"/>
  <c r="D40"/>
  <c r="J40" s="1"/>
  <c r="M32"/>
  <c r="L32"/>
  <c r="K32"/>
  <c r="A27"/>
  <c r="K24"/>
  <c r="J24"/>
  <c r="I24"/>
  <c r="H24"/>
  <c r="G24"/>
  <c r="F24"/>
  <c r="E24"/>
  <c r="D24"/>
  <c r="C24"/>
  <c r="M24" s="1"/>
  <c r="B24"/>
  <c r="M23"/>
  <c r="L23"/>
  <c r="M22"/>
  <c r="L22"/>
  <c r="M21"/>
  <c r="L21"/>
  <c r="M20"/>
  <c r="L20"/>
  <c r="M19"/>
  <c r="L19"/>
  <c r="L24" s="1"/>
  <c r="M18"/>
  <c r="L18"/>
  <c r="K15"/>
  <c r="J15"/>
  <c r="I15"/>
  <c r="H15"/>
  <c r="G15"/>
  <c r="F15"/>
  <c r="E15"/>
  <c r="D15"/>
  <c r="C15"/>
  <c r="B15"/>
  <c r="M14"/>
  <c r="L14"/>
  <c r="M13"/>
  <c r="L13"/>
  <c r="M12"/>
  <c r="L12"/>
  <c r="M11"/>
  <c r="L11"/>
  <c r="L10"/>
  <c r="M10" s="1"/>
  <c r="M9"/>
  <c r="L9"/>
  <c r="L8"/>
  <c r="M8" s="1"/>
  <c r="M6"/>
  <c r="H6"/>
  <c r="F6"/>
  <c r="K6" s="1"/>
  <c r="D6"/>
  <c r="J6" s="1"/>
  <c r="N1"/>
  <c r="D25" i="104" l="1"/>
  <c r="J5" i="96"/>
  <c r="J24" s="1"/>
  <c r="L15" i="71"/>
  <c r="M15" s="1"/>
  <c r="D50" i="122" l="1"/>
  <c r="D44"/>
  <c r="D55" s="1"/>
  <c r="D36"/>
  <c r="D29"/>
  <c r="D25"/>
  <c r="D19"/>
  <c r="D8"/>
  <c r="E50"/>
  <c r="C50"/>
  <c r="E44"/>
  <c r="C44"/>
  <c r="C55" s="1"/>
  <c r="E36"/>
  <c r="C36"/>
  <c r="E29"/>
  <c r="C29"/>
  <c r="E25"/>
  <c r="C25"/>
  <c r="E19"/>
  <c r="C19"/>
  <c r="E8"/>
  <c r="E35" s="1"/>
  <c r="C8"/>
  <c r="C35" s="1"/>
  <c r="C40" s="1"/>
  <c r="D50" i="84"/>
  <c r="D55" s="1"/>
  <c r="D44"/>
  <c r="D36"/>
  <c r="D29"/>
  <c r="D25"/>
  <c r="D19"/>
  <c r="D8"/>
  <c r="D35" s="1"/>
  <c r="D40" s="1"/>
  <c r="E50"/>
  <c r="C50"/>
  <c r="E44"/>
  <c r="C44"/>
  <c r="C55" s="1"/>
  <c r="E36"/>
  <c r="C36"/>
  <c r="E29"/>
  <c r="C29"/>
  <c r="E25"/>
  <c r="C25"/>
  <c r="E19"/>
  <c r="C19"/>
  <c r="E8"/>
  <c r="C8"/>
  <c r="D49" i="79"/>
  <c r="D43"/>
  <c r="D54" s="1"/>
  <c r="D35"/>
  <c r="D28"/>
  <c r="D24"/>
  <c r="D18"/>
  <c r="D7"/>
  <c r="E49"/>
  <c r="C49"/>
  <c r="E43"/>
  <c r="C43"/>
  <c r="E35"/>
  <c r="C35"/>
  <c r="E28"/>
  <c r="C28"/>
  <c r="E24"/>
  <c r="C24"/>
  <c r="E18"/>
  <c r="C18"/>
  <c r="E7"/>
  <c r="C7"/>
  <c r="C34" s="1"/>
  <c r="C39" s="1"/>
  <c r="E35" i="84" l="1"/>
  <c r="E40" s="1"/>
  <c r="E54" i="79"/>
  <c r="E40" i="122"/>
  <c r="D35"/>
  <c r="D40" s="1"/>
  <c r="E55"/>
  <c r="E55" i="84"/>
  <c r="C35"/>
  <c r="C40" s="1"/>
  <c r="C54" i="79"/>
  <c r="D34"/>
  <c r="D39" s="1"/>
  <c r="E34"/>
  <c r="E39" s="1"/>
  <c r="E27" i="95"/>
  <c r="D27"/>
  <c r="C27"/>
  <c r="D29" i="3"/>
  <c r="E29"/>
  <c r="C29"/>
  <c r="C27" i="1"/>
  <c r="C3" i="95"/>
  <c r="C88" s="1"/>
  <c r="D18" i="103"/>
  <c r="D14"/>
  <c r="D9"/>
  <c r="D38" s="1"/>
  <c r="A1" i="98"/>
  <c r="J1"/>
  <c r="D3" i="95"/>
  <c r="D88" s="1"/>
  <c r="E134" i="3"/>
  <c r="E145" s="1"/>
  <c r="D134"/>
  <c r="C134"/>
  <c r="A1" i="103"/>
  <c r="E91" i="95"/>
  <c r="E107"/>
  <c r="E121"/>
  <c r="E125"/>
  <c r="E129"/>
  <c r="E134"/>
  <c r="E144" s="1"/>
  <c r="E139"/>
  <c r="D139"/>
  <c r="C139"/>
  <c r="D134"/>
  <c r="C134"/>
  <c r="D129"/>
  <c r="C129"/>
  <c r="D125"/>
  <c r="D144" s="1"/>
  <c r="C125"/>
  <c r="C144" s="1"/>
  <c r="D121"/>
  <c r="C121"/>
  <c r="D107"/>
  <c r="C107"/>
  <c r="D91"/>
  <c r="C91"/>
  <c r="E6"/>
  <c r="E13"/>
  <c r="E20"/>
  <c r="E34"/>
  <c r="E45"/>
  <c r="E51"/>
  <c r="E56"/>
  <c r="E62"/>
  <c r="E66"/>
  <c r="E71"/>
  <c r="E74"/>
  <c r="E78"/>
  <c r="D78"/>
  <c r="C78"/>
  <c r="D74"/>
  <c r="D84" s="1"/>
  <c r="C74"/>
  <c r="D71"/>
  <c r="C71"/>
  <c r="D66"/>
  <c r="C66"/>
  <c r="D62"/>
  <c r="C62"/>
  <c r="D56"/>
  <c r="C56"/>
  <c r="D51"/>
  <c r="C51"/>
  <c r="D45"/>
  <c r="C45"/>
  <c r="D34"/>
  <c r="C34"/>
  <c r="D20"/>
  <c r="C20"/>
  <c r="D13"/>
  <c r="C13"/>
  <c r="D6"/>
  <c r="C6"/>
  <c r="E1" i="122"/>
  <c r="E1" i="84"/>
  <c r="E1" i="3"/>
  <c r="D91"/>
  <c r="E91"/>
  <c r="D107"/>
  <c r="E107"/>
  <c r="D121"/>
  <c r="E121"/>
  <c r="D125"/>
  <c r="E125"/>
  <c r="D129"/>
  <c r="E129"/>
  <c r="D140"/>
  <c r="E140"/>
  <c r="C140"/>
  <c r="C129"/>
  <c r="C125"/>
  <c r="C145" s="1"/>
  <c r="C121"/>
  <c r="C107"/>
  <c r="C91"/>
  <c r="D8"/>
  <c r="E8"/>
  <c r="D15"/>
  <c r="E15"/>
  <c r="D22"/>
  <c r="E22"/>
  <c r="D36"/>
  <c r="E36"/>
  <c r="D47"/>
  <c r="E47"/>
  <c r="D53"/>
  <c r="E53"/>
  <c r="D58"/>
  <c r="E58"/>
  <c r="D64"/>
  <c r="E64"/>
  <c r="D68"/>
  <c r="E68"/>
  <c r="D73"/>
  <c r="E73"/>
  <c r="D76"/>
  <c r="E76"/>
  <c r="D80"/>
  <c r="E80"/>
  <c r="C80"/>
  <c r="C76"/>
  <c r="C73"/>
  <c r="C68"/>
  <c r="C64"/>
  <c r="C86" s="1"/>
  <c r="C58"/>
  <c r="C53"/>
  <c r="C47"/>
  <c r="C36"/>
  <c r="C22"/>
  <c r="C15"/>
  <c r="C8"/>
  <c r="C3" i="1"/>
  <c r="C89" s="1"/>
  <c r="A34" i="75"/>
  <c r="A34" i="76" s="1"/>
  <c r="A28" i="75"/>
  <c r="A28" i="76" s="1"/>
  <c r="A22" i="75"/>
  <c r="A22" i="76" s="1"/>
  <c r="A16" i="75"/>
  <c r="A16" i="76" s="1"/>
  <c r="A10" i="75"/>
  <c r="A10" i="76" s="1"/>
  <c r="A4"/>
  <c r="H17" i="61"/>
  <c r="D32" s="1"/>
  <c r="I17"/>
  <c r="I31" s="1"/>
  <c r="H30"/>
  <c r="I30"/>
  <c r="H33"/>
  <c r="I33"/>
  <c r="G33"/>
  <c r="G30"/>
  <c r="G17"/>
  <c r="G31" s="1"/>
  <c r="D17"/>
  <c r="E17"/>
  <c r="D18"/>
  <c r="E18"/>
  <c r="D24"/>
  <c r="D30" s="1"/>
  <c r="D31" s="1"/>
  <c r="E24"/>
  <c r="E30" s="1"/>
  <c r="D33"/>
  <c r="E33"/>
  <c r="C33"/>
  <c r="C24"/>
  <c r="C30" s="1"/>
  <c r="C18"/>
  <c r="C17"/>
  <c r="H18" i="73"/>
  <c r="I18"/>
  <c r="I28" s="1"/>
  <c r="H27"/>
  <c r="D31" i="76"/>
  <c r="I27" i="73"/>
  <c r="D37" i="76"/>
  <c r="G27" i="73"/>
  <c r="D25" i="76" s="1"/>
  <c r="G18" i="73"/>
  <c r="D18"/>
  <c r="D12" i="76" s="1"/>
  <c r="E18" i="73"/>
  <c r="D19"/>
  <c r="E19"/>
  <c r="D24"/>
  <c r="E24"/>
  <c r="C24"/>
  <c r="C19"/>
  <c r="C27" s="1"/>
  <c r="C18"/>
  <c r="D92" i="1"/>
  <c r="E92"/>
  <c r="D108"/>
  <c r="E108"/>
  <c r="D122"/>
  <c r="E122"/>
  <c r="D126"/>
  <c r="E126"/>
  <c r="D130"/>
  <c r="E130"/>
  <c r="D135"/>
  <c r="E135"/>
  <c r="E145" s="1"/>
  <c r="B37" i="76" s="1"/>
  <c r="E37" s="1"/>
  <c r="D140" i="1"/>
  <c r="E140"/>
  <c r="C140"/>
  <c r="C135"/>
  <c r="C130"/>
  <c r="C126"/>
  <c r="C122"/>
  <c r="C108"/>
  <c r="C92"/>
  <c r="D27"/>
  <c r="E27"/>
  <c r="D6"/>
  <c r="E6"/>
  <c r="D13"/>
  <c r="E13"/>
  <c r="D20"/>
  <c r="E20"/>
  <c r="D34"/>
  <c r="E34"/>
  <c r="D45"/>
  <c r="E45"/>
  <c r="D51"/>
  <c r="E51"/>
  <c r="D56"/>
  <c r="E56"/>
  <c r="D62"/>
  <c r="E62"/>
  <c r="D66"/>
  <c r="E66"/>
  <c r="D71"/>
  <c r="E71"/>
  <c r="D74"/>
  <c r="E74"/>
  <c r="D78"/>
  <c r="E78"/>
  <c r="C78"/>
  <c r="C74"/>
  <c r="C71"/>
  <c r="C66"/>
  <c r="C62"/>
  <c r="C56"/>
  <c r="C51"/>
  <c r="C45"/>
  <c r="C34"/>
  <c r="C20"/>
  <c r="C13"/>
  <c r="C6"/>
  <c r="D29" i="99"/>
  <c r="C29"/>
  <c r="G18" i="98"/>
  <c r="F18"/>
  <c r="E18"/>
  <c r="D18"/>
  <c r="C18"/>
  <c r="H17"/>
  <c r="H18" s="1"/>
  <c r="H16"/>
  <c r="G14"/>
  <c r="G19" s="1"/>
  <c r="F14"/>
  <c r="E14"/>
  <c r="E19" s="1"/>
  <c r="D14"/>
  <c r="D19" s="1"/>
  <c r="C14"/>
  <c r="C19" s="1"/>
  <c r="H13"/>
  <c r="I13" s="1"/>
  <c r="H12"/>
  <c r="I12" s="1"/>
  <c r="H11"/>
  <c r="I11"/>
  <c r="H10"/>
  <c r="I10" s="1"/>
  <c r="H9"/>
  <c r="I9" s="1"/>
  <c r="H8"/>
  <c r="I8" s="1"/>
  <c r="H7"/>
  <c r="G29" i="73"/>
  <c r="I7" i="98"/>
  <c r="C61" i="95"/>
  <c r="C84"/>
  <c r="C124"/>
  <c r="C145" s="1"/>
  <c r="D124"/>
  <c r="D4" i="73"/>
  <c r="D4" i="61" s="1"/>
  <c r="E4" i="73"/>
  <c r="I4" i="61" s="1"/>
  <c r="J1"/>
  <c r="H4" i="73"/>
  <c r="J1"/>
  <c r="I4"/>
  <c r="G32" i="61"/>
  <c r="D6" i="76"/>
  <c r="C4" i="73"/>
  <c r="C4" i="61" s="1"/>
  <c r="I16" i="98"/>
  <c r="H14" l="1"/>
  <c r="H19" s="1"/>
  <c r="D145" i="3"/>
  <c r="E86"/>
  <c r="C63"/>
  <c r="C87" s="1"/>
  <c r="C124"/>
  <c r="C146" s="1"/>
  <c r="E124"/>
  <c r="E146"/>
  <c r="E63"/>
  <c r="E84" i="95"/>
  <c r="I32" i="61"/>
  <c r="D38" i="76"/>
  <c r="E29" i="73"/>
  <c r="D36" i="76"/>
  <c r="E32" i="61"/>
  <c r="I29" i="73"/>
  <c r="D18" i="76"/>
  <c r="E84" i="1"/>
  <c r="B19" i="76"/>
  <c r="E151" i="1"/>
  <c r="E125"/>
  <c r="E146" s="1"/>
  <c r="B38" i="76" s="1"/>
  <c r="C85" i="95"/>
  <c r="C32" i="61"/>
  <c r="D24" i="76"/>
  <c r="G28" i="73"/>
  <c r="C29"/>
  <c r="C28"/>
  <c r="H32" i="61"/>
  <c r="H31"/>
  <c r="D30" i="76"/>
  <c r="H28" i="73"/>
  <c r="D27"/>
  <c r="D28" s="1"/>
  <c r="H29"/>
  <c r="D29"/>
  <c r="D145" i="1"/>
  <c r="D125"/>
  <c r="B30" i="76" s="1"/>
  <c r="D84" i="1"/>
  <c r="B13" i="76" s="1"/>
  <c r="B31"/>
  <c r="E31" s="1"/>
  <c r="D151" i="1"/>
  <c r="D7" i="76"/>
  <c r="C31" i="61"/>
  <c r="D8" i="76" s="1"/>
  <c r="E31" i="61"/>
  <c r="E124" i="95"/>
  <c r="E145" s="1"/>
  <c r="D145"/>
  <c r="C84" i="1"/>
  <c r="E27" i="73"/>
  <c r="E4" i="61"/>
  <c r="C61" i="1"/>
  <c r="C145"/>
  <c r="B25" i="76" s="1"/>
  <c r="E25" s="1"/>
  <c r="D63" i="3"/>
  <c r="D124"/>
  <c r="D146" s="1"/>
  <c r="E61" i="95"/>
  <c r="E85" s="1"/>
  <c r="D61"/>
  <c r="D85" s="1"/>
  <c r="G4" i="61"/>
  <c r="D26" i="76"/>
  <c r="I14" i="98"/>
  <c r="F19"/>
  <c r="C125" i="1"/>
  <c r="D86" i="3"/>
  <c r="B7" i="76"/>
  <c r="G4" i="73"/>
  <c r="H4" i="61"/>
  <c r="I17" i="98"/>
  <c r="I18" s="1"/>
  <c r="D61" i="1"/>
  <c r="D13" i="76"/>
  <c r="E13" s="1"/>
  <c r="E61" i="1"/>
  <c r="E87" i="3" l="1"/>
  <c r="D87"/>
  <c r="E38" i="76"/>
  <c r="B36"/>
  <c r="E36" s="1"/>
  <c r="C30" i="73"/>
  <c r="E7" i="76"/>
  <c r="G30" i="73"/>
  <c r="E30" i="76"/>
  <c r="D32"/>
  <c r="C151" i="1"/>
  <c r="D146"/>
  <c r="B32" i="76" s="1"/>
  <c r="C150" i="1"/>
  <c r="C85"/>
  <c r="B8" i="76" s="1"/>
  <c r="E8" s="1"/>
  <c r="B6"/>
  <c r="E6" s="1"/>
  <c r="C146" i="1"/>
  <c r="B26" i="76" s="1"/>
  <c r="E26" s="1"/>
  <c r="B24"/>
  <c r="E24" s="1"/>
  <c r="E28" i="73"/>
  <c r="D19" i="76"/>
  <c r="E19" s="1"/>
  <c r="I19" i="98"/>
  <c r="E150" i="1"/>
  <c r="E85"/>
  <c r="B20" i="76" s="1"/>
  <c r="B18"/>
  <c r="E18" s="1"/>
  <c r="D30" i="73"/>
  <c r="D14" i="76"/>
  <c r="H30" i="73"/>
  <c r="D150" i="1"/>
  <c r="B12" i="76"/>
  <c r="E12" s="1"/>
  <c r="D85" i="1"/>
  <c r="B14" i="76" s="1"/>
  <c r="E32" l="1"/>
  <c r="E14"/>
  <c r="E30" i="73"/>
  <c r="I30"/>
  <c r="D20" i="76"/>
  <c r="E20" s="1"/>
</calcChain>
</file>

<file path=xl/sharedStrings.xml><?xml version="1.0" encoding="utf-8"?>
<sst xmlns="http://schemas.openxmlformats.org/spreadsheetml/2006/main" count="3693" uniqueCount="1342">
  <si>
    <r>
      <t>EU-s projekt neve, azonosítója:</t>
    </r>
    <r>
      <rPr>
        <sz val="12"/>
        <rFont val="Times New Roman"/>
        <family val="1"/>
        <charset val="238"/>
      </rPr>
      <t>*</t>
    </r>
  </si>
  <si>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</si>
  <si>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</si>
  <si>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</si>
  <si>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</si>
  <si>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</si>
  <si>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</si>
  <si>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</si>
  <si>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</si>
  <si>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</si>
  <si>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</si>
  <si>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</si>
  <si>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</si>
  <si>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</si>
  <si>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</si>
  <si>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</si>
  <si>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</si>
  <si>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</si>
  <si>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</si>
  <si>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</si>
  <si>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</si>
  <si>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</si>
  <si>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</si>
  <si>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</si>
  <si>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</si>
  <si>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</si>
  <si>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</si>
  <si>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</si>
  <si>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</si>
  <si>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</si>
  <si>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</si>
  <si>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</si>
  <si>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</si>
  <si>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</si>
  <si>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</si>
  <si>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</si>
  <si>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</si>
  <si>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</si>
  <si>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</si>
  <si>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</si>
  <si>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</si>
  <si>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</si>
  <si>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Ezer forintban !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</si>
  <si>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</si>
  <si>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</si>
  <si>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</si>
  <si>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</si>
  <si>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</si>
  <si>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</si>
  <si>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</si>
  <si>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</si>
  <si>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>05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</si>
  <si>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</si>
  <si>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</si>
  <si>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</si>
  <si>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</si>
  <si>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</si>
  <si>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</si>
  <si>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</si>
  <si>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</si>
  <si>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</si>
  <si>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</si>
  <si>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</si>
  <si>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</si>
  <si>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</si>
  <si>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</si>
  <si>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</si>
  <si>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</si>
  <si>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</si>
  <si>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</si>
  <si>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</si>
  <si>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</si>
  <si>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</si>
  <si>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</si>
  <si>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</si>
  <si>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</si>
  <si>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</si>
  <si>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</si>
  <si>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</si>
  <si>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</si>
  <si>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</si>
  <si>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</si>
  <si>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</si>
  <si>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</si>
  <si>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</si>
  <si>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</si>
  <si>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</si>
  <si>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</si>
  <si>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</si>
  <si>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</si>
  <si>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</si>
  <si>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</si>
  <si>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</si>
  <si>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</si>
  <si>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</si>
  <si>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</si>
  <si>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</si>
  <si>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</si>
  <si>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</si>
  <si>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</si>
  <si>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</si>
  <si>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</si>
  <si>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</si>
  <si>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</si>
  <si>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</si>
  <si>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</si>
  <si>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</si>
  <si>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</si>
  <si>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</si>
  <si>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</si>
  <si>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</si>
  <si>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</si>
  <si>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</si>
  <si>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</si>
  <si>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</si>
  <si>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</si>
  <si>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</si>
  <si>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</si>
  <si>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</si>
  <si>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</si>
  <si>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</si>
  <si>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</si>
  <si>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</si>
  <si>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</si>
  <si>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</si>
  <si>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</si>
  <si>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</si>
  <si>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</si>
  <si>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</si>
  <si>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</si>
  <si>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</si>
  <si>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</si>
  <si>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</si>
  <si>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</si>
  <si>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</si>
  <si>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</si>
  <si>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</si>
  <si>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</si>
  <si>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</si>
  <si>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</si>
  <si>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</si>
  <si>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</si>
  <si>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</si>
  <si>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</si>
  <si>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</si>
  <si>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</si>
  <si>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</si>
  <si>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</si>
  <si>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</si>
  <si>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</si>
  <si>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</si>
  <si>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</si>
  <si>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</si>
  <si>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</si>
  <si>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</si>
  <si>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</si>
  <si>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</si>
  <si>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</si>
  <si>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</si>
  <si>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</si>
  <si>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</si>
  <si>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</si>
  <si>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</si>
  <si>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</si>
  <si>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</si>
  <si>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</si>
  <si>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</si>
  <si>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</si>
  <si>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</si>
  <si>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</si>
  <si>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</si>
  <si>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</si>
  <si>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</si>
  <si>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</si>
  <si>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</si>
  <si>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</si>
  <si>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</si>
  <si>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</si>
  <si>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</si>
  <si>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</si>
  <si>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</si>
  <si>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</si>
  <si>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</si>
  <si>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</si>
  <si>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</si>
  <si>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</si>
  <si>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</si>
  <si>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</si>
  <si>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</si>
  <si>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</si>
  <si>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</si>
  <si>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</si>
  <si>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</si>
  <si>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</si>
  <si>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</si>
  <si>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</si>
  <si>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</si>
  <si>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</si>
  <si>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</si>
  <si>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</si>
  <si>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</si>
  <si>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</si>
  <si>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</si>
  <si>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</si>
  <si>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</si>
  <si>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</si>
  <si>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</si>
  <si>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Ezer forintban!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</si>
  <si>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</si>
  <si>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</si>
  <si>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</si>
  <si>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</si>
  <si>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</si>
  <si>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</si>
  <si>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</si>
  <si>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</si>
  <si>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</si>
  <si>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</si>
  <si>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</si>
  <si>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</si>
  <si>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</si>
  <si>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</si>
  <si>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</si>
  <si>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</si>
  <si>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</si>
  <si>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</si>
  <si>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</si>
  <si>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</si>
  <si>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</si>
  <si>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</si>
  <si>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</si>
  <si>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</si>
  <si>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</si>
  <si>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</si>
  <si>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</si>
  <si>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</si>
  <si>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</si>
  <si>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</si>
  <si>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</si>
  <si>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</si>
  <si>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</si>
  <si>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</si>
  <si>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</si>
  <si>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</si>
  <si>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</si>
  <si>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32.</t>
  </si>
  <si>
    <t>33.</t>
  </si>
  <si>
    <t>Sorszám</t>
  </si>
  <si>
    <t>Mennyiség
(db)</t>
  </si>
  <si>
    <t>Értéke
(E Ft)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</si>
  <si>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</si>
  <si>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</si>
  <si>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</si>
  <si>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</si>
  <si>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</si>
  <si>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</si>
  <si>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Összeg  ( E 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</si>
  <si>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</si>
  <si>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</si>
  <si>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</si>
  <si>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</si>
  <si>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</si>
  <si>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</si>
  <si>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</si>
  <si>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</si>
  <si>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</si>
  <si>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</si>
  <si>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</si>
  <si>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</si>
  <si>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</si>
  <si>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</si>
  <si>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</si>
  <si>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</si>
  <si>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</si>
  <si>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</si>
  <si>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</si>
  <si>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</si>
  <si>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</si>
  <si>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</si>
  <si>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</si>
  <si>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</si>
  <si>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</si>
  <si>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</si>
  <si>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4.1.</t>
  </si>
  <si>
    <t>4.2.</t>
  </si>
  <si>
    <t>4.3.</t>
  </si>
  <si>
    <t>Egyéb áruhasználati és szolgáltatási adók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</si>
  <si>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</si>
  <si>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</si>
  <si>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</si>
  <si>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</si>
  <si>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</si>
  <si>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</si>
  <si>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</si>
  <si>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</si>
  <si>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</si>
  <si>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</si>
  <si>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</si>
  <si>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</si>
  <si>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</si>
  <si>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</si>
  <si>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</si>
  <si>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</si>
  <si>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</si>
  <si>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</si>
  <si>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</si>
  <si>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</si>
  <si>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</si>
  <si>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</si>
  <si>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</si>
  <si>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</si>
  <si>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</si>
  <si>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</si>
  <si>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</si>
  <si>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</si>
  <si>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</si>
  <si>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</si>
  <si>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</si>
  <si>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</si>
  <si>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</si>
  <si>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</si>
  <si>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</si>
  <si>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</si>
  <si>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</si>
  <si>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</si>
  <si>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</si>
  <si>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</si>
  <si>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</si>
  <si>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</si>
  <si>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</si>
  <si>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</si>
  <si>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</si>
  <si>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</si>
  <si>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</si>
  <si>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</si>
  <si>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</si>
  <si>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</si>
  <si>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</si>
  <si>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</si>
  <si>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</si>
  <si>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</si>
  <si>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</si>
  <si>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</si>
  <si>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</si>
  <si>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</si>
  <si>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</si>
  <si>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</si>
  <si>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</si>
  <si>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</si>
  <si>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</si>
  <si>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</si>
  <si>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</si>
  <si>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</si>
  <si>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</si>
  <si>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</si>
  <si>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</si>
  <si>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</si>
  <si>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</si>
  <si>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</si>
  <si>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</si>
  <si>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</si>
  <si>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</si>
  <si>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</si>
  <si>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</si>
  <si>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</si>
  <si>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</si>
  <si>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</si>
  <si>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</si>
  <si>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</si>
  <si>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</si>
  <si>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</si>
  <si>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</si>
  <si>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</si>
  <si>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</si>
  <si>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</si>
  <si>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</si>
  <si>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</si>
  <si>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</si>
  <si>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</si>
  <si>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</si>
  <si>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</si>
  <si>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</si>
  <si>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</si>
  <si>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</si>
  <si>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</si>
  <si>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</si>
  <si>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</si>
  <si>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</si>
  <si>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</si>
  <si>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</si>
  <si>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</si>
  <si>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</si>
  <si>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</si>
  <si>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</si>
  <si>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</si>
  <si>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</si>
  <si>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</si>
  <si>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</si>
  <si>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</si>
  <si>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</si>
  <si>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</si>
  <si>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</si>
  <si>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</si>
  <si>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</si>
  <si>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</si>
  <si>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</si>
  <si>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</si>
  <si>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</si>
  <si>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</si>
  <si>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</si>
  <si>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</si>
  <si>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</si>
  <si>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</si>
  <si>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</si>
  <si>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</si>
  <si>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</si>
  <si>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</si>
  <si>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</si>
  <si>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</si>
  <si>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</si>
  <si>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</si>
  <si>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</si>
  <si>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</si>
  <si>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</si>
  <si>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</si>
  <si>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</si>
  <si>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</si>
  <si>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</si>
  <si>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</si>
  <si>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</si>
  <si>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</si>
  <si>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</si>
  <si>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</si>
  <si>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</si>
  <si>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</si>
  <si>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</si>
  <si>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</si>
  <si>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</si>
  <si>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</si>
  <si>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</si>
  <si>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</si>
  <si>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</si>
  <si>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</si>
  <si>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</si>
  <si>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</si>
  <si>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</si>
  <si>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</si>
  <si>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</si>
  <si>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</si>
  <si>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</si>
  <si>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</si>
  <si>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</si>
  <si>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</si>
  <si>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</si>
  <si>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</si>
  <si>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</si>
  <si>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</si>
  <si>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</si>
  <si>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</si>
  <si>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</si>
  <si>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</si>
  <si>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</si>
  <si>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</si>
  <si>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</si>
  <si>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</si>
  <si>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</si>
  <si>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</si>
  <si>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</si>
  <si>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</si>
  <si>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</si>
  <si>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</si>
  <si>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</si>
  <si>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</si>
  <si>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</si>
  <si>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</si>
  <si>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</si>
  <si>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</si>
  <si>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</si>
  <si>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</si>
  <si>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</si>
  <si>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</si>
  <si>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</si>
  <si>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</si>
  <si>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</si>
  <si>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</si>
  <si>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</si>
  <si>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</si>
  <si>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</si>
  <si>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</si>
  <si>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</si>
  <si>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</si>
  <si>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</si>
  <si>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</si>
  <si>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</si>
  <si>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</si>
  <si>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</si>
  <si>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</si>
  <si>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</si>
  <si>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</si>
  <si>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</si>
  <si>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</si>
  <si>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</si>
  <si>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</si>
  <si>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</si>
  <si>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</si>
  <si>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</si>
  <si>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</si>
  <si>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</si>
  <si>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</si>
  <si>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</si>
  <si>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</si>
  <si>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</si>
  <si>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</si>
  <si>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</si>
  <si>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</si>
  <si>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</si>
  <si>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</si>
  <si>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</si>
  <si>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</si>
  <si>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</si>
  <si>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</si>
  <si>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</si>
  <si>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</si>
  <si>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</si>
  <si>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</si>
  <si>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</si>
  <si>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</si>
  <si>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</si>
  <si>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</si>
  <si>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Működési célú visszatérítendő támogatások kölcsönök visszatér. ÁH-n kívülről</t>
  </si>
  <si>
    <t>Felhalm. célú visszatérítendő támogatások kölcsönök visszatér. ÁH-n kívülről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</si>
  <si>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</si>
  <si>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</si>
  <si>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</si>
  <si>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</si>
  <si>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</si>
  <si>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</si>
  <si>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</si>
  <si>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</si>
  <si>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</si>
  <si>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Pénzeszközök betétként elhelyezése </t>
  </si>
  <si>
    <t xml:space="preserve">B </t>
  </si>
  <si>
    <t>H=(D+…+G)</t>
  </si>
  <si>
    <t>I=(C+H)</t>
  </si>
  <si>
    <t>I) KINCSTÁRI SZÁMLAVEZETÉSSEL KAPCSOLATOS ELSZÁMOLÁSOK</t>
  </si>
  <si>
    <t>5.-ből EU-s támogatás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</si>
  <si>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</si>
  <si>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</si>
  <si>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</si>
  <si>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</si>
  <si>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</si>
  <si>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</si>
  <si>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</si>
  <si>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</si>
  <si>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</si>
  <si>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</si>
  <si>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Hitel-, kölcsönfelvétel államháztartáson kívülről  (10.1.+…+10.3.)</t>
  </si>
  <si>
    <t>J=(F+…+I)</t>
  </si>
  <si>
    <t>Összesen (1+8)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</si>
  <si>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</si>
  <si>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</si>
  <si>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</si>
  <si>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</si>
  <si>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</si>
  <si>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</si>
  <si>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</si>
  <si>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</si>
  <si>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</si>
  <si>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</si>
  <si>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</si>
  <si>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</si>
  <si>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</si>
  <si>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</si>
  <si>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</si>
  <si>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</si>
  <si>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</si>
  <si>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</si>
  <si>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</si>
  <si>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</si>
  <si>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Nyilvántartott függő követelések, kötelezettségek
(db)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</si>
  <si>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</si>
  <si>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</si>
  <si>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</si>
  <si>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</si>
  <si>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</si>
  <si>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</si>
  <si>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</si>
  <si>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</si>
  <si>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</si>
  <si>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</si>
  <si>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</si>
  <si>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</si>
  <si>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</si>
  <si>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2015. évi eredeti előirányzat BEVÉTELEK</t>
  </si>
  <si>
    <t>Közhatalmi bevételek (4.1.+...+4.7.)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</si>
  <si>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</si>
  <si>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</si>
  <si>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</si>
  <si>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</si>
  <si>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</si>
  <si>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</si>
  <si>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</si>
  <si>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Egyéb korrekciós tételek (+,-)</t>
  </si>
  <si>
    <t>Kiemelt előirányzat, előirányzat megnevezése</t>
  </si>
  <si>
    <t>Közfoglalkoztatottak tényleges állományi létszáma (fő)</t>
  </si>
  <si>
    <t>Éves tényleges állományi  létszám  (fő)</t>
  </si>
  <si>
    <t>12/A - Mérleg</t>
  </si>
  <si>
    <t>#</t>
  </si>
  <si>
    <t>Előző időszak</t>
  </si>
  <si>
    <t>Módosítások (+/-)</t>
  </si>
  <si>
    <t>Tárgyi időszak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</si>
  <si>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</si>
  <si>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</si>
  <si>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</si>
  <si>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</si>
  <si>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</si>
  <si>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06</t>
  </si>
  <si>
    <t>A/II/2 Gépek, berendezések, felszerelések, járművek</t>
  </si>
  <si>
    <t>07</t>
  </si>
  <si>
    <t>A/II/3 Tenyészállatok</t>
  </si>
  <si>
    <t>08</t>
  </si>
  <si>
    <t>A/II/4 Beruházások, felújítások</t>
  </si>
  <si>
    <t>09</t>
  </si>
  <si>
    <t>A/II/5 Tárgyi eszközök értékhelyesbítése</t>
  </si>
  <si>
    <t>10</t>
  </si>
  <si>
    <t>A/II Tárgyi eszközök  (=A/II/1+...+A/II/5)</t>
  </si>
  <si>
    <t>11</t>
  </si>
  <si>
    <t>A/III/1 Tartós részesedések (=A/III/1a+…+A/III/1e)</t>
  </si>
  <si>
    <t>12</t>
  </si>
  <si>
    <t>A/III/1a - ebből: tartós részesedések jegybankban</t>
  </si>
  <si>
    <t>13</t>
  </si>
  <si>
    <t>A/III/1b - ebből: tartós részesedések nem pénzügyi vállalkozásban</t>
  </si>
  <si>
    <t>14</t>
  </si>
  <si>
    <t>A/III/1c - ebből: tartós részesedésel pénzügyi vállalkozásban</t>
  </si>
  <si>
    <t>15</t>
  </si>
  <si>
    <t>A/III/1d - ebből: tartós részesedések társulásban</t>
  </si>
  <si>
    <t>16</t>
  </si>
  <si>
    <t>A/III/1e - ebből: egyéb tartós részesedések</t>
  </si>
  <si>
    <t>17</t>
  </si>
  <si>
    <t>A/III/2 Tartós hitelviszonyt megtestesítő értékpapírok (&gt;=A/III/2a+A/III/2/b)</t>
  </si>
  <si>
    <t>18</t>
  </si>
  <si>
    <t>A/III/2a - ebből: államkötvények</t>
  </si>
  <si>
    <t>19</t>
  </si>
  <si>
    <t>A/III/2b - ebből: helyi önkormányzatok kötvényei</t>
  </si>
  <si>
    <t>20</t>
  </si>
  <si>
    <t>A/III/3 Befektetett pénzügyi eszközök értékhelyesbítése</t>
  </si>
  <si>
    <t>21</t>
  </si>
  <si>
    <t>A/III Befektetett pénzügyi eszközök (=A/III/1+A/III/2+A/III/3)</t>
  </si>
  <si>
    <t>22</t>
  </si>
  <si>
    <t>A/IV/1 Koncesszióba, vagyonkezelésbe adott eszközök (=A/IV/1a+A/IV/1b+A/IV/1c)</t>
  </si>
  <si>
    <t>23</t>
  </si>
  <si>
    <t>A/IV/1a - ebből: immateriális javak</t>
  </si>
  <si>
    <t>24</t>
  </si>
  <si>
    <t>A/IV/1b - ebből: tárgyi eszközök</t>
  </si>
  <si>
    <t>25</t>
  </si>
  <si>
    <t>A/IV/1c - ebből: tartós részesedések, tartós hitelviszonyt megtestesítő értékpapírok</t>
  </si>
  <si>
    <t>26</t>
  </si>
  <si>
    <t>A/IV/2 Koncesszióba, vagyonkezelésbe adott eszközök értékhelyesbítése</t>
  </si>
  <si>
    <t>27</t>
  </si>
  <si>
    <t>A/IV Koncesszióba, vagyonkezelésbe adott eszközök (=A/IV/1+A/IV/2)</t>
  </si>
  <si>
    <t>28</t>
  </si>
  <si>
    <t>A) NEMZETI VAGYONBA TARTOZÓ BEFEKTETETT ESZKÖZÖK (=A/I+A/II+A/III+A/IV)</t>
  </si>
  <si>
    <t>29</t>
  </si>
  <si>
    <t>B/I/1 Vásárolt készletek</t>
  </si>
  <si>
    <t>30</t>
  </si>
  <si>
    <t>B/I/2 Átsorolt, követelés fejében átvett készletek</t>
  </si>
  <si>
    <t>31</t>
  </si>
  <si>
    <t>B/I/3 Egyéb készletek</t>
  </si>
  <si>
    <t>32</t>
  </si>
  <si>
    <t>B/I/4  Befejezetlen termelés, félkész termékek, késztermékek</t>
  </si>
  <si>
    <t>33</t>
  </si>
  <si>
    <t>B/I/5 Növendék-, hízó és egyéb állatok</t>
  </si>
  <si>
    <t>34</t>
  </si>
  <si>
    <t>B/I Készletek (=B/I/1+…+B/I/5)</t>
  </si>
  <si>
    <t>35</t>
  </si>
  <si>
    <t>B/II/1 Nem tartós részesedések</t>
  </si>
  <si>
    <t>36</t>
  </si>
  <si>
    <t>B/II/2 Forgatási célú hitelviszonyt megtestesítő értékpapírok (&gt;=B/II/2a+…+B/II/2e)</t>
  </si>
  <si>
    <t>37</t>
  </si>
  <si>
    <t>B/II/2a - ebből: kárpótlási jegyek</t>
  </si>
  <si>
    <t>38</t>
  </si>
  <si>
    <t>B/II/2b - ebből: kincstárjegyek</t>
  </si>
  <si>
    <t>39</t>
  </si>
  <si>
    <t>B/II/2c - ebből: államkötvények</t>
  </si>
  <si>
    <t>40</t>
  </si>
  <si>
    <t>B/II/2d - ebből: helyi önkormányzatok kötvényei</t>
  </si>
  <si>
    <t>41</t>
  </si>
  <si>
    <t>B/II/2e - ebből: befektetési jegyek</t>
  </si>
  <si>
    <t>42</t>
  </si>
  <si>
    <t>B/II Értékpapírok (=B/II/1+B/II/2)</t>
  </si>
  <si>
    <t>43</t>
  </si>
  <si>
    <t>B) NEMZETI VAGYONBA TARTOZÓ FORGÓESZKÖZÖK (= B/I+B/II)</t>
  </si>
  <si>
    <t>44</t>
  </si>
  <si>
    <t>C/I/1 Éven túli lejáratú forint lekötött bankbetétek</t>
  </si>
  <si>
    <t>45</t>
  </si>
  <si>
    <t>C/I/2 Éven túli lejáratú deviza lekötött bankbetétek</t>
  </si>
  <si>
    <t>46</t>
  </si>
  <si>
    <t>C/I Lekötött bankbetétek (=C/I/1+…+C/I/2)</t>
  </si>
  <si>
    <t>47</t>
  </si>
  <si>
    <t>C/II/1 Forintpénztár</t>
  </si>
  <si>
    <t>48</t>
  </si>
  <si>
    <t>C/II/2 Valutapénztár</t>
  </si>
  <si>
    <t>49</t>
  </si>
  <si>
    <t>C/II/3 Betétkönyvek, csekkek, elektronikus pénzeszközök</t>
  </si>
  <si>
    <t>50</t>
  </si>
  <si>
    <t>C/II Pénztárak, csekkek, betétkönyvek (=C/II/1+C/II/2+C/II/3)</t>
  </si>
  <si>
    <t>51</t>
  </si>
  <si>
    <t>C/III/1 Kincstáron kívüli forintszámlák</t>
  </si>
  <si>
    <t>52</t>
  </si>
  <si>
    <t>C/III/2 Kincstárban vezetett forintszámlák</t>
  </si>
  <si>
    <t>53</t>
  </si>
  <si>
    <t>C/III Forintszámlák (=C/III/1+C/III/2)</t>
  </si>
  <si>
    <t>54</t>
  </si>
  <si>
    <t>C/IV/1 Kincstáron kívüli devizaszámlák</t>
  </si>
  <si>
    <t>55</t>
  </si>
  <si>
    <t>C/IV/2 Kincstárban vezetett devizaszámlák</t>
  </si>
  <si>
    <t>56</t>
  </si>
  <si>
    <t>C/IV Devizaszámlák (=CIV/1+C/IV/2)</t>
  </si>
  <si>
    <t>57</t>
  </si>
  <si>
    <t>C) PÉNZESZKÖZÖK (=C/I+…+C/IV)</t>
  </si>
  <si>
    <t>58</t>
  </si>
  <si>
    <t>D/I/1 Költségvetési évben esedékes követelések működési célú támogatások bevételeire államháztartáson belülről (&gt;=D/I/1a)</t>
  </si>
  <si>
    <t>59</t>
  </si>
  <si>
    <t>D/I/1a - ebből: költségvetési évben esedékes követelések működési célú visszatérítendő támogatások, kölcsönök visszatérülésére államháztartáson belülről</t>
  </si>
  <si>
    <t>60</t>
  </si>
  <si>
    <t>D/I/2 Költségvetési évben esedékes követelések felhalmozási célú támogatások bevételeire államháztartáson belülről (&gt;=D/I/2a)</t>
  </si>
  <si>
    <t>61</t>
  </si>
  <si>
    <t>D/I/2a - ebből: költségvetési évben esedékes követelések felhalmozási célú visszatérítendő támogatások, kölcsönök visszatérülésére államháztartáson belülről</t>
  </si>
  <si>
    <t>62</t>
  </si>
  <si>
    <t>D/I/3 Költségvetési évben esedékes követelések közhatalmi bevételre (=D/I/3a+…+D/I/3f)</t>
  </si>
  <si>
    <t>63</t>
  </si>
  <si>
    <t>D/I/3a  - ebből: költségvetési évben esedékes követelések jövedelemadókra</t>
  </si>
  <si>
    <t>64</t>
  </si>
  <si>
    <t>D/I/3b - ebből: költségvetési évben esedékes követelések szociális hozzájárulási adóra és járulékokra</t>
  </si>
  <si>
    <t>65</t>
  </si>
  <si>
    <t>D/I/3c - ebből: költségvetési évben esedékes követelések bérhez és foglalkoztatáshoz kapcsolódó adókra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</si>
  <si>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</si>
  <si>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</si>
  <si>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</si>
  <si>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</si>
  <si>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</si>
  <si>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</si>
  <si>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</si>
  <si>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</si>
  <si>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</si>
  <si>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</si>
  <si>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71</t>
  </si>
  <si>
    <t>D/I/4b - ebből: költségvetési évben esedékes követelések tulajdonosi bevételekre</t>
  </si>
  <si>
    <t>72</t>
  </si>
  <si>
    <t>D/I/4c - ebből: költségvetési évben esedékes követelések ellátási díjakra</t>
  </si>
  <si>
    <t>73</t>
  </si>
  <si>
    <t>D/I/4d - ebből: költségvetési évben esedékes követelések kiszámlázott általános forgalmi adóra</t>
  </si>
  <si>
    <t>74</t>
  </si>
  <si>
    <t>D/I/4e - ebből: költségvetési évben esedékes követelések általános forgalmi adó visszatérítésére</t>
  </si>
  <si>
    <t>75</t>
  </si>
  <si>
    <t>D/I/4f - ebből: költségvetési évben esedékes követelések kamatbevételekre</t>
  </si>
  <si>
    <t>76</t>
  </si>
  <si>
    <t>D/I/4g - ebből: költségvetési évben esedékes követelések egyéb pénzügyi műveletek bevételeire</t>
  </si>
  <si>
    <t>77</t>
  </si>
  <si>
    <t>D/I/4h - ebből: költségvetési évben esedékes követelések biztosító által fizetett kártérítésre</t>
  </si>
  <si>
    <t>78</t>
  </si>
  <si>
    <t>D/I/4i - ebből: költségvetési évben esedékes követelések egyéb működési bevételekre</t>
  </si>
  <si>
    <t>79</t>
  </si>
  <si>
    <t>D/I/5 Költségvetési évben esedékes követelések felhalmozási bevételre (=D/I/5a+…+D/I/5e)</t>
  </si>
  <si>
    <t>80</t>
  </si>
  <si>
    <t>D/I/5a - ebből: költségvetési évben esedékes követelések immateriális javak értékesítésére</t>
  </si>
  <si>
    <t>81</t>
  </si>
  <si>
    <t>D/I/5b - ebből: költségvetési évben esedékes követelések ingatlanok értékesítésére</t>
  </si>
  <si>
    <t>82</t>
  </si>
  <si>
    <t>D/I/5c - ebből: költségvetési évben esedékes követelések egyéb tárgyi eszközök értékesítésére</t>
  </si>
  <si>
    <t>83</t>
  </si>
  <si>
    <t>D/I/5d - ebből: költségvetési évben esedékes követelések részesedések értékesítésére</t>
  </si>
  <si>
    <t>84</t>
  </si>
  <si>
    <t>D/I/5e - ebből: költségvetési évben esedékes követelések részesedések megszűnéséhez kapcsolódó bevételekre</t>
  </si>
  <si>
    <t>85</t>
  </si>
  <si>
    <t>D/I/6 Költségvetési évben esedékes követelések működési célú átvett pénzeszközre (&gt;=D/I/6a+D/I/6b+D/I/6c)</t>
  </si>
  <si>
    <t>86</t>
  </si>
  <si>
    <t>D/I/6a - ebből: költségvetési évben esedékes követelések működési célú visszatérítendő támogatások, kölcsönök visszatérülése az Európai Uniótól</t>
  </si>
  <si>
    <t>87</t>
  </si>
  <si>
    <t>D/I/6b - ebből: költségvetési évben esedékes követelések működési célú visszatérítendő támogatások, kölcsönök visszatérülése kormányoktól és más nemzetközi szervezetektől</t>
  </si>
  <si>
    <t>88</t>
  </si>
  <si>
    <t>D/I/6c - ebből: költségvetési évben esedékes követelések működési célú visszatérítendő támogatások, kölcsönök visszatérülésére államháztartáson kívülről</t>
  </si>
  <si>
    <t>89</t>
  </si>
  <si>
    <t>D/I/7 Költségvetési évben esedékes követelések felhalmozási célú átvett pénzeszközre (&gt;=D/I/7a+D/I/7b+D/I/7c)</t>
  </si>
  <si>
    <t>90</t>
  </si>
  <si>
    <t>D/I/7a - ebből: költségvetési évben esedékes követelések felhalmozási célú visszatérítendő támogatások, kölcsönök visszatérülése az Európai Uniótól</t>
  </si>
  <si>
    <t>91</t>
  </si>
  <si>
    <t>D/I/7b - ebből: költségvetési évben esedékes követelések felhalmozási célú visszatérítendő támogatások, kölcsönök visszatérülése kormányoktól és más nemzetközi szervezetektől</t>
  </si>
  <si>
    <t>92</t>
  </si>
  <si>
    <t>D/I/7c - ebből: költségvetési évben esedékes követelések felhalmozási célú visszatérítendő támogatások, kölcsönök visszatérülésére államháztartáson kívülről</t>
  </si>
  <si>
    <t>93</t>
  </si>
  <si>
    <t>D/I/8 Költségvetési évben esedékes követelések finanszírozási bevételekre (&gt;=D/I/8a+…+D/I/8g)</t>
  </si>
  <si>
    <t>94</t>
  </si>
  <si>
    <t>D/I/8a - ebből: költségvetési évben esedékes követelések forgatási célú belföldi értékpapírok beváltásából, értékesítéséből</t>
  </si>
  <si>
    <t>95</t>
  </si>
  <si>
    <t>D/I/8b - ebből: költségvetési évben esedékes követelések befektetési célú belföldi értékpapírok beváltásából, értékesítéséből</t>
  </si>
  <si>
    <t>96</t>
  </si>
  <si>
    <t>D/I/8c - ebből: költségvetési évben esedékes követelések államháztartáson belüli megelőlegezések törlesztésére</t>
  </si>
  <si>
    <t>97</t>
  </si>
  <si>
    <t>D/I/8d - ebből: költségvetési évben esedékes követelések hosszú lejáratú tulajdonosi kölcsönök bevételeire</t>
  </si>
  <si>
    <t>98</t>
  </si>
  <si>
    <t>D/I/8e - ebből: költségvetési évben esedékes követelések rövid lejáratú tulajdonosi kölcsönök bevételeire</t>
  </si>
  <si>
    <t>99</t>
  </si>
  <si>
    <t>D/I/8f - ebből: költségvetési évben esedékes követelések forgatási célú külföldi értékpapírok beváltásából, értékesítéséből</t>
  </si>
  <si>
    <t>100</t>
  </si>
  <si>
    <t>D/I/8g - ebből: költségvetési évben esedékes követelések befektetési célú külföldi értékpapírok beváltásából, értékesítéséből</t>
  </si>
  <si>
    <t>101</t>
  </si>
  <si>
    <t>D/I Költségvetési évben esedékes követelések (=D/I/1+…+D/I/8)</t>
  </si>
  <si>
    <t>102</t>
  </si>
  <si>
    <t>D/II/1 Költségvetési évet követően esedékes követelések működési célú támogatások bevételeire államháztartáson belülről (&gt;=D/II/1a)</t>
  </si>
  <si>
    <t>103</t>
  </si>
  <si>
    <t>D/II/1a - ebből: költségvetési évet követően esedékes követelések működési célú visszatérítendő támogatások, kölcsönök visszatérülésére államháztartáson belülről</t>
  </si>
  <si>
    <t>104</t>
  </si>
  <si>
    <t>D/II/2 Költségvetési évet követően esedékes követelések felhalmozási célú támogatások bevételeire államháztartáson belülről (&gt;=D/II/2a)</t>
  </si>
  <si>
    <t>105</t>
  </si>
  <si>
    <t>D/II/2a - ebből: költségvetési évet követően esedékes követelések felhalmozási célú visszatérítendő támogatások, kölcsönök visszatérülésére államháztartáson belülről</t>
  </si>
  <si>
    <t>106</t>
  </si>
  <si>
    <t>D/II/3 Költségvetési évet követően esedékes követelések közhatalmi bevételre (=D/II/3a+…+D/II/3f)</t>
  </si>
  <si>
    <t>107</t>
  </si>
  <si>
    <t>D/II/3a - ebből: költségvetési évet követően esedékes követelések jövedelemadókra</t>
  </si>
  <si>
    <t>108</t>
  </si>
  <si>
    <t>D/II/3b - ebből: költségvetési évet követően esedékes követelések szociális hozzájárulási adóra és járulékokra</t>
  </si>
  <si>
    <t>109</t>
  </si>
  <si>
    <t>D/II/3c - ebből: költségvetési évet követően esedékes követelések bérhez és foglalkoztatáshoz kapcsolódó adókra</t>
  </si>
  <si>
    <t>110</t>
  </si>
  <si>
    <t>D/II/3d - ebből: költségvetési évet követően esedékes követelések vagyoni típusú adókra</t>
  </si>
  <si>
    <t>111</t>
  </si>
  <si>
    <t>D/II/3e - ebből: költségvetési évet követően esedékes követelések termékek és szolgáltatások adóira</t>
  </si>
  <si>
    <t>112</t>
  </si>
  <si>
    <t>D/II/3f - ebből: költségvetési évet követően esedékes követelések egyéb közhatalmi bevételekre</t>
  </si>
  <si>
    <t>113</t>
  </si>
  <si>
    <t>D/II/4 Költségvetési évet követően esedékes követelések működési bevételre (=D/II/4a+…+D/II/4i)</t>
  </si>
  <si>
    <t>114</t>
  </si>
  <si>
    <t>D/II/4a - ebből: költségvetési évet követően esedékes követelések készletértékesítés ellenértékére, szolgáltatások ellenértékére, közvetített szolgáltatások ellenértékére</t>
  </si>
  <si>
    <t>115</t>
  </si>
  <si>
    <t>D/II/4b - ebből: költségvetési évet követően esedékes követelések tulajdonosi bevételekre</t>
  </si>
  <si>
    <t>116</t>
  </si>
  <si>
    <t>D/II/4c - ebből: költségvetési évet követően esedékes követelések ellátási díjakra</t>
  </si>
  <si>
    <t>117</t>
  </si>
  <si>
    <t>D/II/4d - ebből: költségvetési évet követően esedékes követelések kiszámlázott általános forgalmi adóra</t>
  </si>
  <si>
    <t>118</t>
  </si>
  <si>
    <t>D/II/4e - ebből: költségvetési évet követően esedékes követelések általános forgalmi adó visszatérítésére</t>
  </si>
  <si>
    <t>119</t>
  </si>
  <si>
    <t>D/II/4f - ebből: költségvetési évet követően esedékes követelések kamatbevételekre</t>
  </si>
  <si>
    <t>120</t>
  </si>
  <si>
    <t>D/II/4g - ebből: költségvetési évet követően esedékes követelések egyéb pénzügyi műveletek bevételeire</t>
  </si>
  <si>
    <t>121</t>
  </si>
  <si>
    <t>D/II/4h - ebből: költségvetési évet követően esedékes követelések biztosító által fizetett kártérítésre</t>
  </si>
  <si>
    <t>122</t>
  </si>
  <si>
    <t>D/II/4i - ebből: költségvetési évet követően esedékes követelések egyéb működési bevételekre</t>
  </si>
  <si>
    <t>123</t>
  </si>
  <si>
    <t>D/II/5 Költségvetési évet követően esedékes követelések felhalmozási bevételre (=D/II/5a+…+D/II/5e)</t>
  </si>
  <si>
    <t>124</t>
  </si>
  <si>
    <t>D/II/5a - ebből: költségvetési évet követően esedékes követelések immateriális javak értékesítésére</t>
  </si>
  <si>
    <t>125</t>
  </si>
  <si>
    <t>D/II/5b - ebből: költségvetési évet követően esedékes követelések ingatlanok értékesítésére</t>
  </si>
  <si>
    <t>126</t>
  </si>
  <si>
    <t>D/II/5c - ebből: költségvetési évet követően esedékes követelések egyéb tárgyi eszközök értékesítésére</t>
  </si>
  <si>
    <t>127</t>
  </si>
  <si>
    <t>D/II/5d - ebből: költségvetési évet követően esedékes követelések részesedések értékesítésére</t>
  </si>
  <si>
    <t>128</t>
  </si>
  <si>
    <t>D/II/5e - ebből: költségvetési évet követően esedékes követelések részesedések megszűnéséhez kapcsolódó bevételekre</t>
  </si>
  <si>
    <t>129</t>
  </si>
  <si>
    <t>D/II/6 Költségvetési évet követően esedékes követelések működési célú átvett pénzeszközre (&gt;=D/II/6a+D/II/6b+D/II/6c)</t>
  </si>
  <si>
    <t>130</t>
  </si>
  <si>
    <t>D/II/6a - ebből: költségvetési évet követően esedékes követelések működési célú visszatérítendő támogatások, kölcsönök visszatérülése az Európai Uniótól</t>
  </si>
  <si>
    <t>131</t>
  </si>
  <si>
    <t>D/II/6b - ebből: költségvetési évet követően esedékes követelések működési célú visszatérítendő támogatások, kölcsönök visszatérülése kormányoktól és más nemzetközi szervezetektől</t>
  </si>
  <si>
    <t>132</t>
  </si>
  <si>
    <t>D/II/6c - ebből: költségvetési évet követően esedékes követelések működési célú visszatérítendő támogatások, kölcsönök visszatérülésére államháztartáson kívülről</t>
  </si>
  <si>
    <t>133</t>
  </si>
  <si>
    <t>D/II/7 Költségvetési évet követően esedékes követelések felhalmozási célú átvett pénzeszközre (&gt;=D/II/7a+D/II/7b+D/II/7c)</t>
  </si>
  <si>
    <t>134</t>
  </si>
  <si>
    <t>D/II/7a - ebből: költségvetési évet követően esedékes követelések felhalmozási célú visszatérítendő támogatások, kölcsönök visszatérülése az Európai Uniótól</t>
  </si>
  <si>
    <t>135</t>
  </si>
  <si>
    <t>D/II/7b - ebből: költségvetési évet követően esedékes követelések felhalmozási célú visszatérítendő támogatások, kölcsönök visszatérülése kormányoktól és más nemzetközi szervezetektől</t>
  </si>
  <si>
    <t>136</t>
  </si>
  <si>
    <t>D/II/7c - ebből: költségvetési évet követően esedékes követelések felhalmozási célú visszatérítendő támogatások, kölcsönök visszatérülésére államháztartáson kívülről</t>
  </si>
  <si>
    <t>137</t>
  </si>
  <si>
    <t>D/II/8 Költségvetési évet követően esedékes követelések finanszírozási bevételekre (=D/II/8a+D/II/8b+D/II/8c)</t>
  </si>
  <si>
    <t>138</t>
  </si>
  <si>
    <t>D/II8a - ebből: költségvetési évet követően esedékes követelések befektetési célú belföldi értékpapírok beváltásából, értékesítéséből</t>
  </si>
  <si>
    <t>139</t>
  </si>
  <si>
    <t>D/II8b - ebből: költségvetési évet követően esedékes követelések hosszú lejáratú tulajdonosi kölcsönök bevételeire</t>
  </si>
  <si>
    <t>140</t>
  </si>
  <si>
    <t>D/II8c - ebből: költségvetési évet követően esedékes követelések befektetési célú külföldi értékpapírok beváltásából, értékesítéséből</t>
  </si>
  <si>
    <t>141</t>
  </si>
  <si>
    <t>D/II Költségvetési évet követően esedékes követelések (=D/II/1+…+D/II/8)</t>
  </si>
  <si>
    <t>142</t>
  </si>
  <si>
    <t>D/III/1 Adott előlegek (=D/III/1a+…+D/III/1f)</t>
  </si>
  <si>
    <t>143</t>
  </si>
  <si>
    <t>D/III/1a - ebből: immateriális javakra adott előlegek</t>
  </si>
  <si>
    <t>144</t>
  </si>
  <si>
    <t>D/III/1b - ebből: beruházásokra adott előlegek</t>
  </si>
  <si>
    <t>145</t>
  </si>
  <si>
    <t>D/III/1c - ebből: készletekre adott előlegek</t>
  </si>
  <si>
    <t>146</t>
  </si>
  <si>
    <t>D/III/1d - ebből: igénybe vett szolgáltatásra adott előlegek</t>
  </si>
  <si>
    <t>147</t>
  </si>
  <si>
    <t>D/III/1e - ebből: foglalkoztatottaknak adott előlegek</t>
  </si>
  <si>
    <t>148</t>
  </si>
  <si>
    <t>D/III/1f - ebből: túlfizetések, téves és visszajáró kifizetések</t>
  </si>
  <si>
    <t>149</t>
  </si>
  <si>
    <t>D/III/2 Továbbadási célból folyósított támogatások, ellátások elszámolása</t>
  </si>
  <si>
    <t>150</t>
  </si>
  <si>
    <t>D/III/3 Más által beszedett bevételek elszámolása</t>
  </si>
  <si>
    <t>151</t>
  </si>
  <si>
    <t>D/III/4 Forgótőke elszámolása</t>
  </si>
  <si>
    <t>152</t>
  </si>
  <si>
    <t>D/III/5 Vagyonkezelésbe adott eszközökkel kapcsolatos visszapótlási követelés elszámolása</t>
  </si>
  <si>
    <t>153</t>
  </si>
  <si>
    <t>D/III/6 Nem társadalombiztosítás pénzügyi alapjait terhelő kifizetett ellátások megtérítésének elszámolása</t>
  </si>
  <si>
    <t>154</t>
  </si>
  <si>
    <t>D/III/7 Folyósított, megelőlegezett társadalombiztosítási és családtámogatási ellátások elszámolása</t>
  </si>
  <si>
    <t>155</t>
  </si>
  <si>
    <t>D/III/8 Gazdasági társaság alapítása, jegyzett tőkéjének emelése esetén a társaságnak ténylegesen átadott eszközök</t>
  </si>
  <si>
    <t>156</t>
  </si>
  <si>
    <t>D/III/9 Letétre, megőrzésre, fedezetkezelésre átadott pénzeszközök, biztosítékok</t>
  </si>
  <si>
    <t>157</t>
  </si>
  <si>
    <t>D/III Követelés jellegű sajátos elszámolások (=D/III/1+…+D/III/9)</t>
  </si>
  <si>
    <t>158</t>
  </si>
  <si>
    <t>D) KÖVETELÉSEK  (=D/I+D/II+D/III)</t>
  </si>
  <si>
    <t>159</t>
  </si>
  <si>
    <t>E/I December havi illetmények, munkabérek elszámolása</t>
  </si>
  <si>
    <t>160</t>
  </si>
  <si>
    <t>E/II Utalványok, bérletek és más hasonló, készpénz-helyettesítő fizetési eszköznek nem minősülő eszközök elszámolásai</t>
  </si>
  <si>
    <t>161</t>
  </si>
  <si>
    <t>E) EGYÉB SAJÁTOS ESZKÖZOLDALI  ELSZÁMOLÁSOK (=E/I+…+E/II)</t>
  </si>
  <si>
    <t>162</t>
  </si>
  <si>
    <t>F/1  Eredményszemléletű bevételek aktív időbeli elhatárolása</t>
  </si>
  <si>
    <t>163</t>
  </si>
  <si>
    <t>F/2 Költségek, ráfordítások aktív időbeli elhatárolása</t>
  </si>
  <si>
    <t>164</t>
  </si>
  <si>
    <t>F/3 Halasztott ráfordítások</t>
  </si>
  <si>
    <t>165</t>
  </si>
  <si>
    <t>F) AKTÍV IDŐBELI  ELHATÁROLÁSOK  (=F/1+F/2+F/3)</t>
  </si>
  <si>
    <t>166</t>
  </si>
  <si>
    <t>ESZKÖZÖK ÖSSZESEN (=A+B+C+D+E+F)</t>
  </si>
  <si>
    <t>167</t>
  </si>
  <si>
    <t>G/I  Nemzeti vagyon induláskori értéke</t>
  </si>
  <si>
    <t>168</t>
  </si>
  <si>
    <t>G/II Nemzeti vagyon változásai</t>
  </si>
  <si>
    <t>169</t>
  </si>
  <si>
    <t>G/III Egyéb eszközök induláskori értéke és változásai</t>
  </si>
  <si>
    <t>170</t>
  </si>
  <si>
    <t>G/IV Felhalmozott eredmény</t>
  </si>
  <si>
    <t>171</t>
  </si>
  <si>
    <t>G/V Eszközök értékhelyesbítésének forrása</t>
  </si>
  <si>
    <t>172</t>
  </si>
  <si>
    <t>G/VI Mérleg szerinti eredmény</t>
  </si>
  <si>
    <t>173</t>
  </si>
  <si>
    <t>G/ SAJÁT TŐKE  (= G/I+…+G/VI)</t>
  </si>
  <si>
    <t>174</t>
  </si>
  <si>
    <t>H/I/1 Költségvetési évben esedékes kötelezettségek személyi juttatásokra</t>
  </si>
  <si>
    <t>175</t>
  </si>
  <si>
    <t>H/I/2 Költségvetési évben esedékes kötelezettségek munkaadókat terhelő járulékokra és szociális hozzájárulási adóra</t>
  </si>
  <si>
    <t>176</t>
  </si>
  <si>
    <t>H/I/3 Költségvetési évben esedékes kötelezettségek dologi kiadásokra</t>
  </si>
  <si>
    <t>177</t>
  </si>
  <si>
    <t>H/I/4 Költségvetési évben esedékes kötelezettségek ellátottak pénzbeli juttatásaira</t>
  </si>
  <si>
    <t>178</t>
  </si>
  <si>
    <t>H/I/5 Költségvetési évben esedékes kötelezettségek egyéb működési célú kiadásokra (&gt;=H/I/5a+H/I/5b)</t>
  </si>
  <si>
    <t>179</t>
  </si>
  <si>
    <t>H/I/5a - ebből: költségvetési évben esedékes kötelezettségek működési célú visszatérítendő támogatások, kölcsönök törlesztésére államháztartáson belülre</t>
  </si>
  <si>
    <t>180</t>
  </si>
  <si>
    <t>H/I/5b - ebből: költségvetési évben esedékes kötelezettségek működési célú támogatásokra az Európai Uniónak</t>
  </si>
  <si>
    <t>181</t>
  </si>
  <si>
    <t>H/I/6 Költségvetési évben esedékes kötelezettségek beruházásokra</t>
  </si>
  <si>
    <t>182</t>
  </si>
  <si>
    <t>H/I/7 Költségvetési évben esedékes kötelezettségek felújításokra</t>
  </si>
  <si>
    <t>183</t>
  </si>
  <si>
    <t>H/I/8 Költségvetési évben esedékes kötelezettségek egyéb felhalmozási célú kiadásokra (&gt;=H/I/8a+H/I/8b)</t>
  </si>
  <si>
    <t>184</t>
  </si>
  <si>
    <t>H/I/8a - ebből: költségvetési évben esedékes kötelezettségek felhalmozási célú visszatérítendő támogatások, kölcsönök törlesztésére államháztartáson belülre</t>
  </si>
  <si>
    <t>185</t>
  </si>
  <si>
    <t>H/I/8b - ebből: költségvetési évben esedékes kötelezettségek felhalmozási célú támogatásokra az Európai Uniónak</t>
  </si>
  <si>
    <t>186</t>
  </si>
  <si>
    <t>H/I/9 Költségvetési évben esedékes kötelezettségek finanszírozási kiadásokra (&gt;=H/I/9a+…+H/I/9l)</t>
  </si>
  <si>
    <t>187</t>
  </si>
  <si>
    <t>H/I/9a - ebből: költségvetési évben esedékes kötelezettségek hosszú lejáratú hitelek, kölcsönök törlesztésére pénzügyi vállalkozásnak</t>
  </si>
  <si>
    <t>188</t>
  </si>
  <si>
    <t>H/I/9b - ebből: költségvetési évben esedékes kötelezettségek rövid lejáratú hitelek, kölcsönök törlesztésére pénzügyi vállalkozásnak</t>
  </si>
  <si>
    <t>189</t>
  </si>
  <si>
    <t>H/I/9c - ebből: költségvetési évben esedékes kötelezettségek kincstárjegyek beváltására</t>
  </si>
  <si>
    <t>190</t>
  </si>
  <si>
    <t>H/I/9d - ebből: költségvetési évben esedékes kötelezettségek éven belüli lejáratú belföldi értékpapírok beváltására</t>
  </si>
  <si>
    <t>191</t>
  </si>
  <si>
    <t>H/I/9e - ebből: költségvetési évben esedékes kötelezettségek belföldi kötvények beváltására</t>
  </si>
  <si>
    <t>192</t>
  </si>
  <si>
    <t>H/I/9f - ebből: költségvetési évben esedékes kötelezettségek éven túli lejáratú belföldi értékpapírok beváltására</t>
  </si>
  <si>
    <t>193</t>
  </si>
  <si>
    <t>H/I/9g - ebből: költségvetési évben esedékes kötelezettségek államháztartáson belüli megelőlegezések visszafizetésére</t>
  </si>
  <si>
    <t>194</t>
  </si>
  <si>
    <t>H/I/9h - ebből: költségvetési évben esedékes kötelezettségek pénzügyi lízing kiadásaira</t>
  </si>
  <si>
    <t>195</t>
  </si>
  <si>
    <t>H/I/9i - ebből: költségvetési évben esedékes kötelezettségek külföldi értékpapírok beváltására</t>
  </si>
  <si>
    <t>196</t>
  </si>
  <si>
    <t>H/I/9j - ebből: költségvetési évben esedékes kötelezettségek hitelek, kölcsönök törlesztésére külföldi kormányoknak és nemzetközi szervezeteknek</t>
  </si>
  <si>
    <t>197</t>
  </si>
  <si>
    <t>H/I/9k - ebből: költségvetési évben esedékes kötelezettségek hitelek, kölcsönök törlesztésére külföldi pénzintézeteknek</t>
  </si>
  <si>
    <t>198</t>
  </si>
  <si>
    <t>H/I/9l - ebből: költségvetési évben esedékes kötelezettségek váltókiadásokra</t>
  </si>
  <si>
    <t>199</t>
  </si>
  <si>
    <t>H/I Költségvetési évben esedékes kötelezettségek (=H/I/1+…+H/I/9)</t>
  </si>
  <si>
    <t>200</t>
  </si>
  <si>
    <t>H/II/1 Költségvetési évet követően esedékes kötelezettségek személyi juttatásokra</t>
  </si>
  <si>
    <t>201</t>
  </si>
  <si>
    <t>H/II/2 Költségvetési évet követően esedékes kötelezettségek munkaadókat terhelő járulékokra és szociális hozzájárulási adóra</t>
  </si>
  <si>
    <t>202</t>
  </si>
  <si>
    <t>H/II/3 Költségvetési évet követően esedékes kötelezettségek dologi kiadásokra</t>
  </si>
  <si>
    <t>203</t>
  </si>
  <si>
    <t>H/II/4 Költségvetési évet követően esedékes kötelezettségek ellátottak pénzbeli juttatásaira</t>
  </si>
  <si>
    <t>204</t>
  </si>
  <si>
    <t>H/II/5 Költségvetési évet követően esedékes kötelezettségek egyéb működési célú kiadásokra (&gt;=H/II/5a+H/II/5b)</t>
  </si>
  <si>
    <t>205</t>
  </si>
  <si>
    <t>H/II/5a - ebből: költségvetési évet követően esedékes kötelezettségek működési célú visszatérítendő támogatások, kölcsönök törlesztésére államháztartáson belülre</t>
  </si>
  <si>
    <t>206</t>
  </si>
  <si>
    <t>H/II/5b - ebből: költségvetési évet követően esedékes kötelezettségek működési célú támogatásokra az Európai Uniónak</t>
  </si>
  <si>
    <t>207</t>
  </si>
  <si>
    <t>H/II/6 Költségvetési évet követően esedékes kötelezettségek beruházásokra</t>
  </si>
  <si>
    <t>208</t>
  </si>
  <si>
    <t>H/II/7 Költségvetési évet követően esedékes kötelezettségek felújításokra</t>
  </si>
  <si>
    <t>209</t>
  </si>
  <si>
    <t>H/II/8 Költségvetési évet követően esedékes kötelezettségek egyéb felhalmozási célú kiadásokra (&gt;=H/II/8a+H/II/8b)</t>
  </si>
  <si>
    <t>210</t>
  </si>
  <si>
    <t>H/II/8a - ebből: költségvetési évet követően esedékes kötelezettségek felhalmozási célú visszatérítendő támogatások, kölcsönök törlesztésére államháztartáson belülre</t>
  </si>
  <si>
    <t>211</t>
  </si>
  <si>
    <t>H/II/8b - ebből: költségvetési évet követően esedékes kötelezettségek felhalmozási célú támogatásokra az Európai Uniónak</t>
  </si>
  <si>
    <t>212</t>
  </si>
  <si>
    <t>H/II/9 Költségvetési évet követően esedékes kötelezettségek finanszírozási kiadásokra (&gt;=H/II/9a+…+H/II/9i)</t>
  </si>
  <si>
    <t>213</t>
  </si>
  <si>
    <t>H/II/9a - ebből: költségvetési évet követően esedékes kötelezettségek hosszú lejáratú hitelek, kölcsönök törlesztésére pénzügyi vállalkozásnak</t>
  </si>
  <si>
    <t>214</t>
  </si>
  <si>
    <t>H/II/9b - ebből: költségvetési évet követően esedékes kötelezettségek kincstárjegyek beváltására</t>
  </si>
  <si>
    <t>215</t>
  </si>
  <si>
    <t>H/II/9c - ebből: költségvetési évet követően esedékes kötelezettségek belföldi kötvények beváltására</t>
  </si>
  <si>
    <t>216</t>
  </si>
  <si>
    <t>H/II/9d - ebből: költségvetési évet követően esedékes kötelezettségek éven túli lejáratú belföldi értékpapírok beváltására</t>
  </si>
  <si>
    <t>217</t>
  </si>
  <si>
    <t>H/II/9e - ebből: költségvetési évet követően esedékes kötelezettségek pénzügyi lízing kiadásaira</t>
  </si>
  <si>
    <t>218</t>
  </si>
  <si>
    <t>H/II/9f - ebből: költségvetési évet követően esedékes kötelezettségek külföldi értékpapírok beváltására</t>
  </si>
  <si>
    <t>219</t>
  </si>
  <si>
    <t>H/II/9g - ebből: költségvetési évet követően esedékes kötelezettségek hitelek, kölcsönök törlesztésére külföldi kormányoknak és nemzetközi szervezeteknek</t>
  </si>
  <si>
    <t>220</t>
  </si>
  <si>
    <t>H/II/9h - ebből: költségvetési évet követően esedékes kötelezettségek külföldi hitelek, kölcsönök törlesztésére külföldi pénzintézeteknek</t>
  </si>
  <si>
    <t>221</t>
  </si>
  <si>
    <t>H/II/9i - ebből: költségvetési évet követően esedékes kötelezettségek váltókiadásokra</t>
  </si>
  <si>
    <t>222</t>
  </si>
  <si>
    <t>H/II Költségvetési évet követően esedékes kötelezettségek (=H/II/1+…+H/II/9)</t>
  </si>
  <si>
    <t>223</t>
  </si>
  <si>
    <t>H/III/1 Kapott előlegek (=H/III/1a+H/III/1b+H/III/1c)</t>
  </si>
  <si>
    <t>224</t>
  </si>
  <si>
    <t>H/III/1a - ebből: túlfizetés a jövedelemadókban</t>
  </si>
  <si>
    <t>225</t>
  </si>
  <si>
    <t>H/III/1b - ebből: túlfizetés az általános forgalmi adóban</t>
  </si>
  <si>
    <t>226</t>
  </si>
  <si>
    <t>H/III/1c - ebből: egyéb túlfizetések, téves és visszajáró befizetések, egyéb kapott előlegek</t>
  </si>
  <si>
    <t>227</t>
  </si>
  <si>
    <t>H/III/2 Továbbadási célból folyósított támogatások, ellátások elszámolása</t>
  </si>
  <si>
    <t>228</t>
  </si>
  <si>
    <t>H/III/3 Más szervezetet megillető bevételek elszámolása</t>
  </si>
  <si>
    <t>229</t>
  </si>
  <si>
    <t>H/III/4 Forgótőke elszámolása (Kincstár)</t>
  </si>
  <si>
    <t>230</t>
  </si>
  <si>
    <t>H/III/5 Vagyonkezelésbe vett eszközökkel kapcsolatos visszapótlási kötelezettség elszámolása</t>
  </si>
  <si>
    <t>231</t>
  </si>
  <si>
    <t>H/III/6 Nem társadalombiztosítás pénzügyi alapjait terhelő kifizetett ellátások megtérítésének elszámolása</t>
  </si>
  <si>
    <t>232</t>
  </si>
  <si>
    <t>H/III/7 Munkáltató által korengedményes nyugdíjhoz megfizetett hozzájárulás elszámolása</t>
  </si>
  <si>
    <t>233</t>
  </si>
  <si>
    <t>H/III/8 Letétre, megőrzésre, fedezetkezelésre átvett pénzeszközök, biztosítékok</t>
  </si>
  <si>
    <t>234</t>
  </si>
  <si>
    <t>H/III/9 Nemzetközi támogatási programok pénzeszközei</t>
  </si>
  <si>
    <t>235</t>
  </si>
  <si>
    <t>H/III/10 Államadósság Kezelő Központ Zrt.-nél elhelyezett fedezeti betétek</t>
  </si>
  <si>
    <t>236</t>
  </si>
  <si>
    <t>H/III Kötelezettség jellegű sajátos elszámolások (=H/III/1+…+H/III/10)</t>
  </si>
  <si>
    <t>237</t>
  </si>
  <si>
    <t>H) KÖTELEZETTSÉGEK (=H/I+H/II+H/III)</t>
  </si>
  <si>
    <t>238</t>
  </si>
  <si>
    <t>239</t>
  </si>
  <si>
    <t>J/1 Eredményszemléletű bevételek passzív időbeli elhatárolása</t>
  </si>
  <si>
    <t>240</t>
  </si>
  <si>
    <t>J/2 Költségek, ráfordítások passzív időbeli elhatárolása</t>
  </si>
  <si>
    <t>241</t>
  </si>
  <si>
    <t>J/3 Halasztott eredményszemléletű bevételek</t>
  </si>
  <si>
    <t>242</t>
  </si>
  <si>
    <t>J) PASSZÍV IDŐBELI ELHATÁROLÁSOK (=J/1+J/2+J/3)</t>
  </si>
  <si>
    <t>243</t>
  </si>
  <si>
    <t>FORRÁSOK ÖSSZESEN (=G+H+I+J)</t>
  </si>
  <si>
    <t>13/A - Eredménykimutatás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</si>
  <si>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</si>
  <si>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</si>
  <si>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</si>
  <si>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</si>
  <si>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</si>
  <si>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</si>
  <si>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</si>
  <si>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</si>
  <si>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</si>
  <si>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</si>
  <si>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</si>
  <si>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</si>
  <si>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</si>
  <si>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</si>
  <si>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</si>
  <si>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</si>
  <si>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</si>
  <si>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</si>
  <si>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</si>
  <si>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</si>
  <si>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</si>
  <si>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</si>
  <si>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</si>
  <si>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</si>
  <si>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</si>
  <si>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</si>
  <si>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</si>
  <si>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</si>
  <si>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</si>
  <si>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</si>
  <si>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</si>
  <si>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</si>
  <si>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</si>
  <si>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</si>
  <si>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</si>
  <si>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</si>
  <si>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</si>
  <si>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</si>
  <si>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</si>
  <si>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</si>
  <si>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</si>
  <si>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15/A - Kimutatás az immateriális javak, tárgyi eszközök koncesszióba, vagyonkezelésbe adott eszközök állományának alakulásáról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</si>
  <si>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</si>
  <si>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</si>
  <si>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</si>
  <si>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</si>
  <si>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</si>
  <si>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</si>
  <si>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 (=3+4+5+6+7+8)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</si>
  <si>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</si>
  <si>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</si>
  <si>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</si>
  <si>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</si>
  <si>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Térítésmentes átvétel</t>
  </si>
  <si>
    <t>Alapításkori átvétel, vagyonkezelésbe vétel miatti átvétel, vagyonkezelői jog visszavétele</t>
  </si>
  <si>
    <t>Egyéb növekedés</t>
  </si>
  <si>
    <t>Összes növekedés  (=02+…+07)</t>
  </si>
  <si>
    <t>Értékesítés</t>
  </si>
  <si>
    <t>Hiány, selejtezés, megsemmisülés</t>
  </si>
  <si>
    <t>Térítésmentes átadás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</si>
  <si>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</si>
  <si>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</si>
  <si>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</si>
  <si>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</si>
  <si>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</si>
  <si>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</si>
  <si>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</si>
  <si>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</si>
  <si>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</si>
  <si>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</si>
  <si>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</si>
  <si>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</si>
  <si>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</si>
  <si>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</si>
  <si>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Teljesen (0-ig) leírt eszközök bruttó értéke</t>
  </si>
  <si>
    <t>Garay u. rekunstrukciós tervei</t>
  </si>
  <si>
    <t>2015</t>
  </si>
  <si>
    <t>Informatikai eszközök önkormányzat</t>
  </si>
  <si>
    <t>Dr. Hermann Egyed u. csapadékvíz elvezetés</t>
  </si>
  <si>
    <t>Karácsonyi diszvilágítás</t>
  </si>
  <si>
    <t>KEOP napelemes rendszer telepítése</t>
  </si>
  <si>
    <t>Művelődési ház kisértékű tárgyi eszközök</t>
  </si>
  <si>
    <t>Hivatal beléptető rendszer</t>
  </si>
  <si>
    <t>Hivatal bútor beszerzések</t>
  </si>
  <si>
    <t>Önkormányzat kisértékű eszközök beszerzések</t>
  </si>
  <si>
    <t>Skoda személygépkocsi beszerzése</t>
  </si>
  <si>
    <t>62/2015 Fogorvosi rendelő eszk. beszerzése</t>
  </si>
  <si>
    <t>73/2015 Kutyakenel építése (Bát-Kom)</t>
  </si>
  <si>
    <t>Városi könyvtár székek beszerzése</t>
  </si>
  <si>
    <t>Közös Önkormányzati Hivatal informatika</t>
  </si>
  <si>
    <t>Önkormányzati lakások felújítása 183/2014</t>
  </si>
  <si>
    <t>DDOP Egészségügyi ellátás fejlesztése</t>
  </si>
  <si>
    <t>31/2015 Óvoda fagykár helyreállítás</t>
  </si>
  <si>
    <t>112/2015 Kövesd fejleszési céltartalék felhasználása (járda)</t>
  </si>
  <si>
    <t xml:space="preserve">Egészségügyi alapellátás fejlesztése Bátaszéken című DDOP-3.1.3/G-14-2014-0031 azonosítószámú projekt. </t>
  </si>
  <si>
    <t>„Napelemes rendszer telepítése Bátaszék településen” című KEOP-4.10.0/N-14-2014-0265 azonosítószámú projekt</t>
  </si>
  <si>
    <t>143/2015 Kiállítóterem Budai u. 7.</t>
  </si>
  <si>
    <t>146/2015 Járási hivatal riasztó (Kossuth u. 32.)</t>
  </si>
  <si>
    <t>163/2015 Jubileumi rendezvényre film készítése</t>
  </si>
  <si>
    <t>65/2015 Térfigyelő kamerák kihelyezése 2015. évi rész</t>
  </si>
  <si>
    <t>197/2015 Babits u. árok rendezése</t>
  </si>
  <si>
    <t>203/2015 Gondozási Központ Budai u. 21. Napelemes rendszer</t>
  </si>
  <si>
    <t xml:space="preserve">206/2015 Forgalomcsillapító küszöb kövesdi u. </t>
  </si>
  <si>
    <t>114/2015 Köztemető infrastruktúra fejlesztése</t>
  </si>
  <si>
    <t>DDOP Egészségügyi fejl. Átcsoportosítás (laptop)</t>
  </si>
  <si>
    <t>Oktatási intézmények működtetésének kiadásai</t>
  </si>
  <si>
    <t>Vízmű bérleti díj terhére megvalósított beruházások</t>
  </si>
  <si>
    <t>Integrált Városfejlesztési Stratégia Terv</t>
  </si>
  <si>
    <t>178/2015 Idősek nappali ellátását szolgáló épület átalakításának tervei</t>
  </si>
  <si>
    <t>198/2015 Iparterület alapinfrastruktúra tervezés</t>
  </si>
  <si>
    <t>204/2015 TOP pályázatok tervei (Sportpály rendezvény tér, Civil ház kial.)</t>
  </si>
  <si>
    <t>245/2015 Lajvér árok burkolás</t>
  </si>
  <si>
    <t>246/2015 Gárdonyi u. 1. épület felújítás Széchenyi lakásprogram</t>
  </si>
  <si>
    <t>283/2015 Vízműként nyilvántartott ingatlan megvásárlása Hrsz 140/1</t>
  </si>
  <si>
    <t>Bátaszéki Közös Vízmű Nonprofit Kft részesedés</t>
  </si>
  <si>
    <t>Petőfi Sándor MH informatikai eszközök</t>
  </si>
  <si>
    <t>146/2015 Járási hivatal felhalmozás (Kossuth u. 32.)</t>
  </si>
  <si>
    <t xml:space="preserve">148/2015 Járdafelújítások átcsoportosítása </t>
  </si>
  <si>
    <t>115/2015 Templomkerítés és piactér tervek</t>
  </si>
  <si>
    <t>228/2015 Városháza fűtési rendszerének korszerűsítése</t>
  </si>
  <si>
    <t>246/2015 Budai u. 56-58. kazáncsere, Gárdonyi u. 1. épület felújítás Széchenyi lakásprogram</t>
  </si>
  <si>
    <t>Magánszemélyek kommunális adója</t>
  </si>
  <si>
    <t>Helyi adók</t>
  </si>
  <si>
    <t>Gépjárműadó</t>
  </si>
  <si>
    <t xml:space="preserve">   - Egyéb folyó kiadások</t>
  </si>
  <si>
    <t xml:space="preserve">   - Köznevelési hozzájárulás</t>
  </si>
  <si>
    <t>Allaámháztartáson belüli megelőlegezések visszafizetése</t>
  </si>
  <si>
    <t>Petőfi Sándor Művelődési Ház</t>
  </si>
  <si>
    <t>Keresztély Gyula Városi Könyvtár</t>
  </si>
  <si>
    <t>Önkormányzati Közös Hivatal</t>
  </si>
  <si>
    <t>Előirányzat-csoport, kiemelt előirányzat megnevezése</t>
  </si>
  <si>
    <t>Eredeti Előirányzat</t>
  </si>
  <si>
    <t>Módosított Előirányzat</t>
  </si>
  <si>
    <t xml:space="preserve"> - ebből EU támogatás</t>
  </si>
  <si>
    <t>- ebből EU-s támogatás</t>
  </si>
  <si>
    <t xml:space="preserve"> - ebből EU-s forrásból tám. megvalósuló programok, projektek kiadásai</t>
  </si>
  <si>
    <t>Éves engedélyezett létszám előirányzat (fő)</t>
  </si>
  <si>
    <t>Közfoglalkoztatottak létszáma (fő)</t>
  </si>
  <si>
    <t>Babits u. csapadékvíz elvezetés</t>
  </si>
  <si>
    <t>2014-2015</t>
  </si>
  <si>
    <t>Városi könyvtár egyéb kisértékű eszk. beszerzése</t>
  </si>
  <si>
    <t>Városi Könyvtár informatikai eszközök beszerzése</t>
  </si>
  <si>
    <t>112/2015 Lajvér fejlesztési céltartalék felhasználása/árokburkolás</t>
  </si>
  <si>
    <t>Szoftverek vásárlása</t>
  </si>
  <si>
    <t>Szenes úton áteresz kialakítása</t>
  </si>
  <si>
    <t>Baross u. 3. átalakításának tervei</t>
  </si>
  <si>
    <t>Önkormányzati járdák, utak felújítása</t>
  </si>
  <si>
    <t>Árkok felújítása</t>
  </si>
  <si>
    <t>Cikádor Ált. Isk. kerítésfelújítás</t>
  </si>
  <si>
    <t>Bátaszék Város Önkormányzata</t>
  </si>
  <si>
    <t>Integrált településfejlesztési Stratégia</t>
  </si>
  <si>
    <t>Térfigyelő kamerarendszer kiépítése</t>
  </si>
  <si>
    <t>Kutyakenel építése</t>
  </si>
  <si>
    <t>Bonyhádi úti ipari park tervezése</t>
  </si>
  <si>
    <t>Helyi építési szabályzat tervmódosítás</t>
  </si>
  <si>
    <t>Mozi tér csapadékvízelvezetésének tervei</t>
  </si>
  <si>
    <t>Széchenyi lakásprogram keretében lakásfelújítások</t>
  </si>
  <si>
    <t>Városháza fűtéskorszerűsítés</t>
  </si>
  <si>
    <t>Összesen (1+4+7+14+17)</t>
  </si>
  <si>
    <t>Dél-Tolna Közmű Kft.</t>
  </si>
  <si>
    <t>Bátaszéki Közös Víz Nonprofiz Kft.</t>
  </si>
  <si>
    <t>BÁT-KOM 2004 Kft.</t>
  </si>
  <si>
    <t>Bátaszéki Közös Víz- és Csatornamű Kft.</t>
  </si>
  <si>
    <t>Minabex Rt.</t>
  </si>
  <si>
    <t>Patyolat Kft.</t>
  </si>
  <si>
    <t>Bátaszéki Thermokatalikus Erőmű Nonprofit Kft.</t>
  </si>
  <si>
    <t>Bátaszéki Naperőmű Nonprofit Kft.</t>
  </si>
  <si>
    <t>Elszámolásból származó bevételek</t>
  </si>
  <si>
    <t>%</t>
  </si>
  <si>
    <t>eltérés</t>
  </si>
  <si>
    <t>Bátaszéki Közös Önkormányzati Hivatal</t>
  </si>
  <si>
    <t>Eltérés</t>
  </si>
  <si>
    <t xml:space="preserve">   - Közoktatási hozzájárulás</t>
  </si>
  <si>
    <t>Véglegesen átadott pénzeszköz megnevezése</t>
  </si>
  <si>
    <t>2015.évi eredeti előirányzat</t>
  </si>
  <si>
    <t>1.6</t>
  </si>
  <si>
    <t>Támogatásértékű működési kiadás</t>
  </si>
  <si>
    <t>Köznevelési feladatokhoz hozzájárulás</t>
  </si>
  <si>
    <t>Dél Tolna Aqa projekt tagdíj</t>
  </si>
  <si>
    <t>Mentőállomás támogatása</t>
  </si>
  <si>
    <t>ESZGY Orvosi ügyeletre átadott Bátaszék</t>
  </si>
  <si>
    <t>ESZGY HSNY-re hozzájárulás Bátaszék</t>
  </si>
  <si>
    <t>ESZGY JHSNY-re hozzájárulás Bátaszék</t>
  </si>
  <si>
    <t>ESZGY Szoc.étk. hozzájárulás Bátaszék</t>
  </si>
  <si>
    <t>ESZGY IK hozzájárulás Bátaszék</t>
  </si>
  <si>
    <t>ESZGY Családsegítés Bátaszék</t>
  </si>
  <si>
    <t>ESZGY védőnők Bátaszék</t>
  </si>
  <si>
    <t>ESZGY munkaszervezet működtetésére Bátaszék</t>
  </si>
  <si>
    <t>ESZGY Gyermekjóléti és családsegitére igényelt állami támogatás átadása</t>
  </si>
  <si>
    <t>ESZGY Szociális étkeztetésre igényelt állami támogatás átadása</t>
  </si>
  <si>
    <t>ESZGY HSNY-re igényelt állami támogatás átadása</t>
  </si>
  <si>
    <t>ESZGY IK-re igényelt állami támogatás átadása</t>
  </si>
  <si>
    <t>MOB köznevelésre átadott állami támogatás Bátaszék</t>
  </si>
  <si>
    <t>MOB bölcsödére átadott állami támogatás Bátaszék</t>
  </si>
  <si>
    <t>MOB gyermekétkeztetés állami támogatása Bátaszék</t>
  </si>
  <si>
    <t>MOB gyermekétkeztetés támogatása pályázat Bátaszék</t>
  </si>
  <si>
    <t>MOB Működési hozzájárulás Bátaszék</t>
  </si>
  <si>
    <t>MOB munkaszervezet működtetésére Bátaszék</t>
  </si>
  <si>
    <t>MOB  működtetésére Bátaszék Óvodatej</t>
  </si>
  <si>
    <t>MOB  működtetésére Bátaszék tartalék</t>
  </si>
  <si>
    <t>Alsónyék Hivatal működésének támogatása</t>
  </si>
  <si>
    <t>Alsónána Hivatal működésének támogatása</t>
  </si>
  <si>
    <t>Szennyvízes Társulás munkaszervezet működési hozzájárulás</t>
  </si>
  <si>
    <t>Szekszárd és Térsége Önk. Társulás hozzájárulás</t>
  </si>
  <si>
    <t>Bátaapáti Ter. Fejl.Társ-tagdíj</t>
  </si>
  <si>
    <t>MEGSZŰNT!</t>
  </si>
  <si>
    <t>Német Nemzetiségi Önkormányzat támogatása</t>
  </si>
  <si>
    <t>Roma Nemzetiségi Önkormányzat támogatása</t>
  </si>
  <si>
    <t>Működési célú pénzeszközátadás államháztartáson kívülre</t>
  </si>
  <si>
    <t>Vasutas települések hj.</t>
  </si>
  <si>
    <t>Tulajdonosi hj. Balatonszepezd</t>
  </si>
  <si>
    <t>Egyéb szervezetek</t>
  </si>
  <si>
    <t>Sárköz-Dunavölgye-Siómente Egyesület Leader</t>
  </si>
  <si>
    <t>Pogárőrség támogatása</t>
  </si>
  <si>
    <t>Nemzetőrség támogatása</t>
  </si>
  <si>
    <t>BSE támogatása</t>
  </si>
  <si>
    <t>Sakk  támogatás</t>
  </si>
  <si>
    <t xml:space="preserve">Vicze János Sport Közalapítvány triatlon kupa </t>
  </si>
  <si>
    <t>Matematika Tehetséggondozó Alapítvány</t>
  </si>
  <si>
    <t xml:space="preserve">Magyar Önkorm.Szövetsége tagdíj </t>
  </si>
  <si>
    <t>Alapítványi támogatás</t>
  </si>
  <si>
    <t>Vöröskereszt véradók támogatása</t>
  </si>
  <si>
    <t>Vállalkozók Ipartestülete támogatás</t>
  </si>
  <si>
    <t>Tűzoltó köztestület támogatása</t>
  </si>
  <si>
    <t>Egyházak pályázható támogatási keretösszege</t>
  </si>
  <si>
    <t>Hagyományőrző egyesületek pályázható támogatási keretösszege</t>
  </si>
  <si>
    <t>Alapítványok pályázható támogatási keretösszege</t>
  </si>
  <si>
    <t>Sportszervezetek pályázható támogatási keretösszege</t>
  </si>
  <si>
    <t>Közművelődési szervezetek pályázható támogatási keretösszege</t>
  </si>
  <si>
    <t>Egyéb civil szervezetek pályázható támogatási keretösszege</t>
  </si>
  <si>
    <t>Tanuszoda üzemeltetés kiadása</t>
  </si>
  <si>
    <t>Közfeladat-ellátási szerződés városüzemeltetés</t>
  </si>
  <si>
    <t>Közfeladat- ellátási szerződés piac üzemeltetése</t>
  </si>
  <si>
    <t>Közfeladat-ellátási szerződés hulladékkezelés</t>
  </si>
  <si>
    <t>Köznevelési intézmények üzemeltetésére átadott pénz</t>
  </si>
  <si>
    <t>Alisca Bau Zrt. Szavatossági biztosíték</t>
  </si>
  <si>
    <t>Temető működésre átadott</t>
  </si>
  <si>
    <t>2.3</t>
  </si>
  <si>
    <t>Támogatásértékű felhalmozási kiadás</t>
  </si>
  <si>
    <t>Óvoda Társulásnak  átadott</t>
  </si>
  <si>
    <t>ESZGY Társulásnak átadott</t>
  </si>
  <si>
    <t>KEOP Szennyvízes pályázat önerő visszautalása Alsónána</t>
  </si>
  <si>
    <t>KEOP Szennyvízes pályázat önerő visszautalása Báta</t>
  </si>
  <si>
    <t>KEOP Szennyvízes pályázat önerő visszautalása Bátaapáti</t>
  </si>
  <si>
    <t>KEOP Szennyvízes pályázat önerő visszautalása Mórágy</t>
  </si>
  <si>
    <t>2.4</t>
  </si>
  <si>
    <t>Felhalmozási célú pénzeszközátadás államháztartáson kívülre</t>
  </si>
  <si>
    <t>Lakossági közműfejl. Tám.</t>
  </si>
  <si>
    <t>Református Egyházközösség Támogatás</t>
  </si>
  <si>
    <t>Véglegesen átadott pénzeszközök (1.6+1.7+2.3+2.4)</t>
  </si>
</sst>
</file>

<file path=xl/styles.xml><?xml version="1.0" encoding="utf-8"?>
<styleSheet xmlns="http://schemas.openxmlformats.org/spreadsheetml/2006/main">
  <numFmts count="8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#,##0.0"/>
    <numFmt numFmtId="168" formatCode="#,###\ _F_t;\-#,###\ _F_t"/>
    <numFmt numFmtId="169" formatCode="#,###__"/>
    <numFmt numFmtId="170" formatCode="0.0%"/>
  </numFmts>
  <fonts count="64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b/>
      <sz val="8"/>
      <name val="Arial"/>
      <family val="2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47"/>
      </patternFill>
    </fill>
    <fill>
      <patternFill patternType="solid">
        <fgColor indexed="6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40" fillId="0" borderId="0"/>
    <xf numFmtId="9" fontId="1" fillId="0" borderId="0" applyFont="0" applyFill="0" applyBorder="0" applyAlignment="0" applyProtection="0"/>
  </cellStyleXfs>
  <cellXfs count="893">
    <xf numFmtId="0" fontId="0" fillId="0" borderId="0" xfId="0"/>
    <xf numFmtId="0" fontId="0" fillId="0" borderId="0" xfId="0" applyFill="1" applyAlignment="1">
      <alignment vertical="center" wrapText="1"/>
    </xf>
    <xf numFmtId="164" fontId="18" fillId="0" borderId="1" xfId="0" applyNumberFormat="1" applyFont="1" applyFill="1" applyBorder="1" applyAlignment="1" applyProtection="1">
      <alignment vertical="center" wrapTex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" fontId="18" fillId="0" borderId="1" xfId="0" applyNumberFormat="1" applyFont="1" applyFill="1" applyBorder="1" applyAlignment="1" applyProtection="1">
      <alignment vertical="center" wrapText="1"/>
      <protection locked="0"/>
    </xf>
    <xf numFmtId="164" fontId="18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" fontId="18" fillId="0" borderId="2" xfId="0" applyNumberFormat="1" applyFont="1" applyFill="1" applyBorder="1" applyAlignment="1" applyProtection="1">
      <alignment vertical="center" wrapText="1"/>
      <protection locked="0"/>
    </xf>
    <xf numFmtId="164" fontId="17" fillId="0" borderId="6" xfId="0" applyNumberFormat="1" applyFont="1" applyFill="1" applyBorder="1" applyAlignment="1" applyProtection="1">
      <alignment vertical="center" wrapText="1"/>
    </xf>
    <xf numFmtId="164" fontId="17" fillId="0" borderId="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6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4" fontId="17" fillId="2" borderId="6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164" fontId="26" fillId="0" borderId="1" xfId="0" applyNumberFormat="1" applyFont="1" applyFill="1" applyBorder="1" applyAlignment="1" applyProtection="1">
      <alignment vertical="center"/>
      <protection locked="0"/>
    </xf>
    <xf numFmtId="164" fontId="26" fillId="0" borderId="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6" fillId="0" borderId="3" xfId="0" applyFont="1" applyFill="1" applyBorder="1" applyAlignment="1" applyProtection="1">
      <alignment horizontal="center" vertical="center"/>
    </xf>
    <xf numFmtId="164" fontId="25" fillId="0" borderId="9" xfId="0" applyNumberFormat="1" applyFont="1" applyFill="1" applyBorder="1" applyAlignment="1" applyProtection="1">
      <alignment vertical="center"/>
    </xf>
    <xf numFmtId="0" fontId="26" fillId="0" borderId="5" xfId="0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vertical="center" wrapText="1"/>
    </xf>
    <xf numFmtId="164" fontId="25" fillId="0" borderId="6" xfId="0" applyNumberFormat="1" applyFont="1" applyFill="1" applyBorder="1" applyAlignment="1" applyProtection="1">
      <alignment vertical="center"/>
    </xf>
    <xf numFmtId="164" fontId="25" fillId="0" borderId="7" xfId="0" applyNumberFormat="1" applyFont="1" applyFill="1" applyBorder="1" applyAlignment="1" applyProtection="1">
      <alignment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29" fillId="0" borderId="10" xfId="0" applyNumberFormat="1" applyFont="1" applyFill="1" applyBorder="1" applyAlignment="1" applyProtection="1">
      <alignment horizontal="right" vertical="center" wrapText="1" indent="1"/>
    </xf>
    <xf numFmtId="0" fontId="39" fillId="0" borderId="0" xfId="0" applyFont="1" applyFill="1" applyAlignment="1" applyProtection="1">
      <alignment horizontal="left" vertical="center" wrapText="1"/>
    </xf>
    <xf numFmtId="0" fontId="39" fillId="0" borderId="0" xfId="0" applyFont="1" applyFill="1" applyAlignment="1" applyProtection="1">
      <alignment vertical="center" wrapText="1"/>
    </xf>
    <xf numFmtId="0" fontId="39" fillId="0" borderId="0" xfId="0" applyFont="1" applyFill="1" applyAlignment="1" applyProtection="1">
      <alignment horizontal="right" vertical="center" wrapText="1" indent="1"/>
    </xf>
    <xf numFmtId="164" fontId="31" fillId="0" borderId="11" xfId="6" applyNumberFormat="1" applyFont="1" applyFill="1" applyBorder="1" applyAlignment="1" applyProtection="1">
      <alignment vertical="center"/>
    </xf>
    <xf numFmtId="164" fontId="31" fillId="0" borderId="11" xfId="6" applyNumberFormat="1" applyFont="1" applyFill="1" applyBorder="1" applyAlignment="1" applyProtection="1"/>
    <xf numFmtId="0" fontId="7" fillId="0" borderId="12" xfId="6" applyFont="1" applyFill="1" applyBorder="1" applyAlignment="1" applyProtection="1">
      <alignment horizontal="center" vertical="center" wrapText="1"/>
    </xf>
    <xf numFmtId="0" fontId="7" fillId="0" borderId="13" xfId="6" applyFont="1" applyFill="1" applyBorder="1" applyAlignment="1" applyProtection="1">
      <alignment horizontal="center" vertical="center" wrapText="1"/>
    </xf>
    <xf numFmtId="164" fontId="17" fillId="0" borderId="14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vertical="center" wrapText="1"/>
      <protection locked="0"/>
    </xf>
    <xf numFmtId="164" fontId="25" fillId="0" borderId="9" xfId="0" applyNumberFormat="1" applyFont="1" applyFill="1" applyBorder="1" applyAlignment="1" applyProtection="1">
      <alignment vertical="center" wrapText="1"/>
    </xf>
    <xf numFmtId="164" fontId="18" fillId="0" borderId="16" xfId="0" applyNumberFormat="1" applyFont="1" applyFill="1" applyBorder="1" applyAlignment="1" applyProtection="1">
      <alignment vertical="center" wrapText="1"/>
      <protection locked="0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 wrapText="1"/>
    </xf>
    <xf numFmtId="49" fontId="26" fillId="0" borderId="20" xfId="0" applyNumberFormat="1" applyFont="1" applyFill="1" applyBorder="1" applyAlignment="1">
      <alignment horizontal="left" vertical="center"/>
    </xf>
    <xf numFmtId="3" fontId="26" fillId="0" borderId="21" xfId="0" applyNumberFormat="1" applyFont="1" applyFill="1" applyBorder="1" applyAlignment="1" applyProtection="1">
      <alignment horizontal="right" vertical="center"/>
      <protection locked="0"/>
    </xf>
    <xf numFmtId="164" fontId="25" fillId="0" borderId="22" xfId="0" applyNumberFormat="1" applyFont="1" applyFill="1" applyBorder="1" applyAlignment="1">
      <alignment horizontal="right" vertical="center" wrapText="1"/>
    </xf>
    <xf numFmtId="49" fontId="29" fillId="0" borderId="23" xfId="0" quotePrefix="1" applyNumberFormat="1" applyFont="1" applyFill="1" applyBorder="1" applyAlignment="1">
      <alignment horizontal="left" vertical="center" indent="1"/>
    </xf>
    <xf numFmtId="3" fontId="29" fillId="0" borderId="24" xfId="0" applyNumberFormat="1" applyFont="1" applyFill="1" applyBorder="1" applyAlignment="1" applyProtection="1">
      <alignment horizontal="right" vertical="center"/>
      <protection locked="0"/>
    </xf>
    <xf numFmtId="3" fontId="29" fillId="0" borderId="24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24" xfId="0" applyNumberFormat="1" applyFont="1" applyFill="1" applyBorder="1" applyAlignment="1">
      <alignment horizontal="right" vertical="center" wrapText="1"/>
    </xf>
    <xf numFmtId="49" fontId="26" fillId="0" borderId="23" xfId="0" applyNumberFormat="1" applyFont="1" applyFill="1" applyBorder="1" applyAlignment="1">
      <alignment horizontal="left" vertical="center"/>
    </xf>
    <xf numFmtId="3" fontId="26" fillId="0" borderId="24" xfId="0" applyNumberFormat="1" applyFont="1" applyFill="1" applyBorder="1" applyAlignment="1" applyProtection="1">
      <alignment horizontal="right" vertical="center"/>
      <protection locked="0"/>
    </xf>
    <xf numFmtId="49" fontId="26" fillId="0" borderId="25" xfId="0" applyNumberFormat="1" applyFont="1" applyFill="1" applyBorder="1" applyAlignment="1" applyProtection="1">
      <alignment horizontal="left" vertical="center"/>
      <protection locked="0"/>
    </xf>
    <xf numFmtId="3" fontId="26" fillId="0" borderId="26" xfId="0" applyNumberFormat="1" applyFont="1" applyFill="1" applyBorder="1" applyAlignment="1" applyProtection="1">
      <alignment horizontal="right" vertical="center"/>
      <protection locked="0"/>
    </xf>
    <xf numFmtId="49" fontId="25" fillId="0" borderId="27" xfId="0" applyNumberFormat="1" applyFont="1" applyFill="1" applyBorder="1" applyAlignment="1" applyProtection="1">
      <alignment horizontal="left" vertical="center" indent="1"/>
      <protection locked="0"/>
    </xf>
    <xf numFmtId="164" fontId="25" fillId="0" borderId="17" xfId="0" applyNumberFormat="1" applyFont="1" applyFill="1" applyBorder="1" applyAlignment="1">
      <alignment vertical="center"/>
    </xf>
    <xf numFmtId="4" fontId="18" fillId="0" borderId="17" xfId="0" applyNumberFormat="1" applyFont="1" applyFill="1" applyBorder="1" applyAlignment="1" applyProtection="1">
      <alignment vertical="center" wrapText="1"/>
      <protection locked="0"/>
    </xf>
    <xf numFmtId="49" fontId="25" fillId="0" borderId="28" xfId="0" applyNumberFormat="1" applyFont="1" applyFill="1" applyBorder="1" applyAlignment="1" applyProtection="1">
      <alignment vertical="center"/>
      <protection locked="0"/>
    </xf>
    <xf numFmtId="49" fontId="25" fillId="0" borderId="28" xfId="0" applyNumberFormat="1" applyFont="1" applyFill="1" applyBorder="1" applyAlignment="1" applyProtection="1">
      <alignment horizontal="right" vertical="center"/>
      <protection locked="0"/>
    </xf>
    <xf numFmtId="3" fontId="18" fillId="0" borderId="28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11" xfId="0" applyNumberFormat="1" applyFont="1" applyFill="1" applyBorder="1" applyAlignment="1" applyProtection="1">
      <alignment vertical="center"/>
      <protection locked="0"/>
    </xf>
    <xf numFmtId="49" fontId="25" fillId="0" borderId="11" xfId="0" applyNumberFormat="1" applyFont="1" applyFill="1" applyBorder="1" applyAlignment="1" applyProtection="1">
      <alignment horizontal="right" vertical="center"/>
      <protection locked="0"/>
    </xf>
    <xf numFmtId="3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29" xfId="0" applyNumberFormat="1" applyFont="1" applyFill="1" applyBorder="1" applyAlignment="1">
      <alignment horizontal="left" vertical="center"/>
    </xf>
    <xf numFmtId="3" fontId="26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/>
    </xf>
    <xf numFmtId="49" fontId="26" fillId="0" borderId="3" xfId="0" applyNumberFormat="1" applyFont="1" applyFill="1" applyBorder="1" applyAlignment="1">
      <alignment horizontal="left" vertical="center"/>
    </xf>
    <xf numFmtId="3" fontId="26" fillId="0" borderId="24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24" xfId="0" applyNumberFormat="1" applyFont="1" applyFill="1" applyBorder="1" applyAlignment="1" applyProtection="1">
      <alignment horizontal="right" vertical="center" wrapText="1"/>
    </xf>
    <xf numFmtId="49" fontId="26" fillId="0" borderId="3" xfId="0" applyNumberFormat="1" applyFont="1" applyFill="1" applyBorder="1" applyAlignment="1" applyProtection="1">
      <alignment horizontal="left" vertical="center"/>
      <protection locked="0"/>
    </xf>
    <xf numFmtId="49" fontId="26" fillId="0" borderId="5" xfId="0" applyNumberFormat="1" applyFont="1" applyFill="1" applyBorder="1" applyAlignment="1" applyProtection="1">
      <alignment horizontal="left" vertical="center"/>
      <protection locked="0"/>
    </xf>
    <xf numFmtId="3" fontId="26" fillId="0" borderId="26" xfId="0" applyNumberFormat="1" applyFont="1" applyFill="1" applyBorder="1" applyAlignment="1" applyProtection="1">
      <alignment horizontal="right" vertical="center" wrapText="1"/>
      <protection locked="0"/>
    </xf>
    <xf numFmtId="167" fontId="17" fillId="0" borderId="17" xfId="0" applyNumberFormat="1" applyFont="1" applyFill="1" applyBorder="1" applyAlignment="1">
      <alignment horizontal="left" vertical="center" wrapText="1" indent="1"/>
    </xf>
    <xf numFmtId="167" fontId="38" fillId="0" borderId="0" xfId="0" applyNumberFormat="1" applyFont="1" applyFill="1" applyBorder="1" applyAlignment="1">
      <alignment horizontal="left" vertical="center" wrapText="1"/>
    </xf>
    <xf numFmtId="164" fontId="25" fillId="0" borderId="17" xfId="0" applyNumberFormat="1" applyFont="1" applyFill="1" applyBorder="1" applyAlignment="1">
      <alignment horizontal="center" vertical="center" wrapText="1"/>
    </xf>
    <xf numFmtId="3" fontId="26" fillId="0" borderId="22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30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31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17" xfId="0" applyNumberFormat="1" applyFont="1" applyFill="1" applyBorder="1" applyAlignment="1">
      <alignment horizontal="right" vertical="center" wrapText="1"/>
    </xf>
    <xf numFmtId="4" fontId="17" fillId="0" borderId="22" xfId="0" applyNumberFormat="1" applyFont="1" applyFill="1" applyBorder="1" applyAlignment="1">
      <alignment horizontal="right" vertical="center" wrapText="1"/>
    </xf>
    <xf numFmtId="4" fontId="17" fillId="0" borderId="24" xfId="0" applyNumberFormat="1" applyFont="1" applyFill="1" applyBorder="1" applyAlignment="1">
      <alignment horizontal="right" vertical="center" wrapText="1"/>
    </xf>
    <xf numFmtId="4" fontId="17" fillId="0" borderId="31" xfId="0" applyNumberFormat="1" applyFont="1" applyFill="1" applyBorder="1" applyAlignment="1">
      <alignment horizontal="right" vertical="center" wrapText="1"/>
    </xf>
    <xf numFmtId="0" fontId="7" fillId="0" borderId="32" xfId="0" applyFont="1" applyFill="1" applyBorder="1" applyAlignment="1" applyProtection="1">
      <alignment horizontal="center" vertical="center" wrapText="1"/>
    </xf>
    <xf numFmtId="164" fontId="18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" xfId="0" applyNumberFormat="1" applyFont="1" applyBorder="1" applyAlignment="1" applyProtection="1">
      <alignment horizontal="right" vertical="center" wrapText="1" indent="1"/>
    </xf>
    <xf numFmtId="164" fontId="28" fillId="0" borderId="6" xfId="0" applyNumberFormat="1" applyFont="1" applyFill="1" applyBorder="1" applyAlignment="1" applyProtection="1">
      <alignment horizontal="right" vertical="center" wrapText="1" indent="1"/>
    </xf>
    <xf numFmtId="164" fontId="28" fillId="0" borderId="7" xfId="0" applyNumberFormat="1" applyFont="1" applyFill="1" applyBorder="1" applyAlignment="1" applyProtection="1">
      <alignment horizontal="right" vertical="center" wrapText="1" indent="1"/>
    </xf>
    <xf numFmtId="164" fontId="26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1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5" xfId="0" applyFont="1" applyFill="1" applyBorder="1" applyAlignment="1" applyProtection="1">
      <alignment horizontal="center" vertical="center" wrapText="1"/>
    </xf>
    <xf numFmtId="3" fontId="4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6" xfId="0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/>
      <protection locked="0"/>
    </xf>
    <xf numFmtId="164" fontId="7" fillId="0" borderId="38" xfId="0" applyNumberFormat="1" applyFont="1" applyFill="1" applyBorder="1" applyAlignment="1" applyProtection="1">
      <alignment horizontal="centerContinuous" vertical="center"/>
    </xf>
    <xf numFmtId="164" fontId="7" fillId="0" borderId="39" xfId="0" applyNumberFormat="1" applyFont="1" applyFill="1" applyBorder="1" applyAlignment="1" applyProtection="1">
      <alignment horizontal="centerContinuous" vertical="center"/>
    </xf>
    <xf numFmtId="164" fontId="7" fillId="0" borderId="40" xfId="0" applyNumberFormat="1" applyFont="1" applyFill="1" applyBorder="1" applyAlignment="1" applyProtection="1">
      <alignment horizontal="centerContinuous" vertical="center"/>
    </xf>
    <xf numFmtId="164" fontId="41" fillId="0" borderId="0" xfId="0" applyNumberFormat="1" applyFont="1" applyFill="1" applyAlignment="1">
      <alignment vertical="center"/>
    </xf>
    <xf numFmtId="164" fontId="7" fillId="0" borderId="14" xfId="0" applyNumberFormat="1" applyFont="1" applyFill="1" applyBorder="1" applyAlignment="1" applyProtection="1">
      <alignment horizontal="center" vertical="center"/>
    </xf>
    <xf numFmtId="164" fontId="7" fillId="0" borderId="41" xfId="0" applyNumberFormat="1" applyFont="1" applyFill="1" applyBorder="1" applyAlignment="1" applyProtection="1">
      <alignment horizontal="center" vertical="center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41" fillId="0" borderId="0" xfId="0" applyNumberFormat="1" applyFont="1" applyFill="1" applyAlignment="1">
      <alignment horizontal="center" vertical="center"/>
    </xf>
    <xf numFmtId="164" fontId="17" fillId="0" borderId="6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17" fillId="0" borderId="42" xfId="0" applyNumberFormat="1" applyFont="1" applyFill="1" applyBorder="1" applyAlignment="1" applyProtection="1">
      <alignment horizontal="right" vertical="center" wrapText="1" indent="1"/>
    </xf>
    <xf numFmtId="164" fontId="25" fillId="0" borderId="33" xfId="0" applyNumberFormat="1" applyFont="1" applyFill="1" applyBorder="1" applyAlignment="1" applyProtection="1">
      <alignment horizontal="left" vertical="center" wrapText="1" indent="1"/>
    </xf>
    <xf numFmtId="1" fontId="28" fillId="2" borderId="33" xfId="0" applyNumberFormat="1" applyFont="1" applyFill="1" applyBorder="1" applyAlignment="1" applyProtection="1">
      <alignment horizontal="center" vertical="center" wrapText="1"/>
    </xf>
    <xf numFmtId="164" fontId="25" fillId="0" borderId="33" xfId="0" applyNumberFormat="1" applyFont="1" applyFill="1" applyBorder="1" applyAlignment="1" applyProtection="1">
      <alignment vertical="center" wrapText="1"/>
    </xf>
    <xf numFmtId="164" fontId="25" fillId="0" borderId="38" xfId="0" applyNumberFormat="1" applyFont="1" applyFill="1" applyBorder="1" applyAlignment="1" applyProtection="1">
      <alignment vertical="center" wrapText="1"/>
    </xf>
    <xf numFmtId="164" fontId="25" fillId="0" borderId="22" xfId="0" applyNumberFormat="1" applyFont="1" applyFill="1" applyBorder="1" applyAlignment="1" applyProtection="1">
      <alignment vertical="center" wrapText="1"/>
    </xf>
    <xf numFmtId="164" fontId="17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4" xfId="0" applyNumberFormat="1" applyFont="1" applyFill="1" applyBorder="1" applyAlignment="1" applyProtection="1">
      <alignment vertical="center" wrapText="1"/>
    </xf>
    <xf numFmtId="164" fontId="25" fillId="0" borderId="1" xfId="0" applyNumberFormat="1" applyFont="1" applyFill="1" applyBorder="1" applyAlignment="1" applyProtection="1">
      <alignment horizontal="left" vertical="center" wrapText="1" indent="1"/>
    </xf>
    <xf numFmtId="1" fontId="28" fillId="2" borderId="1" xfId="0" applyNumberFormat="1" applyFont="1" applyFill="1" applyBorder="1" applyAlignment="1" applyProtection="1">
      <alignment horizontal="center" vertical="center" wrapText="1"/>
    </xf>
    <xf numFmtId="164" fontId="25" fillId="0" borderId="1" xfId="0" applyNumberFormat="1" applyFont="1" applyFill="1" applyBorder="1" applyAlignment="1" applyProtection="1">
      <alignment vertical="center" wrapText="1"/>
    </xf>
    <xf numFmtId="164" fontId="25" fillId="0" borderId="15" xfId="0" applyNumberFormat="1" applyFont="1" applyFill="1" applyBorder="1" applyAlignment="1" applyProtection="1">
      <alignment vertical="center" wrapText="1"/>
    </xf>
    <xf numFmtId="164" fontId="25" fillId="0" borderId="24" xfId="0" applyNumberFormat="1" applyFont="1" applyFill="1" applyBorder="1" applyAlignment="1" applyProtection="1">
      <alignment vertical="center" wrapText="1"/>
    </xf>
    <xf numFmtId="164" fontId="17" fillId="0" borderId="1" xfId="0" applyNumberFormat="1" applyFont="1" applyFill="1" applyBorder="1" applyAlignment="1" applyProtection="1">
      <alignment horizontal="left" vertical="center" wrapText="1" indent="1"/>
    </xf>
    <xf numFmtId="164" fontId="17" fillId="0" borderId="4" xfId="0" applyNumberFormat="1" applyFont="1" applyFill="1" applyBorder="1" applyAlignment="1" applyProtection="1">
      <alignment horizontal="right" vertical="center" wrapText="1" indent="1"/>
    </xf>
    <xf numFmtId="164" fontId="25" fillId="0" borderId="10" xfId="0" applyNumberFormat="1" applyFont="1" applyFill="1" applyBorder="1" applyAlignment="1" applyProtection="1">
      <alignment horizontal="left" vertical="center" wrapText="1" indent="1"/>
    </xf>
    <xf numFmtId="1" fontId="28" fillId="2" borderId="2" xfId="0" applyNumberFormat="1" applyFont="1" applyFill="1" applyBorder="1" applyAlignment="1" applyProtection="1">
      <alignment horizontal="center" vertical="center" wrapText="1"/>
    </xf>
    <xf numFmtId="164" fontId="25" fillId="0" borderId="10" xfId="0" applyNumberFormat="1" applyFont="1" applyFill="1" applyBorder="1" applyAlignment="1" applyProtection="1">
      <alignment vertical="center" wrapText="1"/>
    </xf>
    <xf numFmtId="1" fontId="13" fillId="0" borderId="43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0" xfId="0" applyNumberFormat="1" applyFont="1" applyFill="1" applyBorder="1" applyAlignment="1" applyProtection="1">
      <alignment vertical="center" wrapText="1"/>
      <protection locked="0"/>
    </xf>
    <xf numFmtId="164" fontId="17" fillId="0" borderId="8" xfId="0" applyNumberFormat="1" applyFont="1" applyFill="1" applyBorder="1" applyAlignment="1" applyProtection="1">
      <alignment horizontal="right" vertical="center" wrapText="1" indent="1"/>
    </xf>
    <xf numFmtId="164" fontId="17" fillId="0" borderId="6" xfId="0" applyNumberFormat="1" applyFont="1" applyFill="1" applyBorder="1" applyAlignment="1" applyProtection="1">
      <alignment horizontal="left" vertical="center" wrapText="1" indent="1"/>
    </xf>
    <xf numFmtId="1" fontId="18" fillId="2" borderId="44" xfId="0" applyNumberFormat="1" applyFont="1" applyFill="1" applyBorder="1" applyAlignment="1" applyProtection="1">
      <alignment vertical="center" wrapText="1"/>
    </xf>
    <xf numFmtId="164" fontId="25" fillId="0" borderId="6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right" vertical="center"/>
    </xf>
    <xf numFmtId="164" fontId="7" fillId="0" borderId="41" xfId="0" applyNumberFormat="1" applyFont="1" applyFill="1" applyBorder="1" applyAlignment="1">
      <alignment horizontal="center" vertical="center"/>
    </xf>
    <xf numFmtId="164" fontId="7" fillId="0" borderId="12" xfId="0" applyNumberFormat="1" applyFont="1" applyFill="1" applyBorder="1" applyAlignment="1">
      <alignment horizontal="center" vertical="center"/>
    </xf>
    <xf numFmtId="164" fontId="7" fillId="0" borderId="27" xfId="0" applyNumberFormat="1" applyFont="1" applyFill="1" applyBorder="1" applyAlignment="1">
      <alignment horizontal="center" vertical="center" wrapText="1"/>
    </xf>
    <xf numFmtId="164" fontId="7" fillId="0" borderId="44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center" vertical="center" wrapText="1"/>
    </xf>
    <xf numFmtId="164" fontId="41" fillId="0" borderId="0" xfId="0" applyNumberFormat="1" applyFont="1" applyFill="1" applyAlignment="1">
      <alignment horizontal="center" vertical="center" wrapText="1"/>
    </xf>
    <xf numFmtId="164" fontId="17" fillId="0" borderId="8" xfId="0" applyNumberFormat="1" applyFont="1" applyFill="1" applyBorder="1" applyAlignment="1">
      <alignment horizontal="right" vertical="center" wrapText="1" indent="1"/>
    </xf>
    <xf numFmtId="164" fontId="17" fillId="0" borderId="17" xfId="0" applyNumberFormat="1" applyFont="1" applyFill="1" applyBorder="1" applyAlignment="1">
      <alignment horizontal="left" vertical="center" wrapText="1" indent="1"/>
    </xf>
    <xf numFmtId="164" fontId="13" fillId="2" borderId="17" xfId="0" applyNumberFormat="1" applyFont="1" applyFill="1" applyBorder="1" applyAlignment="1">
      <alignment horizontal="left" vertical="center" wrapText="1" indent="2"/>
    </xf>
    <xf numFmtId="164" fontId="13" fillId="2" borderId="36" xfId="0" applyNumberFormat="1" applyFont="1" applyFill="1" applyBorder="1" applyAlignment="1">
      <alignment horizontal="left" vertical="center" wrapText="1" indent="2"/>
    </xf>
    <xf numFmtId="164" fontId="17" fillId="0" borderId="8" xfId="0" applyNumberFormat="1" applyFont="1" applyFill="1" applyBorder="1" applyAlignment="1">
      <alignment vertical="center" wrapText="1"/>
    </xf>
    <xf numFmtId="164" fontId="17" fillId="0" borderId="6" xfId="0" applyNumberFormat="1" applyFont="1" applyFill="1" applyBorder="1" applyAlignment="1">
      <alignment vertical="center" wrapText="1"/>
    </xf>
    <xf numFmtId="164" fontId="17" fillId="0" borderId="7" xfId="0" applyNumberFormat="1" applyFont="1" applyFill="1" applyBorder="1" applyAlignment="1">
      <alignment vertical="center" wrapText="1"/>
    </xf>
    <xf numFmtId="164" fontId="17" fillId="0" borderId="3" xfId="0" applyNumberFormat="1" applyFont="1" applyFill="1" applyBorder="1" applyAlignment="1">
      <alignment horizontal="right" vertical="center" wrapText="1" indent="1"/>
    </xf>
    <xf numFmtId="164" fontId="18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5" fontId="13" fillId="0" borderId="24" xfId="0" applyNumberFormat="1" applyFont="1" applyFill="1" applyBorder="1" applyAlignment="1" applyProtection="1">
      <alignment horizontal="right" vertical="center" wrapText="1" indent="2"/>
      <protection locked="0"/>
    </xf>
    <xf numFmtId="165" fontId="13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4" fontId="18" fillId="0" borderId="3" xfId="0" applyNumberFormat="1" applyFont="1" applyFill="1" applyBorder="1" applyAlignment="1" applyProtection="1">
      <alignment vertical="center" wrapText="1"/>
      <protection locked="0"/>
    </xf>
    <xf numFmtId="164" fontId="18" fillId="0" borderId="9" xfId="0" applyNumberFormat="1" applyFont="1" applyFill="1" applyBorder="1" applyAlignment="1" applyProtection="1">
      <alignment vertical="center" wrapText="1"/>
      <protection locked="0"/>
    </xf>
    <xf numFmtId="164" fontId="13" fillId="2" borderId="17" xfId="0" applyNumberFormat="1" applyFont="1" applyFill="1" applyBorder="1" applyAlignment="1">
      <alignment horizontal="right" vertical="center" wrapText="1" indent="2"/>
    </xf>
    <xf numFmtId="164" fontId="13" fillId="2" borderId="36" xfId="0" applyNumberFormat="1" applyFont="1" applyFill="1" applyBorder="1" applyAlignment="1">
      <alignment horizontal="right" vertical="center" wrapText="1" indent="2"/>
    </xf>
    <xf numFmtId="0" fontId="7" fillId="0" borderId="6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  <protection locked="0"/>
    </xf>
    <xf numFmtId="164" fontId="26" fillId="0" borderId="15" xfId="0" applyNumberFormat="1" applyFont="1" applyFill="1" applyBorder="1" applyAlignment="1" applyProtection="1">
      <alignment vertical="center"/>
      <protection locked="0"/>
    </xf>
    <xf numFmtId="164" fontId="25" fillId="0" borderId="15" xfId="0" applyNumberFormat="1" applyFont="1" applyFill="1" applyBorder="1" applyAlignment="1" applyProtection="1">
      <alignment vertical="center"/>
    </xf>
    <xf numFmtId="164" fontId="26" fillId="0" borderId="16" xfId="0" applyNumberFormat="1" applyFont="1" applyFill="1" applyBorder="1" applyAlignment="1" applyProtection="1">
      <alignment vertical="center"/>
      <protection locked="0"/>
    </xf>
    <xf numFmtId="0" fontId="26" fillId="0" borderId="45" xfId="0" applyFont="1" applyFill="1" applyBorder="1" applyAlignment="1" applyProtection="1">
      <alignment horizontal="center" vertical="center"/>
    </xf>
    <xf numFmtId="0" fontId="26" fillId="0" borderId="12" xfId="0" applyFont="1" applyFill="1" applyBorder="1" applyAlignment="1" applyProtection="1">
      <alignment vertical="center" wrapText="1"/>
    </xf>
    <xf numFmtId="0" fontId="26" fillId="0" borderId="12" xfId="0" applyFont="1" applyFill="1" applyBorder="1" applyAlignment="1" applyProtection="1">
      <alignment vertical="center" wrapText="1"/>
      <protection locked="0"/>
    </xf>
    <xf numFmtId="164" fontId="26" fillId="0" borderId="12" xfId="0" applyNumberFormat="1" applyFont="1" applyFill="1" applyBorder="1" applyAlignment="1" applyProtection="1">
      <alignment vertical="center"/>
      <protection locked="0"/>
    </xf>
    <xf numFmtId="164" fontId="26" fillId="0" borderId="41" xfId="0" applyNumberFormat="1" applyFont="1" applyFill="1" applyBorder="1" applyAlignment="1" applyProtection="1">
      <alignment vertical="center"/>
      <protection locked="0"/>
    </xf>
    <xf numFmtId="164" fontId="25" fillId="0" borderId="44" xfId="0" applyNumberFormat="1" applyFont="1" applyFill="1" applyBorder="1" applyAlignment="1" applyProtection="1">
      <alignment vertical="center"/>
    </xf>
    <xf numFmtId="164" fontId="25" fillId="0" borderId="13" xfId="0" applyNumberFormat="1" applyFont="1" applyFill="1" applyBorder="1" applyAlignment="1" applyProtection="1">
      <alignment vertical="center"/>
    </xf>
    <xf numFmtId="164" fontId="27" fillId="0" borderId="6" xfId="0" applyNumberFormat="1" applyFont="1" applyFill="1" applyBorder="1" applyAlignment="1" applyProtection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43" fillId="0" borderId="7" xfId="0" applyFont="1" applyFill="1" applyBorder="1" applyAlignment="1">
      <alignment horizontal="center" vertical="center" wrapText="1"/>
    </xf>
    <xf numFmtId="0" fontId="26" fillId="0" borderId="29" xfId="0" applyFont="1" applyFill="1" applyBorder="1" applyAlignment="1" applyProtection="1">
      <alignment horizontal="right" vertical="center" wrapText="1" indent="1"/>
    </xf>
    <xf numFmtId="0" fontId="23" fillId="0" borderId="46" xfId="0" applyFont="1" applyFill="1" applyBorder="1" applyAlignment="1" applyProtection="1">
      <alignment horizontal="left" vertical="center" wrapText="1" indent="1"/>
      <protection locked="0"/>
    </xf>
    <xf numFmtId="164" fontId="26" fillId="0" borderId="34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47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3" xfId="0" applyFont="1" applyFill="1" applyBorder="1" applyAlignment="1" applyProtection="1">
      <alignment horizontal="right" vertical="center" wrapText="1" indent="1"/>
    </xf>
    <xf numFmtId="0" fontId="23" fillId="0" borderId="48" xfId="0" applyFont="1" applyFill="1" applyBorder="1" applyAlignment="1" applyProtection="1">
      <alignment horizontal="left" vertical="center" wrapText="1" indent="1"/>
      <protection locked="0"/>
    </xf>
    <xf numFmtId="164" fontId="26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9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3" xfId="0" applyFont="1" applyFill="1" applyBorder="1" applyAlignment="1">
      <alignment horizontal="right" vertical="center" wrapText="1" indent="1"/>
    </xf>
    <xf numFmtId="0" fontId="23" fillId="0" borderId="48" xfId="0" applyFont="1" applyFill="1" applyBorder="1" applyAlignment="1" applyProtection="1">
      <alignment horizontal="left" vertical="center" wrapText="1" indent="8"/>
      <protection locked="0"/>
    </xf>
    <xf numFmtId="0" fontId="26" fillId="0" borderId="45" xfId="0" applyFont="1" applyFill="1" applyBorder="1" applyAlignment="1">
      <alignment horizontal="right" vertical="center" wrapText="1" indent="1"/>
    </xf>
    <xf numFmtId="164" fontId="26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13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0" fillId="0" borderId="0" xfId="8" applyFill="1"/>
    <xf numFmtId="0" fontId="23" fillId="0" borderId="0" xfId="8" applyFont="1" applyFill="1"/>
    <xf numFmtId="0" fontId="40" fillId="0" borderId="0" xfId="8" applyFont="1" applyFill="1"/>
    <xf numFmtId="3" fontId="40" fillId="0" borderId="0" xfId="8" applyNumberFormat="1" applyFont="1" applyFill="1" applyAlignment="1">
      <alignment horizontal="center"/>
    </xf>
    <xf numFmtId="0" fontId="40" fillId="0" borderId="0" xfId="8" applyFont="1" applyFill="1" applyAlignment="1"/>
    <xf numFmtId="0" fontId="22" fillId="0" borderId="8" xfId="8" applyFont="1" applyFill="1" applyBorder="1" applyAlignment="1">
      <alignment horizontal="center" vertical="center"/>
    </xf>
    <xf numFmtId="0" fontId="22" fillId="0" borderId="6" xfId="8" applyFont="1" applyFill="1" applyBorder="1" applyAlignment="1">
      <alignment horizontal="center" vertical="center" wrapText="1"/>
    </xf>
    <xf numFmtId="0" fontId="22" fillId="0" borderId="7" xfId="8" applyFont="1" applyFill="1" applyBorder="1" applyAlignment="1">
      <alignment horizontal="center" vertical="center" wrapText="1"/>
    </xf>
    <xf numFmtId="0" fontId="23" fillId="0" borderId="29" xfId="8" applyFont="1" applyFill="1" applyBorder="1" applyAlignment="1" applyProtection="1">
      <alignment horizontal="left" indent="1"/>
      <protection locked="0"/>
    </xf>
    <xf numFmtId="0" fontId="23" fillId="0" borderId="34" xfId="8" applyFont="1" applyFill="1" applyBorder="1" applyAlignment="1">
      <alignment horizontal="right" indent="1"/>
    </xf>
    <xf numFmtId="3" fontId="23" fillId="0" borderId="34" xfId="8" applyNumberFormat="1" applyFont="1" applyFill="1" applyBorder="1" applyProtection="1">
      <protection locked="0"/>
    </xf>
    <xf numFmtId="3" fontId="23" fillId="0" borderId="47" xfId="8" applyNumberFormat="1" applyFont="1" applyFill="1" applyBorder="1" applyProtection="1">
      <protection locked="0"/>
    </xf>
    <xf numFmtId="0" fontId="23" fillId="0" borderId="3" xfId="8" applyFont="1" applyFill="1" applyBorder="1" applyAlignment="1" applyProtection="1">
      <alignment horizontal="left" indent="1"/>
      <protection locked="0"/>
    </xf>
    <xf numFmtId="0" fontId="23" fillId="0" borderId="1" xfId="8" applyFont="1" applyFill="1" applyBorder="1" applyAlignment="1">
      <alignment horizontal="right" indent="1"/>
    </xf>
    <xf numFmtId="3" fontId="23" fillId="0" borderId="1" xfId="8" applyNumberFormat="1" applyFont="1" applyFill="1" applyBorder="1" applyProtection="1">
      <protection locked="0"/>
    </xf>
    <xf numFmtId="3" fontId="23" fillId="0" borderId="9" xfId="8" applyNumberFormat="1" applyFont="1" applyFill="1" applyBorder="1" applyProtection="1">
      <protection locked="0"/>
    </xf>
    <xf numFmtId="0" fontId="23" fillId="0" borderId="3" xfId="8" applyFont="1" applyFill="1" applyBorder="1" applyProtection="1">
      <protection locked="0"/>
    </xf>
    <xf numFmtId="0" fontId="23" fillId="0" borderId="5" xfId="8" applyFont="1" applyFill="1" applyBorder="1" applyProtection="1">
      <protection locked="0"/>
    </xf>
    <xf numFmtId="0" fontId="23" fillId="0" borderId="2" xfId="8" applyFont="1" applyFill="1" applyBorder="1" applyAlignment="1">
      <alignment horizontal="right" indent="1"/>
    </xf>
    <xf numFmtId="3" fontId="23" fillId="0" borderId="2" xfId="8" applyNumberFormat="1" applyFont="1" applyFill="1" applyBorder="1" applyProtection="1">
      <protection locked="0"/>
    </xf>
    <xf numFmtId="3" fontId="23" fillId="0" borderId="53" xfId="8" applyNumberFormat="1" applyFont="1" applyFill="1" applyBorder="1" applyProtection="1">
      <protection locked="0"/>
    </xf>
    <xf numFmtId="3" fontId="23" fillId="0" borderId="54" xfId="8" applyNumberFormat="1" applyFont="1" applyFill="1" applyBorder="1"/>
    <xf numFmtId="0" fontId="46" fillId="0" borderId="0" xfId="8" applyFont="1" applyFill="1"/>
    <xf numFmtId="0" fontId="47" fillId="0" borderId="8" xfId="8" applyFont="1" applyFill="1" applyBorder="1" applyAlignment="1">
      <alignment horizontal="center" vertical="center"/>
    </xf>
    <xf numFmtId="0" fontId="47" fillId="0" borderId="6" xfId="8" applyFont="1" applyFill="1" applyBorder="1" applyAlignment="1">
      <alignment horizontal="center" vertical="center" wrapText="1"/>
    </xf>
    <xf numFmtId="0" fontId="47" fillId="0" borderId="7" xfId="8" applyFont="1" applyFill="1" applyBorder="1" applyAlignment="1">
      <alignment horizontal="center" vertical="center" wrapText="1"/>
    </xf>
    <xf numFmtId="0" fontId="46" fillId="0" borderId="0" xfId="0" applyFont="1" applyFill="1"/>
    <xf numFmtId="0" fontId="48" fillId="0" borderId="0" xfId="0" applyFont="1" applyFill="1" applyAlignment="1">
      <alignment horizontal="right"/>
    </xf>
    <xf numFmtId="0" fontId="41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4" fillId="0" borderId="8" xfId="0" applyFont="1" applyFill="1" applyBorder="1" applyAlignment="1">
      <alignment horizontal="center" vertical="center" wrapText="1"/>
    </xf>
    <xf numFmtId="0" fontId="41" fillId="0" borderId="6" xfId="0" applyFont="1" applyFill="1" applyBorder="1" applyAlignment="1">
      <alignment horizontal="center" vertical="center"/>
    </xf>
    <xf numFmtId="0" fontId="41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29" xfId="0" applyFill="1" applyBorder="1" applyAlignment="1">
      <alignment horizontal="center" vertical="center"/>
    </xf>
    <xf numFmtId="0" fontId="0" fillId="0" borderId="34" xfId="0" applyFill="1" applyBorder="1" applyAlignment="1" applyProtection="1">
      <alignment horizontal="left" vertical="center" wrapText="1" indent="1"/>
      <protection locked="0"/>
    </xf>
    <xf numFmtId="169" fontId="27" fillId="0" borderId="47" xfId="0" applyNumberFormat="1" applyFont="1" applyFill="1" applyBorder="1" applyAlignment="1" applyProtection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9" fillId="0" borderId="1" xfId="0" applyFont="1" applyFill="1" applyBorder="1" applyAlignment="1">
      <alignment horizontal="left" vertical="center" indent="5"/>
    </xf>
    <xf numFmtId="169" fontId="33" fillId="0" borderId="9" xfId="0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center" vertical="center"/>
    </xf>
    <xf numFmtId="169" fontId="33" fillId="0" borderId="53" xfId="0" applyNumberFormat="1" applyFont="1" applyFill="1" applyBorder="1" applyAlignment="1" applyProtection="1">
      <alignment horizontal="right" vertical="center"/>
      <protection locked="0"/>
    </xf>
    <xf numFmtId="0" fontId="0" fillId="0" borderId="42" xfId="0" applyFill="1" applyBorder="1" applyAlignment="1">
      <alignment horizontal="center" vertical="center"/>
    </xf>
    <xf numFmtId="0" fontId="0" fillId="0" borderId="33" xfId="0" applyFill="1" applyBorder="1" applyAlignment="1" applyProtection="1">
      <alignment horizontal="left" vertical="center" wrapText="1" indent="1"/>
      <protection locked="0"/>
    </xf>
    <xf numFmtId="169" fontId="27" fillId="0" borderId="52" xfId="0" applyNumberFormat="1" applyFont="1" applyFill="1" applyBorder="1" applyAlignment="1" applyProtection="1">
      <alignment horizontal="right" vertical="center"/>
    </xf>
    <xf numFmtId="0" fontId="0" fillId="0" borderId="45" xfId="0" applyFill="1" applyBorder="1" applyAlignment="1">
      <alignment horizontal="center" vertical="center"/>
    </xf>
    <xf numFmtId="0" fontId="49" fillId="0" borderId="12" xfId="0" applyFont="1" applyFill="1" applyBorder="1" applyAlignment="1">
      <alignment horizontal="left" vertical="center" indent="5"/>
    </xf>
    <xf numFmtId="169" fontId="33" fillId="0" borderId="13" xfId="0" applyNumberFormat="1" applyFont="1" applyFill="1" applyBorder="1" applyAlignment="1" applyProtection="1">
      <alignment horizontal="right" vertical="center"/>
      <protection locked="0"/>
    </xf>
    <xf numFmtId="0" fontId="25" fillId="0" borderId="8" xfId="0" applyFont="1" applyFill="1" applyBorder="1" applyAlignment="1">
      <alignment horizontal="right" vertical="center" wrapText="1" indent="1"/>
    </xf>
    <xf numFmtId="0" fontId="25" fillId="0" borderId="6" xfId="0" applyFont="1" applyFill="1" applyBorder="1" applyAlignment="1">
      <alignment vertical="center" wrapText="1"/>
    </xf>
    <xf numFmtId="164" fontId="25" fillId="0" borderId="6" xfId="0" applyNumberFormat="1" applyFont="1" applyFill="1" applyBorder="1" applyAlignment="1">
      <alignment horizontal="right" vertical="center" wrapText="1" indent="2"/>
    </xf>
    <xf numFmtId="164" fontId="25" fillId="0" borderId="7" xfId="0" applyNumberFormat="1" applyFont="1" applyFill="1" applyBorder="1" applyAlignment="1">
      <alignment horizontal="right" vertical="center" wrapText="1" indent="2"/>
    </xf>
    <xf numFmtId="0" fontId="0" fillId="0" borderId="0" xfId="0" applyProtection="1"/>
    <xf numFmtId="0" fontId="51" fillId="0" borderId="0" xfId="0" applyFont="1" applyAlignment="1" applyProtection="1">
      <alignment horizontal="right"/>
    </xf>
    <xf numFmtId="0" fontId="52" fillId="0" borderId="0" xfId="0" applyFont="1" applyAlignment="1" applyProtection="1">
      <alignment horizontal="center"/>
    </xf>
    <xf numFmtId="0" fontId="53" fillId="0" borderId="8" xfId="0" applyFont="1" applyBorder="1" applyAlignment="1" applyProtection="1">
      <alignment horizontal="center" vertical="center" wrapText="1"/>
    </xf>
    <xf numFmtId="0" fontId="52" fillId="0" borderId="6" xfId="0" applyFont="1" applyBorder="1" applyAlignment="1" applyProtection="1">
      <alignment horizontal="center" vertical="center" wrapText="1"/>
    </xf>
    <xf numFmtId="0" fontId="52" fillId="0" borderId="7" xfId="0" applyFont="1" applyBorder="1" applyAlignment="1" applyProtection="1">
      <alignment horizontal="center" vertical="center" wrapText="1"/>
    </xf>
    <xf numFmtId="0" fontId="52" fillId="0" borderId="29" xfId="0" applyFont="1" applyBorder="1" applyAlignment="1" applyProtection="1">
      <alignment horizontal="center" vertical="top" wrapText="1"/>
    </xf>
    <xf numFmtId="0" fontId="52" fillId="0" borderId="3" xfId="0" applyFont="1" applyBorder="1" applyAlignment="1" applyProtection="1">
      <alignment horizontal="center" vertical="top" wrapText="1"/>
    </xf>
    <xf numFmtId="0" fontId="52" fillId="0" borderId="5" xfId="0" applyFont="1" applyBorder="1" applyAlignment="1" applyProtection="1">
      <alignment horizontal="center" vertical="top" wrapText="1"/>
    </xf>
    <xf numFmtId="0" fontId="52" fillId="3" borderId="6" xfId="0" applyFont="1" applyFill="1" applyBorder="1" applyAlignment="1" applyProtection="1">
      <alignment horizontal="center" vertical="top" wrapText="1"/>
    </xf>
    <xf numFmtId="0" fontId="54" fillId="0" borderId="34" xfId="0" applyFont="1" applyBorder="1" applyAlignment="1" applyProtection="1">
      <alignment horizontal="left" vertical="top" wrapText="1"/>
      <protection locked="0"/>
    </xf>
    <xf numFmtId="0" fontId="54" fillId="0" borderId="1" xfId="0" applyFont="1" applyBorder="1" applyAlignment="1" applyProtection="1">
      <alignment horizontal="left" vertical="top" wrapText="1"/>
      <protection locked="0"/>
    </xf>
    <xf numFmtId="0" fontId="54" fillId="0" borderId="2" xfId="0" applyFont="1" applyBorder="1" applyAlignment="1" applyProtection="1">
      <alignment horizontal="left" vertical="top" wrapText="1"/>
      <protection locked="0"/>
    </xf>
    <xf numFmtId="9" fontId="54" fillId="0" borderId="34" xfId="9" applyFont="1" applyBorder="1" applyAlignment="1" applyProtection="1">
      <alignment horizontal="center" vertical="center" wrapText="1"/>
      <protection locked="0"/>
    </xf>
    <xf numFmtId="9" fontId="54" fillId="0" borderId="1" xfId="9" applyFont="1" applyBorder="1" applyAlignment="1" applyProtection="1">
      <alignment horizontal="center" vertical="center" wrapText="1"/>
      <protection locked="0"/>
    </xf>
    <xf numFmtId="9" fontId="54" fillId="0" borderId="2" xfId="9" applyFont="1" applyBorder="1" applyAlignment="1" applyProtection="1">
      <alignment horizontal="center" vertical="center" wrapText="1"/>
      <protection locked="0"/>
    </xf>
    <xf numFmtId="166" fontId="54" fillId="0" borderId="34" xfId="1" applyNumberFormat="1" applyFont="1" applyBorder="1" applyAlignment="1" applyProtection="1">
      <alignment horizontal="center" vertical="center" wrapText="1"/>
      <protection locked="0"/>
    </xf>
    <xf numFmtId="166" fontId="54" fillId="0" borderId="1" xfId="1" applyNumberFormat="1" applyFont="1" applyBorder="1" applyAlignment="1" applyProtection="1">
      <alignment horizontal="center" vertical="center" wrapText="1"/>
      <protection locked="0"/>
    </xf>
    <xf numFmtId="166" fontId="54" fillId="0" borderId="2" xfId="1" applyNumberFormat="1" applyFont="1" applyBorder="1" applyAlignment="1" applyProtection="1">
      <alignment horizontal="center" vertical="center" wrapText="1"/>
      <protection locked="0"/>
    </xf>
    <xf numFmtId="166" fontId="54" fillId="0" borderId="47" xfId="1" applyNumberFormat="1" applyFont="1" applyBorder="1" applyAlignment="1" applyProtection="1">
      <alignment horizontal="center" vertical="top" wrapText="1"/>
      <protection locked="0"/>
    </xf>
    <xf numFmtId="166" fontId="54" fillId="0" borderId="9" xfId="1" applyNumberFormat="1" applyFont="1" applyBorder="1" applyAlignment="1" applyProtection="1">
      <alignment horizontal="center" vertical="top" wrapText="1"/>
      <protection locked="0"/>
    </xf>
    <xf numFmtId="166" fontId="54" fillId="0" borderId="53" xfId="1" applyNumberFormat="1" applyFont="1" applyBorder="1" applyAlignment="1" applyProtection="1">
      <alignment horizontal="center" vertical="top" wrapText="1"/>
      <protection locked="0"/>
    </xf>
    <xf numFmtId="166" fontId="54" fillId="0" borderId="7" xfId="1" applyNumberFormat="1" applyFont="1" applyBorder="1" applyAlignment="1" applyProtection="1">
      <alignment horizontal="center" vertical="top" wrapText="1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18" fillId="0" borderId="29" xfId="0" applyFont="1" applyFill="1" applyBorder="1" applyAlignment="1" applyProtection="1">
      <alignment horizontal="right" vertical="center" wrapText="1" indent="1"/>
    </xf>
    <xf numFmtId="0" fontId="18" fillId="0" borderId="34" xfId="0" applyFont="1" applyFill="1" applyBorder="1" applyAlignment="1" applyProtection="1">
      <alignment horizontal="left" vertical="center" wrapText="1"/>
      <protection locked="0"/>
    </xf>
    <xf numFmtId="164" fontId="18" fillId="0" borderId="34" xfId="0" applyNumberFormat="1" applyFont="1" applyFill="1" applyBorder="1" applyAlignment="1" applyProtection="1">
      <alignment vertical="center" wrapText="1"/>
      <protection locked="0"/>
    </xf>
    <xf numFmtId="164" fontId="18" fillId="0" borderId="34" xfId="0" applyNumberFormat="1" applyFont="1" applyFill="1" applyBorder="1" applyAlignment="1" applyProtection="1">
      <alignment vertical="center" wrapText="1"/>
    </xf>
    <xf numFmtId="164" fontId="18" fillId="0" borderId="47" xfId="0" applyNumberFormat="1" applyFont="1" applyFill="1" applyBorder="1" applyAlignment="1" applyProtection="1">
      <alignment vertical="center" wrapText="1"/>
      <protection locked="0"/>
    </xf>
    <xf numFmtId="0" fontId="18" fillId="0" borderId="3" xfId="0" applyFont="1" applyFill="1" applyBorder="1" applyAlignment="1" applyProtection="1">
      <alignment horizontal="right" vertical="center" wrapText="1" indent="1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50" xfId="0" applyFont="1" applyFill="1" applyBorder="1" applyAlignment="1" applyProtection="1">
      <alignment horizontal="center" vertical="center" wrapText="1"/>
    </xf>
    <xf numFmtId="0" fontId="45" fillId="0" borderId="50" xfId="7" applyFont="1" applyFill="1" applyBorder="1" applyAlignment="1" applyProtection="1">
      <alignment horizontal="center" vertical="center" textRotation="90"/>
    </xf>
    <xf numFmtId="0" fontId="22" fillId="0" borderId="0" xfId="0" applyFont="1" applyBorder="1" applyAlignment="1" applyProtection="1">
      <alignment horizontal="left" vertical="center" wrapText="1" indent="1"/>
    </xf>
    <xf numFmtId="164" fontId="27" fillId="0" borderId="0" xfId="6" applyNumberFormat="1" applyFont="1" applyFill="1" applyBorder="1" applyAlignment="1" applyProtection="1">
      <alignment horizontal="right" vertical="center" wrapText="1" indent="1"/>
    </xf>
    <xf numFmtId="0" fontId="24" fillId="0" borderId="6" xfId="0" applyFont="1" applyBorder="1" applyAlignment="1" applyProtection="1">
      <alignment vertical="center" wrapText="1"/>
    </xf>
    <xf numFmtId="164" fontId="18" fillId="0" borderId="55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" xfId="0" applyFont="1" applyBorder="1" applyAlignment="1" applyProtection="1">
      <alignment vertical="center" wrapText="1"/>
    </xf>
    <xf numFmtId="0" fontId="24" fillId="0" borderId="56" xfId="0" applyFont="1" applyBorder="1" applyAlignment="1" applyProtection="1">
      <alignment vertical="center" wrapText="1"/>
    </xf>
    <xf numFmtId="164" fontId="22" fillId="0" borderId="6" xfId="0" quotePrefix="1" applyNumberFormat="1" applyFont="1" applyBorder="1" applyAlignment="1" applyProtection="1">
      <alignment horizontal="right" vertical="center" wrapText="1" indent="1"/>
    </xf>
    <xf numFmtId="164" fontId="22" fillId="0" borderId="35" xfId="0" quotePrefix="1" applyNumberFormat="1" applyFont="1" applyBorder="1" applyAlignment="1" applyProtection="1">
      <alignment horizontal="right" vertical="center" wrapText="1" indent="1"/>
    </xf>
    <xf numFmtId="164" fontId="24" fillId="0" borderId="35" xfId="0" applyNumberFormat="1" applyFont="1" applyBorder="1" applyAlignment="1" applyProtection="1">
      <alignment horizontal="right" vertical="center" wrapText="1" indent="1"/>
    </xf>
    <xf numFmtId="164" fontId="18" fillId="0" borderId="40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6" applyNumberFormat="1" applyFont="1" applyFill="1" applyBorder="1" applyAlignment="1" applyProtection="1">
      <alignment horizontal="right" vertical="center" wrapText="1" indent="1"/>
    </xf>
    <xf numFmtId="0" fontId="18" fillId="0" borderId="10" xfId="6" applyFont="1" applyFill="1" applyBorder="1" applyAlignment="1" applyProtection="1">
      <alignment horizontal="left" vertical="center" wrapText="1" indent="1"/>
    </xf>
    <xf numFmtId="0" fontId="18" fillId="0" borderId="1" xfId="6" applyFont="1" applyFill="1" applyBorder="1" applyAlignment="1" applyProtection="1">
      <alignment horizontal="left" vertical="center" wrapText="1" indent="1"/>
    </xf>
    <xf numFmtId="0" fontId="18" fillId="0" borderId="34" xfId="6" applyFont="1" applyFill="1" applyBorder="1" applyAlignment="1" applyProtection="1">
      <alignment horizontal="left" vertical="center" wrapText="1" indent="1"/>
    </xf>
    <xf numFmtId="0" fontId="18" fillId="0" borderId="33" xfId="6" applyFont="1" applyFill="1" applyBorder="1" applyAlignment="1" applyProtection="1">
      <alignment horizontal="left" vertical="center" wrapText="1" indent="1"/>
    </xf>
    <xf numFmtId="0" fontId="18" fillId="0" borderId="48" xfId="6" applyFont="1" applyFill="1" applyBorder="1" applyAlignment="1" applyProtection="1">
      <alignment horizontal="left" vertical="center" wrapText="1" indent="1"/>
    </xf>
    <xf numFmtId="0" fontId="18" fillId="0" borderId="2" xfId="6" applyFont="1" applyFill="1" applyBorder="1" applyAlignment="1" applyProtection="1">
      <alignment horizontal="left" vertical="center" wrapText="1" indent="1"/>
    </xf>
    <xf numFmtId="49" fontId="18" fillId="0" borderId="4" xfId="6" applyNumberFormat="1" applyFont="1" applyFill="1" applyBorder="1" applyAlignment="1" applyProtection="1">
      <alignment horizontal="left" vertical="center" wrapText="1" indent="1"/>
    </xf>
    <xf numFmtId="49" fontId="18" fillId="0" borderId="3" xfId="6" applyNumberFormat="1" applyFont="1" applyFill="1" applyBorder="1" applyAlignment="1" applyProtection="1">
      <alignment horizontal="left" vertical="center" wrapText="1" indent="1"/>
    </xf>
    <xf numFmtId="49" fontId="18" fillId="0" borderId="29" xfId="6" applyNumberFormat="1" applyFont="1" applyFill="1" applyBorder="1" applyAlignment="1" applyProtection="1">
      <alignment horizontal="left" vertical="center" wrapText="1" indent="1"/>
    </xf>
    <xf numFmtId="49" fontId="18" fillId="0" borderId="5" xfId="6" applyNumberFormat="1" applyFont="1" applyFill="1" applyBorder="1" applyAlignment="1" applyProtection="1">
      <alignment horizontal="left" vertical="center" wrapText="1" indent="1"/>
    </xf>
    <xf numFmtId="49" fontId="18" fillId="0" borderId="42" xfId="6" applyNumberFormat="1" applyFont="1" applyFill="1" applyBorder="1" applyAlignment="1" applyProtection="1">
      <alignment horizontal="left" vertical="center" wrapText="1" indent="1"/>
    </xf>
    <xf numFmtId="49" fontId="18" fillId="0" borderId="45" xfId="6" applyNumberFormat="1" applyFont="1" applyFill="1" applyBorder="1" applyAlignment="1" applyProtection="1">
      <alignment horizontal="left" vertical="center" wrapText="1" indent="1"/>
    </xf>
    <xf numFmtId="0" fontId="18" fillId="0" borderId="0" xfId="6" applyFont="1" applyFill="1" applyBorder="1" applyAlignment="1" applyProtection="1">
      <alignment horizontal="left" vertical="center" wrapText="1" indent="1"/>
    </xf>
    <xf numFmtId="0" fontId="17" fillId="0" borderId="8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horizontal="left" vertical="center" wrapText="1" indent="1"/>
    </xf>
    <xf numFmtId="0" fontId="17" fillId="0" borderId="49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vertical="center" wrapText="1"/>
    </xf>
    <xf numFmtId="0" fontId="17" fillId="0" borderId="50" xfId="6" applyFont="1" applyFill="1" applyBorder="1" applyAlignment="1" applyProtection="1">
      <alignment vertical="center" wrapText="1"/>
    </xf>
    <xf numFmtId="0" fontId="17" fillId="0" borderId="8" xfId="6" applyFont="1" applyFill="1" applyBorder="1" applyAlignment="1" applyProtection="1">
      <alignment horizontal="center" vertical="center" wrapText="1"/>
    </xf>
    <xf numFmtId="0" fontId="17" fillId="0" borderId="6" xfId="6" applyFont="1" applyFill="1" applyBorder="1" applyAlignment="1" applyProtection="1">
      <alignment horizontal="center" vertical="center" wrapText="1"/>
    </xf>
    <xf numFmtId="0" fontId="17" fillId="0" borderId="7" xfId="6" applyFont="1" applyFill="1" applyBorder="1" applyAlignment="1" applyProtection="1">
      <alignment horizontal="center" vertical="center" wrapText="1"/>
    </xf>
    <xf numFmtId="0" fontId="25" fillId="0" borderId="6" xfId="6" applyFont="1" applyFill="1" applyBorder="1" applyAlignment="1" applyProtection="1">
      <alignment horizontal="left" vertical="center" wrapText="1" indent="1"/>
    </xf>
    <xf numFmtId="0" fontId="5" fillId="0" borderId="11" xfId="0" applyFont="1" applyFill="1" applyBorder="1" applyAlignment="1" applyProtection="1">
      <alignment horizontal="right"/>
    </xf>
    <xf numFmtId="164" fontId="31" fillId="0" borderId="11" xfId="6" applyNumberFormat="1" applyFont="1" applyFill="1" applyBorder="1" applyAlignment="1" applyProtection="1">
      <alignment horizontal="left" vertical="center"/>
    </xf>
    <xf numFmtId="0" fontId="18" fillId="0" borderId="1" xfId="6" applyFont="1" applyFill="1" applyBorder="1" applyAlignment="1" applyProtection="1">
      <alignment horizontal="left" indent="6"/>
    </xf>
    <xf numFmtId="0" fontId="18" fillId="0" borderId="1" xfId="6" applyFont="1" applyFill="1" applyBorder="1" applyAlignment="1" applyProtection="1">
      <alignment horizontal="left" vertical="center" wrapText="1" indent="6"/>
    </xf>
    <xf numFmtId="0" fontId="18" fillId="0" borderId="2" xfId="6" applyFont="1" applyFill="1" applyBorder="1" applyAlignment="1" applyProtection="1">
      <alignment horizontal="left" vertical="center" wrapText="1" indent="6"/>
    </xf>
    <xf numFmtId="0" fontId="18" fillId="0" borderId="12" xfId="6" applyFont="1" applyFill="1" applyBorder="1" applyAlignment="1" applyProtection="1">
      <alignment horizontal="left" vertical="center" wrapText="1" indent="6"/>
    </xf>
    <xf numFmtId="164" fontId="17" fillId="0" borderId="35" xfId="6" applyNumberFormat="1" applyFont="1" applyFill="1" applyBorder="1" applyAlignment="1" applyProtection="1">
      <alignment horizontal="right" vertical="center" wrapText="1" indent="1"/>
    </xf>
    <xf numFmtId="164" fontId="18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8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8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6" xfId="0" applyFont="1" applyBorder="1" applyAlignment="1" applyProtection="1">
      <alignment horizontal="left" vertical="center" wrapText="1" indent="1"/>
    </xf>
    <xf numFmtId="0" fontId="23" fillId="0" borderId="1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4" fillId="0" borderId="60" xfId="0" applyFont="1" applyBorder="1" applyAlignment="1" applyProtection="1">
      <alignment horizontal="left" vertical="center" wrapText="1" indent="1"/>
    </xf>
    <xf numFmtId="164" fontId="17" fillId="0" borderId="7" xfId="6" applyNumberFormat="1" applyFont="1" applyFill="1" applyBorder="1" applyAlignment="1" applyProtection="1">
      <alignment horizontal="right" vertical="center" wrapText="1" indent="1"/>
    </xf>
    <xf numFmtId="0" fontId="5" fillId="0" borderId="11" xfId="0" applyFont="1" applyFill="1" applyBorder="1" applyAlignment="1" applyProtection="1">
      <alignment horizontal="right" vertical="center"/>
    </xf>
    <xf numFmtId="0" fontId="22" fillId="0" borderId="56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164" fontId="17" fillId="0" borderId="50" xfId="6" applyNumberFormat="1" applyFont="1" applyFill="1" applyBorder="1" applyAlignment="1" applyProtection="1">
      <alignment horizontal="right" vertical="center" wrapText="1" indent="1"/>
    </xf>
    <xf numFmtId="164" fontId="17" fillId="0" borderId="6" xfId="6" applyNumberFormat="1" applyFont="1" applyFill="1" applyBorder="1" applyAlignment="1" applyProtection="1">
      <alignment horizontal="right" vertical="center" wrapText="1" indent="1"/>
    </xf>
    <xf numFmtId="164" fontId="1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4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6" applyNumberFormat="1" applyFont="1" applyFill="1" applyBorder="1" applyAlignment="1" applyProtection="1">
      <alignment horizontal="right" vertical="center" wrapText="1" indent="1"/>
    </xf>
    <xf numFmtId="0" fontId="18" fillId="0" borderId="34" xfId="6" applyFont="1" applyFill="1" applyBorder="1" applyAlignment="1" applyProtection="1">
      <alignment horizontal="left" vertical="center" wrapText="1" indent="6"/>
    </xf>
    <xf numFmtId="0" fontId="10" fillId="0" borderId="0" xfId="6" applyFill="1" applyProtection="1"/>
    <xf numFmtId="0" fontId="18" fillId="0" borderId="0" xfId="6" applyFont="1" applyFill="1" applyProtection="1"/>
    <xf numFmtId="0" fontId="13" fillId="0" borderId="0" xfId="6" applyFont="1" applyFill="1" applyProtection="1"/>
    <xf numFmtId="0" fontId="23" fillId="0" borderId="34" xfId="0" applyFont="1" applyBorder="1" applyAlignment="1" applyProtection="1">
      <alignment horizontal="left" wrapText="1" indent="1"/>
    </xf>
    <xf numFmtId="0" fontId="23" fillId="0" borderId="1" xfId="0" applyFont="1" applyBorder="1" applyAlignment="1" applyProtection="1">
      <alignment horizontal="left" wrapText="1" indent="1"/>
    </xf>
    <xf numFmtId="0" fontId="23" fillId="0" borderId="2" xfId="0" applyFont="1" applyBorder="1" applyAlignment="1" applyProtection="1">
      <alignment horizontal="left" wrapText="1" indent="1"/>
    </xf>
    <xf numFmtId="0" fontId="23" fillId="0" borderId="29" xfId="0" applyFont="1" applyBorder="1" applyAlignment="1" applyProtection="1">
      <alignment wrapText="1"/>
    </xf>
    <xf numFmtId="0" fontId="23" fillId="0" borderId="3" xfId="0" applyFont="1" applyBorder="1" applyAlignment="1" applyProtection="1">
      <alignment wrapText="1"/>
    </xf>
    <xf numFmtId="0" fontId="10" fillId="0" borderId="0" xfId="6" applyFill="1" applyAlignment="1" applyProtection="1"/>
    <xf numFmtId="0" fontId="21" fillId="0" borderId="0" xfId="6" applyFont="1" applyFill="1" applyProtection="1"/>
    <xf numFmtId="0" fontId="20" fillId="0" borderId="0" xfId="6" applyFont="1" applyFill="1" applyProtection="1"/>
    <xf numFmtId="164" fontId="25" fillId="0" borderId="35" xfId="6" applyNumberFormat="1" applyFont="1" applyFill="1" applyBorder="1" applyAlignment="1" applyProtection="1">
      <alignment horizontal="right" vertical="center" wrapText="1" indent="1"/>
    </xf>
    <xf numFmtId="0" fontId="17" fillId="0" borderId="35" xfId="6" applyFont="1" applyFill="1" applyBorder="1" applyAlignment="1" applyProtection="1">
      <alignment horizontal="center" vertical="center" wrapText="1"/>
    </xf>
    <xf numFmtId="164" fontId="26" fillId="0" borderId="34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Border="1" applyAlignment="1" applyProtection="1">
      <alignment vertical="center" wrapText="1"/>
    </xf>
    <xf numFmtId="0" fontId="23" fillId="0" borderId="5" xfId="0" applyFont="1" applyBorder="1" applyAlignment="1" applyProtection="1">
      <alignment vertical="center" wrapText="1"/>
    </xf>
    <xf numFmtId="0" fontId="24" fillId="0" borderId="60" xfId="0" applyFont="1" applyBorder="1" applyAlignment="1" applyProtection="1">
      <alignment vertical="center" wrapText="1"/>
    </xf>
    <xf numFmtId="164" fontId="17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6" applyFill="1" applyAlignment="1" applyProtection="1">
      <alignment horizontal="left" vertical="center" indent="1"/>
    </xf>
    <xf numFmtId="164" fontId="7" fillId="0" borderId="36" xfId="0" applyNumberFormat="1" applyFont="1" applyFill="1" applyBorder="1" applyAlignment="1" applyProtection="1">
      <alignment horizontal="center" vertical="center" wrapText="1"/>
    </xf>
    <xf numFmtId="164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0" applyNumberFormat="1" applyFont="1" applyFill="1" applyBorder="1" applyAlignment="1" applyProtection="1">
      <alignment horizontal="right" vertical="center" wrapText="1" indent="1"/>
    </xf>
    <xf numFmtId="164" fontId="2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18" fillId="0" borderId="29" xfId="0" applyNumberFormat="1" applyFont="1" applyFill="1" applyBorder="1" applyAlignment="1" applyProtection="1">
      <alignment horizontal="left" vertical="center" wrapText="1" indent="1"/>
    </xf>
    <xf numFmtId="164" fontId="0" fillId="0" borderId="24" xfId="0" applyNumberForma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left" vertical="center" wrapText="1" indent="1"/>
    </xf>
    <xf numFmtId="164" fontId="18" fillId="0" borderId="61" xfId="0" applyNumberFormat="1" applyFont="1" applyFill="1" applyBorder="1" applyAlignment="1" applyProtection="1">
      <alignment horizontal="left" vertical="center" wrapText="1" indent="1"/>
    </xf>
    <xf numFmtId="164" fontId="28" fillId="0" borderId="17" xfId="0" applyNumberFormat="1" applyFont="1" applyFill="1" applyBorder="1" applyAlignment="1" applyProtection="1">
      <alignment horizontal="left" vertical="center" wrapText="1" indent="1"/>
    </xf>
    <xf numFmtId="164" fontId="14" fillId="0" borderId="62" xfId="0" applyNumberFormat="1" applyFont="1" applyFill="1" applyBorder="1" applyAlignment="1" applyProtection="1">
      <alignment horizontal="left" vertical="center" wrapText="1" indent="1"/>
    </xf>
    <xf numFmtId="164" fontId="26" fillId="0" borderId="4" xfId="0" applyNumberFormat="1" applyFont="1" applyFill="1" applyBorder="1" applyAlignment="1" applyProtection="1">
      <alignment horizontal="left" vertical="center" wrapText="1" indent="1"/>
    </xf>
    <xf numFmtId="164" fontId="26" fillId="0" borderId="3" xfId="0" applyNumberFormat="1" applyFont="1" applyFill="1" applyBorder="1" applyAlignment="1" applyProtection="1">
      <alignment horizontal="left" vertical="center" wrapText="1" indent="1"/>
    </xf>
    <xf numFmtId="164" fontId="14" fillId="0" borderId="24" xfId="0" applyNumberFormat="1" applyFont="1" applyFill="1" applyBorder="1" applyAlignment="1" applyProtection="1">
      <alignment horizontal="lef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1"/>
    </xf>
    <xf numFmtId="164" fontId="28" fillId="0" borderId="35" xfId="0" applyNumberFormat="1" applyFont="1" applyFill="1" applyBorder="1" applyAlignment="1" applyProtection="1">
      <alignment horizontal="right" vertical="center" wrapText="1" indent="1"/>
    </xf>
    <xf numFmtId="164" fontId="2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17" fillId="0" borderId="60" xfId="0" applyNumberFormat="1" applyFont="1" applyFill="1" applyBorder="1" applyAlignment="1" applyProtection="1">
      <alignment horizontal="center" vertical="center" wrapText="1"/>
    </xf>
    <xf numFmtId="164" fontId="17" fillId="0" borderId="56" xfId="0" applyNumberFormat="1" applyFont="1" applyFill="1" applyBorder="1" applyAlignment="1" applyProtection="1">
      <alignment horizontal="center" vertical="center" wrapText="1"/>
    </xf>
    <xf numFmtId="164" fontId="17" fillId="0" borderId="63" xfId="0" applyNumberFormat="1" applyFont="1" applyFill="1" applyBorder="1" applyAlignment="1" applyProtection="1">
      <alignment horizontal="center" vertical="center" wrapText="1"/>
    </xf>
    <xf numFmtId="164" fontId="26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20" fillId="0" borderId="0" xfId="0" applyFont="1" applyFill="1" applyProtection="1"/>
    <xf numFmtId="164" fontId="25" fillId="0" borderId="7" xfId="0" applyNumberFormat="1" applyFont="1" applyFill="1" applyBorder="1" applyAlignment="1" applyProtection="1">
      <alignment horizontal="right" vertical="center" wrapText="1" indent="1"/>
    </xf>
    <xf numFmtId="164" fontId="7" fillId="0" borderId="8" xfId="0" applyNumberFormat="1" applyFont="1" applyFill="1" applyBorder="1" applyAlignment="1" applyProtection="1">
      <alignment horizontal="centerContinuous" vertical="center" wrapText="1"/>
    </xf>
    <xf numFmtId="164" fontId="7" fillId="0" borderId="6" xfId="0" applyNumberFormat="1" applyFont="1" applyFill="1" applyBorder="1" applyAlignment="1" applyProtection="1">
      <alignment horizontal="centerContinuous" vertical="center" wrapText="1"/>
    </xf>
    <xf numFmtId="164" fontId="7" fillId="0" borderId="7" xfId="0" applyNumberFormat="1" applyFont="1" applyFill="1" applyBorder="1" applyAlignment="1" applyProtection="1">
      <alignment horizontal="centerContinuous" vertical="center" wrapText="1"/>
    </xf>
    <xf numFmtId="164" fontId="25" fillId="0" borderId="17" xfId="0" applyNumberFormat="1" applyFont="1" applyFill="1" applyBorder="1" applyAlignment="1" applyProtection="1">
      <alignment horizontal="center" vertical="center" wrapText="1"/>
    </xf>
    <xf numFmtId="164" fontId="25" fillId="0" borderId="8" xfId="0" applyNumberFormat="1" applyFont="1" applyFill="1" applyBorder="1" applyAlignment="1" applyProtection="1">
      <alignment horizontal="center" vertical="center" wrapText="1"/>
    </xf>
    <xf numFmtId="164" fontId="25" fillId="0" borderId="6" xfId="0" applyNumberFormat="1" applyFont="1" applyFill="1" applyBorder="1" applyAlignment="1" applyProtection="1">
      <alignment horizontal="center" vertical="center" wrapText="1"/>
    </xf>
    <xf numFmtId="164" fontId="25" fillId="0" borderId="7" xfId="0" applyNumberFormat="1" applyFont="1" applyFill="1" applyBorder="1" applyAlignment="1" applyProtection="1">
      <alignment horizontal="center" vertical="center" wrapText="1"/>
    </xf>
    <xf numFmtId="164" fontId="26" fillId="0" borderId="29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4" xfId="0" applyNumberFormat="1" applyFont="1" applyFill="1" applyBorder="1" applyAlignment="1" applyProtection="1">
      <alignment horizontal="left" vertical="center" wrapText="1" indent="1"/>
    </xf>
    <xf numFmtId="164" fontId="26" fillId="0" borderId="3" xfId="0" applyNumberFormat="1" applyFont="1" applyFill="1" applyBorder="1" applyAlignment="1" applyProtection="1">
      <alignment horizontal="left" vertical="center" wrapText="1" indent="2"/>
    </xf>
    <xf numFmtId="164" fontId="26" fillId="0" borderId="1" xfId="0" applyNumberFormat="1" applyFont="1" applyFill="1" applyBorder="1" applyAlignment="1" applyProtection="1">
      <alignment horizontal="left" vertical="center" wrapText="1" indent="2"/>
    </xf>
    <xf numFmtId="164" fontId="29" fillId="0" borderId="1" xfId="0" applyNumberFormat="1" applyFont="1" applyFill="1" applyBorder="1" applyAlignment="1" applyProtection="1">
      <alignment horizontal="left" vertical="center" wrapText="1" indent="1"/>
    </xf>
    <xf numFmtId="164" fontId="26" fillId="0" borderId="29" xfId="0" applyNumberFormat="1" applyFont="1" applyFill="1" applyBorder="1" applyAlignment="1" applyProtection="1">
      <alignment horizontal="left" vertical="center" wrapText="1" indent="1"/>
    </xf>
    <xf numFmtId="164" fontId="18" fillId="0" borderId="29" xfId="0" applyNumberFormat="1" applyFont="1" applyFill="1" applyBorder="1" applyAlignment="1" applyProtection="1">
      <alignment horizontal="left" vertical="center" wrapText="1" indent="2"/>
    </xf>
    <xf numFmtId="164" fontId="18" fillId="0" borderId="5" xfId="0" applyNumberFormat="1" applyFont="1" applyFill="1" applyBorder="1" applyAlignment="1" applyProtection="1">
      <alignment horizontal="left" vertical="center" wrapText="1" indent="2"/>
    </xf>
    <xf numFmtId="164" fontId="29" fillId="0" borderId="34" xfId="0" applyNumberFormat="1" applyFont="1" applyFill="1" applyBorder="1" applyAlignment="1" applyProtection="1">
      <alignment horizontal="right" vertical="center" wrapText="1" indent="1"/>
    </xf>
    <xf numFmtId="164" fontId="0" fillId="0" borderId="62" xfId="0" applyNumberFormat="1" applyFill="1" applyBorder="1" applyAlignment="1" applyProtection="1">
      <alignment horizontal="left" vertical="center" wrapText="1" indent="1"/>
    </xf>
    <xf numFmtId="164" fontId="18" fillId="0" borderId="4" xfId="0" applyNumberFormat="1" applyFont="1" applyFill="1" applyBorder="1" applyAlignment="1" applyProtection="1">
      <alignment horizontal="left" vertical="center" wrapText="1" indent="1"/>
    </xf>
    <xf numFmtId="164" fontId="18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6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2" fillId="0" borderId="0" xfId="0" applyFont="1" applyProtection="1"/>
    <xf numFmtId="0" fontId="33" fillId="0" borderId="0" xfId="0" applyFont="1" applyFill="1" applyProtection="1"/>
    <xf numFmtId="0" fontId="36" fillId="0" borderId="0" xfId="0" applyFont="1" applyFill="1" applyProtection="1"/>
    <xf numFmtId="0" fontId="37" fillId="0" borderId="0" xfId="0" applyFont="1" applyProtection="1"/>
    <xf numFmtId="0" fontId="30" fillId="0" borderId="0" xfId="0" applyFont="1" applyProtection="1"/>
    <xf numFmtId="0" fontId="20" fillId="0" borderId="0" xfId="0" applyFont="1" applyProtection="1"/>
    <xf numFmtId="0" fontId="21" fillId="0" borderId="0" xfId="0" applyFont="1" applyAlignment="1" applyProtection="1">
      <alignment horizontal="center"/>
    </xf>
    <xf numFmtId="3" fontId="33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Alignment="1" applyProtection="1">
      <alignment horizontal="right" indent="1"/>
    </xf>
    <xf numFmtId="3" fontId="27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49" fontId="7" fillId="0" borderId="64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7" fillId="0" borderId="8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5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36" xfId="0" applyFont="1" applyFill="1" applyBorder="1" applyAlignment="1" applyProtection="1">
      <alignment vertical="center" wrapText="1"/>
    </xf>
    <xf numFmtId="0" fontId="35" fillId="0" borderId="0" xfId="0" applyFont="1" applyAlignment="1" applyProtection="1">
      <alignment horizontal="right" vertical="top"/>
      <protection locked="0"/>
    </xf>
    <xf numFmtId="164" fontId="17" fillId="0" borderId="51" xfId="6" applyNumberFormat="1" applyFont="1" applyFill="1" applyBorder="1" applyAlignment="1" applyProtection="1">
      <alignment horizontal="right" vertical="center" wrapText="1" indent="1"/>
    </xf>
    <xf numFmtId="164" fontId="18" fillId="0" borderId="52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7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3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" xfId="6" applyNumberFormat="1" applyFont="1" applyFill="1" applyBorder="1" applyAlignment="1" applyProtection="1">
      <alignment horizontal="right" vertical="center" wrapText="1" indent="1"/>
    </xf>
    <xf numFmtId="164" fontId="18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7" xfId="0" applyNumberFormat="1" applyFont="1" applyBorder="1" applyAlignment="1" applyProtection="1">
      <alignment horizontal="right" vertical="center" wrapText="1" indent="1"/>
    </xf>
    <xf numFmtId="0" fontId="7" fillId="0" borderId="52" xfId="0" quotePrefix="1" applyFont="1" applyFill="1" applyBorder="1" applyAlignment="1" applyProtection="1">
      <alignment horizontal="right" vertical="center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7" fillId="0" borderId="20" xfId="0" applyFont="1" applyFill="1" applyBorder="1" applyAlignment="1" applyProtection="1">
      <alignment horizontal="center" vertical="center" wrapText="1"/>
    </xf>
    <xf numFmtId="0" fontId="17" fillId="0" borderId="49" xfId="6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wrapText="1"/>
    </xf>
    <xf numFmtId="0" fontId="24" fillId="0" borderId="6" xfId="0" applyFont="1" applyBorder="1" applyAlignment="1" applyProtection="1">
      <alignment wrapText="1"/>
    </xf>
    <xf numFmtId="0" fontId="24" fillId="0" borderId="56" xfId="0" applyFont="1" applyBorder="1" applyAlignment="1" applyProtection="1">
      <alignment wrapText="1"/>
    </xf>
    <xf numFmtId="164" fontId="22" fillId="0" borderId="7" xfId="0" quotePrefix="1" applyNumberFormat="1" applyFont="1" applyBorder="1" applyAlignment="1" applyProtection="1">
      <alignment horizontal="right" vertical="center" wrapText="1" indent="1"/>
    </xf>
    <xf numFmtId="49" fontId="18" fillId="0" borderId="29" xfId="6" applyNumberFormat="1" applyFont="1" applyFill="1" applyBorder="1" applyAlignment="1" applyProtection="1">
      <alignment horizontal="center" vertical="center" wrapText="1"/>
    </xf>
    <xf numFmtId="49" fontId="18" fillId="0" borderId="3" xfId="6" applyNumberFormat="1" applyFont="1" applyFill="1" applyBorder="1" applyAlignment="1" applyProtection="1">
      <alignment horizontal="center" vertical="center" wrapText="1"/>
    </xf>
    <xf numFmtId="49" fontId="18" fillId="0" borderId="5" xfId="6" applyNumberFormat="1" applyFont="1" applyFill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wrapText="1"/>
    </xf>
    <xf numFmtId="0" fontId="23" fillId="0" borderId="29" xfId="0" applyFont="1" applyBorder="1" applyAlignment="1" applyProtection="1">
      <alignment horizontal="center" wrapText="1"/>
    </xf>
    <xf numFmtId="0" fontId="23" fillId="0" borderId="3" xfId="0" applyFont="1" applyBorder="1" applyAlignment="1" applyProtection="1">
      <alignment horizontal="center" wrapText="1"/>
    </xf>
    <xf numFmtId="0" fontId="23" fillId="0" borderId="5" xfId="0" applyFont="1" applyBorder="1" applyAlignment="1" applyProtection="1">
      <alignment horizontal="center" wrapText="1"/>
    </xf>
    <xf numFmtId="0" fontId="24" fillId="0" borderId="60" xfId="0" applyFont="1" applyBorder="1" applyAlignment="1" applyProtection="1">
      <alignment horizontal="center" wrapText="1"/>
    </xf>
    <xf numFmtId="49" fontId="18" fillId="0" borderId="42" xfId="6" applyNumberFormat="1" applyFont="1" applyFill="1" applyBorder="1" applyAlignment="1" applyProtection="1">
      <alignment horizontal="center" vertical="center" wrapText="1"/>
    </xf>
    <xf numFmtId="49" fontId="18" fillId="0" borderId="4" xfId="6" applyNumberFormat="1" applyFont="1" applyFill="1" applyBorder="1" applyAlignment="1" applyProtection="1">
      <alignment horizontal="center" vertical="center" wrapText="1"/>
    </xf>
    <xf numFmtId="49" fontId="18" fillId="0" borderId="45" xfId="6" applyNumberFormat="1" applyFont="1" applyFill="1" applyBorder="1" applyAlignment="1" applyProtection="1">
      <alignment horizontal="center" vertical="center" wrapText="1"/>
    </xf>
    <xf numFmtId="0" fontId="24" fillId="0" borderId="60" xfId="0" applyFont="1" applyBorder="1" applyAlignment="1" applyProtection="1">
      <alignment horizontal="center" vertical="center" wrapText="1"/>
    </xf>
    <xf numFmtId="0" fontId="7" fillId="0" borderId="65" xfId="0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56" xfId="6" applyFont="1" applyFill="1" applyBorder="1" applyAlignment="1" applyProtection="1">
      <alignment horizontal="left" vertical="center" wrapText="1" indent="1"/>
    </xf>
    <xf numFmtId="0" fontId="25" fillId="0" borderId="8" xfId="0" applyFont="1" applyFill="1" applyBorder="1" applyAlignment="1" applyProtection="1">
      <alignment horizontal="center" vertical="center" wrapText="1"/>
    </xf>
    <xf numFmtId="0" fontId="25" fillId="0" borderId="6" xfId="0" applyFont="1" applyFill="1" applyBorder="1" applyAlignment="1" applyProtection="1">
      <alignment horizontal="left" vertical="center" wrapText="1" indent="1"/>
    </xf>
    <xf numFmtId="0" fontId="24" fillId="0" borderId="8" xfId="0" applyFont="1" applyBorder="1" applyAlignment="1" applyProtection="1">
      <alignment horizontal="center" vertical="center" wrapText="1"/>
    </xf>
    <xf numFmtId="0" fontId="34" fillId="0" borderId="36" xfId="0" applyFont="1" applyBorder="1" applyAlignment="1" applyProtection="1">
      <alignment horizontal="left" wrapText="1" indent="1"/>
    </xf>
    <xf numFmtId="0" fontId="7" fillId="0" borderId="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5" xfId="0" applyNumberFormat="1" applyFont="1" applyFill="1" applyBorder="1" applyAlignment="1" applyProtection="1">
      <alignment horizontal="right" vertical="center" wrapText="1" indent="1"/>
    </xf>
    <xf numFmtId="164" fontId="17" fillId="0" borderId="3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52" xfId="0" applyNumberFormat="1" applyFont="1" applyFill="1" applyBorder="1" applyAlignment="1" applyProtection="1">
      <alignment horizontal="right" vertical="center"/>
    </xf>
    <xf numFmtId="49" fontId="7" fillId="0" borderId="64" xfId="0" applyNumberFormat="1" applyFont="1" applyFill="1" applyBorder="1" applyAlignment="1" applyProtection="1">
      <alignment horizontal="right" vertical="center"/>
    </xf>
    <xf numFmtId="49" fontId="26" fillId="0" borderId="42" xfId="0" applyNumberFormat="1" applyFont="1" applyFill="1" applyBorder="1" applyAlignment="1" applyProtection="1">
      <alignment horizontal="center" vertical="center" wrapText="1"/>
    </xf>
    <xf numFmtId="49" fontId="26" fillId="0" borderId="3" xfId="0" applyNumberFormat="1" applyFont="1" applyFill="1" applyBorder="1" applyAlignment="1" applyProtection="1">
      <alignment horizontal="center" vertical="center" wrapText="1"/>
    </xf>
    <xf numFmtId="49" fontId="26" fillId="0" borderId="29" xfId="0" applyNumberFormat="1" applyFont="1" applyFill="1" applyBorder="1" applyAlignment="1" applyProtection="1">
      <alignment horizontal="center" vertical="center" wrapText="1"/>
    </xf>
    <xf numFmtId="0" fontId="26" fillId="0" borderId="34" xfId="6" applyFont="1" applyFill="1" applyBorder="1" applyAlignment="1" applyProtection="1">
      <alignment horizontal="left" vertical="center" wrapText="1" indent="1"/>
    </xf>
    <xf numFmtId="0" fontId="26" fillId="0" borderId="1" xfId="6" applyFont="1" applyFill="1" applyBorder="1" applyAlignment="1" applyProtection="1">
      <alignment horizontal="left" vertical="center" wrapText="1" indent="1"/>
    </xf>
    <xf numFmtId="0" fontId="26" fillId="0" borderId="56" xfId="6" quotePrefix="1" applyFont="1" applyFill="1" applyBorder="1" applyAlignment="1" applyProtection="1">
      <alignment horizontal="left" vertical="center" wrapText="1" indent="1"/>
    </xf>
    <xf numFmtId="0" fontId="17" fillId="0" borderId="8" xfId="0" applyFont="1" applyFill="1" applyBorder="1" applyAlignment="1">
      <alignment horizontal="center" vertical="center" wrapText="1"/>
    </xf>
    <xf numFmtId="0" fontId="25" fillId="0" borderId="6" xfId="6" applyFont="1" applyFill="1" applyBorder="1" applyAlignment="1" applyProtection="1">
      <alignment horizontal="left" vertical="center" wrapText="1"/>
    </xf>
    <xf numFmtId="0" fontId="17" fillId="0" borderId="7" xfId="0" applyFont="1" applyFill="1" applyBorder="1" applyAlignment="1" applyProtection="1">
      <alignment horizontal="center" vertical="center" wrapText="1"/>
    </xf>
    <xf numFmtId="164" fontId="17" fillId="0" borderId="27" xfId="0" applyNumberFormat="1" applyFont="1" applyFill="1" applyBorder="1" applyAlignment="1" applyProtection="1">
      <alignment horizontal="center" vertical="center" wrapText="1"/>
    </xf>
    <xf numFmtId="164" fontId="17" fillId="0" borderId="44" xfId="0" applyNumberFormat="1" applyFont="1" applyFill="1" applyBorder="1" applyAlignment="1" applyProtection="1">
      <alignment horizontal="center" vertical="center" wrapText="1"/>
    </xf>
    <xf numFmtId="164" fontId="17" fillId="0" borderId="62" xfId="0" applyNumberFormat="1" applyFont="1" applyFill="1" applyBorder="1" applyAlignment="1" applyProtection="1">
      <alignment horizontal="center" vertical="center" wrapText="1"/>
    </xf>
    <xf numFmtId="0" fontId="23" fillId="0" borderId="29" xfId="0" applyFont="1" applyBorder="1" applyAlignment="1" applyProtection="1">
      <alignment vertical="center" wrapText="1"/>
    </xf>
    <xf numFmtId="0" fontId="23" fillId="0" borderId="3" xfId="0" applyFont="1" applyBorder="1" applyAlignment="1" applyProtection="1">
      <alignment vertical="center" wrapText="1"/>
    </xf>
    <xf numFmtId="164" fontId="18" fillId="4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2" xfId="6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6" xfId="6" applyFont="1" applyFill="1" applyBorder="1" applyAlignment="1" applyProtection="1">
      <alignment horizontal="left" vertical="center" wrapText="1"/>
    </xf>
    <xf numFmtId="0" fontId="23" fillId="0" borderId="34" xfId="0" applyFont="1" applyBorder="1" applyAlignment="1" applyProtection="1">
      <alignment horizontal="left" vertical="center" wrapText="1"/>
    </xf>
    <xf numFmtId="0" fontId="23" fillId="0" borderId="1" xfId="0" applyFont="1" applyBorder="1" applyAlignment="1" applyProtection="1">
      <alignment horizontal="left" vertical="center" wrapText="1"/>
    </xf>
    <xf numFmtId="0" fontId="23" fillId="0" borderId="2" xfId="0" applyFont="1" applyBorder="1" applyAlignment="1" applyProtection="1">
      <alignment horizontal="left" vertical="center" wrapText="1"/>
    </xf>
    <xf numFmtId="0" fontId="24" fillId="0" borderId="6" xfId="0" applyFont="1" applyBorder="1" applyAlignment="1" applyProtection="1">
      <alignment horizontal="left" vertical="center" wrapText="1"/>
    </xf>
    <xf numFmtId="0" fontId="18" fillId="0" borderId="33" xfId="6" applyFont="1" applyFill="1" applyBorder="1" applyAlignment="1" applyProtection="1">
      <alignment horizontal="left" vertical="center" wrapText="1"/>
    </xf>
    <xf numFmtId="0" fontId="18" fillId="0" borderId="1" xfId="6" applyFont="1" applyFill="1" applyBorder="1" applyAlignment="1" applyProtection="1">
      <alignment horizontal="left" vertical="center" wrapText="1"/>
    </xf>
    <xf numFmtId="0" fontId="18" fillId="0" borderId="48" xfId="6" applyFont="1" applyFill="1" applyBorder="1" applyAlignment="1" applyProtection="1">
      <alignment horizontal="left" vertical="center" wrapText="1"/>
    </xf>
    <xf numFmtId="0" fontId="18" fillId="0" borderId="0" xfId="6" applyFont="1" applyFill="1" applyBorder="1" applyAlignment="1" applyProtection="1">
      <alignment horizontal="left" vertical="center" wrapText="1"/>
    </xf>
    <xf numFmtId="0" fontId="18" fillId="0" borderId="1" xfId="6" applyFont="1" applyFill="1" applyBorder="1" applyAlignment="1" applyProtection="1">
      <alignment horizontal="left" vertical="center"/>
    </xf>
    <xf numFmtId="0" fontId="18" fillId="0" borderId="2" xfId="6" applyFont="1" applyFill="1" applyBorder="1" applyAlignment="1" applyProtection="1">
      <alignment horizontal="left" vertical="center" wrapText="1"/>
    </xf>
    <xf numFmtId="0" fontId="18" fillId="0" borderId="12" xfId="6" applyFont="1" applyFill="1" applyBorder="1" applyAlignment="1" applyProtection="1">
      <alignment horizontal="left" vertical="center" wrapText="1"/>
    </xf>
    <xf numFmtId="0" fontId="18" fillId="0" borderId="34" xfId="6" applyFont="1" applyFill="1" applyBorder="1" applyAlignment="1" applyProtection="1">
      <alignment horizontal="left" vertical="center" wrapText="1"/>
    </xf>
    <xf numFmtId="0" fontId="18" fillId="0" borderId="10" xfId="6" applyFont="1" applyFill="1" applyBorder="1" applyAlignment="1" applyProtection="1">
      <alignment horizontal="left" vertical="center" wrapText="1"/>
    </xf>
    <xf numFmtId="0" fontId="22" fillId="0" borderId="56" xfId="0" applyFont="1" applyBorder="1" applyAlignment="1" applyProtection="1">
      <alignment horizontal="left" vertical="center" wrapText="1"/>
    </xf>
    <xf numFmtId="0" fontId="15" fillId="0" borderId="0" xfId="0" applyNumberFormat="1" applyFont="1" applyFill="1" applyAlignment="1" applyProtection="1">
      <alignment textRotation="180" wrapText="1"/>
      <protection locked="0"/>
    </xf>
    <xf numFmtId="0" fontId="56" fillId="0" borderId="0" xfId="0" applyFont="1" applyAlignment="1" applyProtection="1">
      <alignment horizontal="right" vertical="top"/>
      <protection locked="0"/>
    </xf>
    <xf numFmtId="0" fontId="22" fillId="0" borderId="49" xfId="8" applyFont="1" applyFill="1" applyBorder="1" applyAlignment="1">
      <alignment horizontal="center" vertical="center"/>
    </xf>
    <xf numFmtId="0" fontId="22" fillId="0" borderId="50" xfId="8" applyFont="1" applyFill="1" applyBorder="1" applyAlignment="1">
      <alignment horizontal="center" vertical="center" wrapText="1"/>
    </xf>
    <xf numFmtId="0" fontId="22" fillId="0" borderId="51" xfId="8" applyFont="1" applyFill="1" applyBorder="1" applyAlignment="1">
      <alignment horizontal="center" vertical="center" wrapText="1"/>
    </xf>
    <xf numFmtId="0" fontId="23" fillId="0" borderId="29" xfId="8" applyFont="1" applyFill="1" applyBorder="1" applyProtection="1">
      <protection locked="0"/>
    </xf>
    <xf numFmtId="0" fontId="24" fillId="0" borderId="8" xfId="8" applyFont="1" applyFill="1" applyBorder="1" applyProtection="1">
      <protection locked="0"/>
    </xf>
    <xf numFmtId="0" fontId="23" fillId="0" borderId="6" xfId="8" applyFont="1" applyFill="1" applyBorder="1" applyAlignment="1">
      <alignment horizontal="right" indent="1"/>
    </xf>
    <xf numFmtId="3" fontId="23" fillId="0" borderId="6" xfId="8" applyNumberFormat="1" applyFont="1" applyFill="1" applyBorder="1" applyProtection="1">
      <protection locked="0"/>
    </xf>
    <xf numFmtId="168" fontId="17" fillId="0" borderId="7" xfId="7" applyNumberFormat="1" applyFont="1" applyFill="1" applyBorder="1" applyAlignment="1" applyProtection="1">
      <alignment vertical="center"/>
    </xf>
    <xf numFmtId="0" fontId="56" fillId="0" borderId="0" xfId="8" applyFont="1" applyFill="1"/>
    <xf numFmtId="0" fontId="47" fillId="0" borderId="49" xfId="8" applyFont="1" applyFill="1" applyBorder="1" applyAlignment="1">
      <alignment horizontal="center" vertical="center"/>
    </xf>
    <xf numFmtId="0" fontId="47" fillId="0" borderId="50" xfId="8" applyFont="1" applyFill="1" applyBorder="1" applyAlignment="1">
      <alignment horizontal="center" vertical="center" wrapText="1"/>
    </xf>
    <xf numFmtId="0" fontId="47" fillId="0" borderId="51" xfId="8" applyFont="1" applyFill="1" applyBorder="1" applyAlignment="1">
      <alignment horizontal="center" vertical="center" wrapText="1"/>
    </xf>
    <xf numFmtId="0" fontId="23" fillId="0" borderId="5" xfId="8" applyFont="1" applyFill="1" applyBorder="1" applyAlignment="1" applyProtection="1">
      <alignment horizontal="left" indent="1"/>
      <protection locked="0"/>
    </xf>
    <xf numFmtId="0" fontId="7" fillId="0" borderId="7" xfId="0" applyFont="1" applyFill="1" applyBorder="1" applyAlignment="1" applyProtection="1">
      <alignment horizontal="center" vertical="center" wrapText="1"/>
    </xf>
    <xf numFmtId="0" fontId="0" fillId="0" borderId="12" xfId="0" applyFill="1" applyBorder="1" applyAlignment="1">
      <alignment horizontal="left" vertical="center" indent="1"/>
    </xf>
    <xf numFmtId="0" fontId="4" fillId="0" borderId="60" xfId="0" applyFont="1" applyBorder="1" applyAlignment="1">
      <alignment horizontal="left" vertical="center"/>
    </xf>
    <xf numFmtId="0" fontId="4" fillId="0" borderId="70" xfId="0" applyFont="1" applyBorder="1" applyAlignment="1">
      <alignment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67" xfId="0" applyFont="1" applyFill="1" applyBorder="1" applyAlignment="1" applyProtection="1">
      <alignment horizontal="center" vertical="center" wrapText="1"/>
    </xf>
    <xf numFmtId="0" fontId="7" fillId="0" borderId="50" xfId="0" applyFont="1" applyFill="1" applyBorder="1" applyAlignment="1" applyProtection="1">
      <alignment horizontal="center" vertical="center" wrapText="1"/>
    </xf>
    <xf numFmtId="0" fontId="57" fillId="5" borderId="1" xfId="0" applyFont="1" applyFill="1" applyBorder="1" applyAlignment="1">
      <alignment horizontal="center" vertical="top" wrapText="1"/>
    </xf>
    <xf numFmtId="0" fontId="58" fillId="0" borderId="1" xfId="0" applyFont="1" applyBorder="1" applyAlignment="1">
      <alignment horizontal="center" vertical="top" wrapText="1"/>
    </xf>
    <xf numFmtId="0" fontId="58" fillId="0" borderId="1" xfId="0" applyFont="1" applyBorder="1" applyAlignment="1">
      <alignment horizontal="left" vertical="top" wrapText="1"/>
    </xf>
    <xf numFmtId="3" fontId="58" fillId="0" borderId="1" xfId="0" applyNumberFormat="1" applyFont="1" applyBorder="1" applyAlignment="1">
      <alignment horizontal="right" vertical="top" wrapText="1"/>
    </xf>
    <xf numFmtId="0" fontId="59" fillId="0" borderId="1" xfId="0" applyFont="1" applyBorder="1" applyAlignment="1">
      <alignment horizontal="center" vertical="top" wrapText="1"/>
    </xf>
    <xf numFmtId="0" fontId="59" fillId="0" borderId="1" xfId="0" applyFont="1" applyBorder="1" applyAlignment="1">
      <alignment horizontal="left" vertical="top" wrapText="1"/>
    </xf>
    <xf numFmtId="3" fontId="59" fillId="0" borderId="1" xfId="0" applyNumberFormat="1" applyFont="1" applyBorder="1" applyAlignment="1">
      <alignment horizontal="right" vertical="top" wrapText="1"/>
    </xf>
    <xf numFmtId="164" fontId="16" fillId="0" borderId="1" xfId="0" applyNumberFormat="1" applyFont="1" applyFill="1" applyBorder="1" applyAlignment="1" applyProtection="1">
      <alignment vertical="center" wrapText="1"/>
      <protection locked="0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35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16" fillId="6" borderId="5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" xfId="0" applyNumberFormat="1" applyFont="1" applyFill="1" applyBorder="1" applyAlignment="1" applyProtection="1">
      <alignment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5" fillId="0" borderId="3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15" xfId="0" applyNumberFormat="1" applyFont="1" applyFill="1" applyBorder="1" applyAlignment="1" applyProtection="1">
      <alignment vertical="center" wrapText="1"/>
      <protection locked="0"/>
    </xf>
    <xf numFmtId="0" fontId="35" fillId="0" borderId="61" xfId="0" applyFont="1" applyBorder="1" applyAlignment="1">
      <alignment wrapText="1"/>
    </xf>
    <xf numFmtId="164" fontId="2" fillId="0" borderId="1" xfId="0" applyNumberFormat="1" applyFont="1" applyFill="1" applyBorder="1" applyAlignment="1" applyProtection="1">
      <alignment vertical="center" wrapText="1"/>
      <protection locked="0"/>
    </xf>
    <xf numFmtId="164" fontId="2" fillId="0" borderId="2" xfId="0" applyNumberFormat="1" applyFont="1" applyFill="1" applyBorder="1" applyAlignment="1" applyProtection="1">
      <alignment vertical="center" wrapText="1"/>
      <protection locked="0"/>
    </xf>
    <xf numFmtId="3" fontId="2" fillId="6" borderId="1" xfId="0" applyNumberFormat="1" applyFont="1" applyFill="1" applyBorder="1" applyAlignment="1" applyProtection="1">
      <alignment vertical="center" wrapText="1"/>
      <protection locked="0"/>
    </xf>
    <xf numFmtId="164" fontId="2" fillId="0" borderId="16" xfId="0" applyNumberFormat="1" applyFont="1" applyFill="1" applyBorder="1" applyAlignment="1" applyProtection="1">
      <alignment vertical="center" wrapText="1"/>
      <protection locked="0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51" xfId="0" applyFont="1" applyFill="1" applyBorder="1" applyAlignment="1" applyProtection="1">
      <alignment horizontal="right" vertical="center" wrapText="1" inden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71" xfId="0" applyFont="1" applyFill="1" applyBorder="1" applyAlignment="1" applyProtection="1">
      <alignment horizontal="center" vertical="center" wrapText="1"/>
    </xf>
    <xf numFmtId="164" fontId="7" fillId="0" borderId="59" xfId="0" applyNumberFormat="1" applyFont="1" applyFill="1" applyBorder="1" applyAlignment="1" applyProtection="1">
      <alignment horizontal="center" vertical="center" wrapText="1"/>
    </xf>
    <xf numFmtId="164" fontId="18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6" borderId="47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7" xfId="0" applyFont="1" applyFill="1" applyBorder="1" applyAlignment="1" applyProtection="1">
      <alignment horizontal="center" vertical="center" wrapText="1"/>
    </xf>
    <xf numFmtId="164" fontId="26" fillId="6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" xfId="0" applyNumberFormat="1" applyFont="1" applyFill="1" applyBorder="1" applyAlignment="1" applyProtection="1">
      <alignment horizontal="right" vertical="center" wrapText="1" indent="1"/>
    </xf>
    <xf numFmtId="3" fontId="4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6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6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center" vertical="center" wrapText="1"/>
    </xf>
    <xf numFmtId="0" fontId="45" fillId="0" borderId="50" xfId="7" applyFont="1" applyFill="1" applyBorder="1" applyAlignment="1" applyProtection="1">
      <alignment horizontal="center" vertical="center" textRotation="90"/>
    </xf>
    <xf numFmtId="3" fontId="2" fillId="6" borderId="2" xfId="0" applyNumberFormat="1" applyFont="1" applyFill="1" applyBorder="1" applyAlignment="1" applyProtection="1">
      <alignment vertical="center" wrapText="1"/>
      <protection locked="0"/>
    </xf>
    <xf numFmtId="3" fontId="2" fillId="0" borderId="1" xfId="0" applyNumberFormat="1" applyFont="1" applyFill="1" applyBorder="1" applyAlignment="1" applyProtection="1">
      <alignment vertical="center" wrapText="1"/>
      <protection locked="0"/>
    </xf>
    <xf numFmtId="3" fontId="24" fillId="0" borderId="44" xfId="8" applyNumberFormat="1" applyFont="1" applyFill="1" applyBorder="1"/>
    <xf numFmtId="0" fontId="1" fillId="0" borderId="1" xfId="0" applyFont="1" applyFill="1" applyBorder="1" applyAlignment="1">
      <alignment horizontal="left" vertical="center" indent="1"/>
    </xf>
    <xf numFmtId="0" fontId="1" fillId="0" borderId="2" xfId="0" applyFont="1" applyFill="1" applyBorder="1" applyAlignment="1">
      <alignment horizontal="left" vertical="center" indent="1"/>
    </xf>
    <xf numFmtId="164" fontId="35" fillId="0" borderId="1" xfId="0" applyNumberFormat="1" applyFont="1" applyFill="1" applyBorder="1" applyAlignment="1" applyProtection="1">
      <alignment vertical="center" wrapText="1"/>
      <protection locked="0"/>
    </xf>
    <xf numFmtId="49" fontId="3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61" fillId="0" borderId="1" xfId="0" applyNumberFormat="1" applyFont="1" applyFill="1" applyBorder="1" applyAlignment="1" applyProtection="1">
      <alignment vertical="center" wrapText="1"/>
      <protection locked="0"/>
    </xf>
    <xf numFmtId="164" fontId="24" fillId="0" borderId="9" xfId="0" applyNumberFormat="1" applyFont="1" applyFill="1" applyBorder="1" applyAlignment="1" applyProtection="1">
      <alignment vertical="center" wrapText="1"/>
    </xf>
    <xf numFmtId="164" fontId="35" fillId="0" borderId="3" xfId="0" applyNumberFormat="1" applyFont="1" applyFill="1" applyBorder="1" applyAlignment="1" applyProtection="1">
      <alignment vertical="center" wrapText="1"/>
      <protection locked="0"/>
    </xf>
    <xf numFmtId="164" fontId="35" fillId="6" borderId="1" xfId="0" applyNumberFormat="1" applyFont="1" applyFill="1" applyBorder="1" applyAlignment="1" applyProtection="1">
      <alignment vertical="center" wrapText="1"/>
      <protection locked="0"/>
    </xf>
    <xf numFmtId="164" fontId="35" fillId="6" borderId="5" xfId="0" applyNumberFormat="1" applyFont="1" applyFill="1" applyBorder="1" applyAlignment="1" applyProtection="1">
      <alignment horizontal="left" vertical="center" wrapText="1"/>
      <protection locked="0"/>
    </xf>
    <xf numFmtId="164" fontId="35" fillId="0" borderId="2" xfId="0" applyNumberFormat="1" applyFont="1" applyFill="1" applyBorder="1" applyAlignment="1" applyProtection="1">
      <alignment vertical="center" wrapText="1"/>
      <protection locked="0"/>
    </xf>
    <xf numFmtId="164" fontId="61" fillId="0" borderId="2" xfId="0" applyNumberFormat="1" applyFont="1" applyFill="1" applyBorder="1" applyAlignment="1" applyProtection="1">
      <alignment vertical="center" wrapText="1"/>
      <protection locked="0"/>
    </xf>
    <xf numFmtId="3" fontId="35" fillId="6" borderId="1" xfId="0" applyNumberFormat="1" applyFont="1" applyFill="1" applyBorder="1" applyAlignment="1">
      <alignment vertical="center" wrapText="1"/>
    </xf>
    <xf numFmtId="3" fontId="60" fillId="6" borderId="1" xfId="0" applyNumberFormat="1" applyFont="1" applyFill="1" applyBorder="1" applyAlignment="1">
      <alignment vertical="center" wrapText="1"/>
    </xf>
    <xf numFmtId="3" fontId="35" fillId="6" borderId="2" xfId="0" applyNumberFormat="1" applyFont="1" applyFill="1" applyBorder="1" applyAlignment="1" applyProtection="1">
      <alignment vertical="center" wrapText="1"/>
      <protection locked="0"/>
    </xf>
    <xf numFmtId="3" fontId="60" fillId="6" borderId="1" xfId="0" applyNumberFormat="1" applyFont="1" applyFill="1" applyBorder="1" applyAlignment="1" applyProtection="1">
      <alignment vertical="center" wrapText="1"/>
      <protection locked="0"/>
    </xf>
    <xf numFmtId="3" fontId="35" fillId="6" borderId="1" xfId="0" applyNumberFormat="1" applyFont="1" applyFill="1" applyBorder="1" applyAlignment="1" applyProtection="1">
      <alignment vertical="center" wrapText="1"/>
      <protection locked="0"/>
    </xf>
    <xf numFmtId="164" fontId="23" fillId="0" borderId="1" xfId="0" applyNumberFormat="1" applyFont="1" applyFill="1" applyBorder="1" applyAlignment="1" applyProtection="1">
      <alignment vertical="center" wrapText="1"/>
      <protection locked="0"/>
    </xf>
    <xf numFmtId="164" fontId="23" fillId="0" borderId="15" xfId="0" applyNumberFormat="1" applyFont="1" applyFill="1" applyBorder="1" applyAlignment="1" applyProtection="1">
      <alignment vertical="center" wrapText="1"/>
      <protection locked="0"/>
    </xf>
    <xf numFmtId="164" fontId="35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" fontId="3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5" fillId="0" borderId="15" xfId="0" applyNumberFormat="1" applyFont="1" applyFill="1" applyBorder="1" applyAlignment="1" applyProtection="1">
      <alignment vertical="center" wrapText="1"/>
      <protection locked="0"/>
    </xf>
    <xf numFmtId="164" fontId="22" fillId="0" borderId="9" xfId="0" applyNumberFormat="1" applyFont="1" applyFill="1" applyBorder="1" applyAlignment="1" applyProtection="1">
      <alignment vertical="center" wrapText="1"/>
    </xf>
    <xf numFmtId="0" fontId="7" fillId="0" borderId="41" xfId="6" applyFont="1" applyFill="1" applyBorder="1" applyAlignment="1" applyProtection="1">
      <alignment horizontal="center" vertical="center" wrapText="1"/>
    </xf>
    <xf numFmtId="0" fontId="17" fillId="0" borderId="44" xfId="6" applyFont="1" applyFill="1" applyBorder="1" applyAlignment="1" applyProtection="1">
      <alignment horizontal="center" vertical="center" wrapText="1"/>
    </xf>
    <xf numFmtId="164" fontId="17" fillId="0" borderId="67" xfId="6" applyNumberFormat="1" applyFont="1" applyFill="1" applyBorder="1" applyAlignment="1" applyProtection="1">
      <alignment horizontal="right" vertical="center" wrapText="1" indent="1"/>
    </xf>
    <xf numFmtId="164" fontId="18" fillId="0" borderId="73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4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1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7" xfId="6" applyNumberFormat="1" applyFont="1" applyFill="1" applyBorder="1" applyAlignment="1" applyProtection="1">
      <alignment horizontal="right" vertical="center" wrapText="1" indent="1"/>
    </xf>
    <xf numFmtId="164" fontId="26" fillId="0" borderId="74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71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73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7" xfId="6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67" xfId="6" applyFont="1" applyFill="1" applyBorder="1" applyAlignment="1" applyProtection="1">
      <alignment horizontal="center" vertical="center" wrapText="1"/>
    </xf>
    <xf numFmtId="164" fontId="17" fillId="0" borderId="28" xfId="6" applyNumberFormat="1" applyFont="1" applyFill="1" applyBorder="1" applyAlignment="1" applyProtection="1">
      <alignment horizontal="right" vertical="center" wrapText="1" indent="1"/>
    </xf>
    <xf numFmtId="164" fontId="18" fillId="0" borderId="39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8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7" xfId="0" applyNumberFormat="1" applyFont="1" applyBorder="1" applyAlignment="1" applyProtection="1">
      <alignment horizontal="right" vertical="center" wrapText="1" indent="1"/>
    </xf>
    <xf numFmtId="164" fontId="22" fillId="0" borderId="67" xfId="0" quotePrefix="1" applyNumberFormat="1" applyFont="1" applyBorder="1" applyAlignment="1" applyProtection="1">
      <alignment horizontal="right" vertical="center" wrapText="1" indent="1"/>
    </xf>
    <xf numFmtId="170" fontId="13" fillId="0" borderId="1" xfId="6" applyNumberFormat="1" applyFont="1" applyFill="1" applyBorder="1" applyProtection="1"/>
    <xf numFmtId="170" fontId="10" fillId="0" borderId="0" xfId="6" applyNumberFormat="1" applyFill="1" applyBorder="1" applyProtection="1"/>
    <xf numFmtId="170" fontId="10" fillId="0" borderId="0" xfId="6" applyNumberFormat="1" applyFill="1" applyBorder="1" applyAlignment="1" applyProtection="1"/>
    <xf numFmtId="3" fontId="10" fillId="0" borderId="0" xfId="6" applyNumberFormat="1" applyFill="1" applyProtection="1"/>
    <xf numFmtId="3" fontId="13" fillId="0" borderId="0" xfId="6" applyNumberFormat="1" applyFont="1" applyFill="1" applyBorder="1" applyProtection="1"/>
    <xf numFmtId="170" fontId="13" fillId="0" borderId="34" xfId="6" applyNumberFormat="1" applyFont="1" applyFill="1" applyBorder="1" applyProtection="1"/>
    <xf numFmtId="170" fontId="13" fillId="0" borderId="12" xfId="6" applyNumberFormat="1" applyFont="1" applyFill="1" applyBorder="1" applyProtection="1"/>
    <xf numFmtId="170" fontId="13" fillId="0" borderId="56" xfId="6" applyNumberFormat="1" applyFont="1" applyFill="1" applyBorder="1" applyProtection="1"/>
    <xf numFmtId="170" fontId="13" fillId="0" borderId="6" xfId="6" applyNumberFormat="1" applyFont="1" applyFill="1" applyBorder="1" applyProtection="1"/>
    <xf numFmtId="170" fontId="18" fillId="0" borderId="56" xfId="6" applyNumberFormat="1" applyFont="1" applyFill="1" applyBorder="1" applyProtection="1"/>
    <xf numFmtId="0" fontId="10" fillId="0" borderId="12" xfId="6" applyFill="1" applyBorder="1" applyProtection="1"/>
    <xf numFmtId="170" fontId="10" fillId="0" borderId="12" xfId="6" applyNumberFormat="1" applyFill="1" applyBorder="1" applyProtection="1"/>
    <xf numFmtId="0" fontId="57" fillId="5" borderId="1" xfId="0" applyFont="1" applyFill="1" applyBorder="1" applyAlignment="1">
      <alignment horizontal="center" vertical="top" wrapText="1"/>
    </xf>
    <xf numFmtId="170" fontId="0" fillId="0" borderId="0" xfId="0" applyNumberFormat="1"/>
    <xf numFmtId="170" fontId="57" fillId="5" borderId="10" xfId="0" applyNumberFormat="1" applyFont="1" applyFill="1" applyBorder="1" applyAlignment="1">
      <alignment horizontal="center" vertical="top" wrapText="1"/>
    </xf>
    <xf numFmtId="3" fontId="0" fillId="0" borderId="0" xfId="0" applyNumberFormat="1"/>
    <xf numFmtId="3" fontId="57" fillId="5" borderId="10" xfId="0" applyNumberFormat="1" applyFont="1" applyFill="1" applyBorder="1" applyAlignment="1">
      <alignment horizontal="center" vertical="top" wrapText="1"/>
    </xf>
    <xf numFmtId="170" fontId="16" fillId="0" borderId="0" xfId="0" applyNumberFormat="1" applyFont="1" applyFill="1" applyAlignment="1" applyProtection="1">
      <alignment horizontal="right" vertical="center" wrapText="1"/>
    </xf>
    <xf numFmtId="3" fontId="16" fillId="0" borderId="0" xfId="0" applyNumberFormat="1" applyFont="1" applyFill="1" applyAlignment="1" applyProtection="1">
      <alignment horizontal="right" vertical="center" wrapText="1"/>
    </xf>
    <xf numFmtId="170" fontId="7" fillId="0" borderId="0" xfId="0" applyNumberFormat="1" applyFont="1" applyFill="1" applyAlignment="1" applyProtection="1">
      <alignment horizontal="right" vertical="center"/>
    </xf>
    <xf numFmtId="3" fontId="7" fillId="0" borderId="0" xfId="0" applyNumberFormat="1" applyFont="1" applyFill="1" applyAlignment="1" applyProtection="1">
      <alignment horizontal="right" vertical="center"/>
    </xf>
    <xf numFmtId="170" fontId="7" fillId="0" borderId="0" xfId="0" applyNumberFormat="1" applyFont="1" applyFill="1" applyAlignment="1" applyProtection="1">
      <alignment horizontal="right" vertical="center" wrapText="1"/>
    </xf>
    <xf numFmtId="3" fontId="7" fillId="0" borderId="0" xfId="0" applyNumberFormat="1" applyFont="1" applyFill="1" applyAlignment="1" applyProtection="1">
      <alignment horizontal="right" vertical="center" wrapText="1"/>
    </xf>
    <xf numFmtId="164" fontId="61" fillId="0" borderId="1" xfId="0" applyNumberFormat="1" applyFont="1" applyBorder="1" applyAlignment="1" applyProtection="1">
      <alignment horizontal="center" vertical="center" wrapText="1"/>
      <protection locked="0"/>
    </xf>
    <xf numFmtId="164" fontId="62" fillId="0" borderId="1" xfId="0" applyNumberFormat="1" applyFont="1" applyBorder="1" applyAlignment="1" applyProtection="1">
      <alignment horizontal="right" wrapText="1"/>
      <protection locked="0"/>
    </xf>
    <xf numFmtId="164" fontId="0" fillId="0" borderId="0" xfId="0" applyNumberFormat="1" applyAlignment="1">
      <alignment vertical="center" wrapText="1"/>
    </xf>
    <xf numFmtId="164" fontId="47" fillId="0" borderId="1" xfId="0" applyNumberFormat="1" applyFont="1" applyBorder="1" applyAlignment="1" applyProtection="1">
      <alignment horizontal="center" vertical="center" wrapText="1"/>
      <protection locked="0"/>
    </xf>
    <xf numFmtId="164" fontId="47" fillId="0" borderId="1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22" fillId="0" borderId="1" xfId="0" applyNumberFormat="1" applyFont="1" applyBorder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vertical="center" wrapText="1"/>
    </xf>
    <xf numFmtId="49" fontId="47" fillId="7" borderId="1" xfId="6" applyNumberFormat="1" applyFont="1" applyFill="1" applyBorder="1" applyAlignment="1" applyProtection="1">
      <alignment horizontal="left" vertical="center" wrapText="1" indent="1"/>
    </xf>
    <xf numFmtId="0" fontId="62" fillId="7" borderId="1" xfId="6" applyFont="1" applyFill="1" applyBorder="1" applyAlignment="1" applyProtection="1">
      <alignment horizontal="left" vertical="center" wrapText="1" indent="1"/>
    </xf>
    <xf numFmtId="164" fontId="62" fillId="7" borderId="1" xfId="6" applyNumberFormat="1" applyFont="1" applyFill="1" applyBorder="1" applyAlignment="1" applyProtection="1">
      <alignment horizontal="right" vertical="center" wrapText="1"/>
    </xf>
    <xf numFmtId="49" fontId="23" fillId="0" borderId="1" xfId="6" applyNumberFormat="1" applyFont="1" applyFill="1" applyBorder="1" applyAlignment="1" applyProtection="1">
      <alignment horizontal="left" vertical="center" wrapText="1" indent="1"/>
    </xf>
    <xf numFmtId="0" fontId="61" fillId="0" borderId="1" xfId="6" applyFont="1" applyFill="1" applyBorder="1" applyAlignment="1" applyProtection="1">
      <alignment horizontal="left" indent="1"/>
    </xf>
    <xf numFmtId="164" fontId="61" fillId="6" borderId="1" xfId="6" applyNumberFormat="1" applyFont="1" applyFill="1" applyBorder="1" applyAlignment="1" applyProtection="1">
      <alignment horizontal="right" vertical="center" wrapText="1"/>
      <protection locked="0"/>
    </xf>
    <xf numFmtId="0" fontId="61" fillId="0" borderId="1" xfId="0" applyFont="1" applyFill="1" applyBorder="1" applyAlignment="1">
      <alignment horizontal="left" wrapText="1" indent="1"/>
    </xf>
    <xf numFmtId="3" fontId="61" fillId="0" borderId="1" xfId="0" applyNumberFormat="1" applyFont="1" applyFill="1" applyBorder="1"/>
    <xf numFmtId="0" fontId="13" fillId="0" borderId="1" xfId="6" applyFont="1" applyFill="1" applyBorder="1" applyAlignment="1" applyProtection="1">
      <alignment horizontal="left" vertical="center" wrapText="1" indent="1"/>
    </xf>
    <xf numFmtId="164" fontId="13" fillId="6" borderId="1" xfId="6" applyNumberFormat="1" applyFont="1" applyFill="1" applyBorder="1" applyAlignment="1" applyProtection="1">
      <alignment horizontal="right" vertical="center" wrapText="1"/>
      <protection locked="0"/>
    </xf>
    <xf numFmtId="0" fontId="61" fillId="0" borderId="1" xfId="6" applyFont="1" applyFill="1" applyBorder="1" applyAlignment="1" applyProtection="1">
      <alignment horizontal="left" vertical="center" wrapText="1" indent="1"/>
    </xf>
    <xf numFmtId="3" fontId="61" fillId="6" borderId="1" xfId="0" applyNumberFormat="1" applyFont="1" applyFill="1" applyBorder="1"/>
    <xf numFmtId="0" fontId="23" fillId="0" borderId="1" xfId="0" applyFont="1" applyFill="1" applyBorder="1" applyAlignment="1">
      <alignment horizontal="left" wrapText="1" indent="1"/>
    </xf>
    <xf numFmtId="3" fontId="60" fillId="0" borderId="1" xfId="0" applyNumberFormat="1" applyFont="1" applyFill="1" applyBorder="1"/>
    <xf numFmtId="0" fontId="62" fillId="7" borderId="1" xfId="6" applyFont="1" applyFill="1" applyBorder="1" applyAlignment="1" applyProtection="1">
      <alignment horizontal="left" indent="1"/>
    </xf>
    <xf numFmtId="164" fontId="62" fillId="7" borderId="1" xfId="6" applyNumberFormat="1" applyFont="1" applyFill="1" applyBorder="1" applyAlignment="1" applyProtection="1">
      <alignment horizontal="right" vertical="center" wrapText="1"/>
      <protection locked="0"/>
    </xf>
    <xf numFmtId="164" fontId="61" fillId="0" borderId="1" xfId="6" applyNumberFormat="1" applyFont="1" applyFill="1" applyBorder="1" applyAlignment="1" applyProtection="1">
      <alignment horizontal="right" vertical="center" wrapText="1"/>
      <protection locked="0"/>
    </xf>
    <xf numFmtId="0" fontId="61" fillId="0" borderId="1" xfId="0" applyFont="1" applyFill="1" applyBorder="1" applyAlignment="1">
      <alignment horizontal="left" vertical="center" wrapText="1" indent="1"/>
    </xf>
    <xf numFmtId="164" fontId="61" fillId="0" borderId="1" xfId="0" applyNumberFormat="1" applyFont="1" applyFill="1" applyBorder="1" applyAlignment="1">
      <alignment vertical="center" wrapText="1"/>
    </xf>
    <xf numFmtId="164" fontId="61" fillId="0" borderId="1" xfId="0" applyNumberFormat="1" applyFont="1" applyBorder="1" applyAlignment="1">
      <alignment vertical="center" wrapText="1"/>
    </xf>
    <xf numFmtId="164" fontId="58" fillId="0" borderId="0" xfId="0" applyNumberFormat="1" applyFont="1" applyFill="1" applyAlignment="1">
      <alignment vertical="center" wrapText="1"/>
    </xf>
    <xf numFmtId="0" fontId="23" fillId="0" borderId="1" xfId="6" applyFont="1" applyFill="1" applyBorder="1" applyAlignment="1" applyProtection="1">
      <alignment horizontal="left" indent="1"/>
    </xf>
    <xf numFmtId="164" fontId="60" fillId="0" borderId="1" xfId="0" applyNumberFormat="1" applyFont="1" applyBorder="1" applyAlignment="1">
      <alignment vertical="center" wrapText="1"/>
    </xf>
    <xf numFmtId="164" fontId="61" fillId="0" borderId="1" xfId="0" applyNumberFormat="1" applyFont="1" applyBorder="1" applyAlignment="1">
      <alignment horizontal="center" vertical="center" wrapText="1"/>
    </xf>
    <xf numFmtId="164" fontId="60" fillId="0" borderId="1" xfId="0" applyNumberFormat="1" applyFont="1" applyFill="1" applyBorder="1" applyAlignment="1">
      <alignment vertical="center" wrapText="1"/>
    </xf>
    <xf numFmtId="0" fontId="61" fillId="7" borderId="1" xfId="6" applyFont="1" applyFill="1" applyBorder="1" applyAlignment="1" applyProtection="1">
      <alignment horizontal="left" vertical="center" wrapText="1" indent="1"/>
    </xf>
    <xf numFmtId="164" fontId="63" fillId="7" borderId="1" xfId="6" applyNumberFormat="1" applyFont="1" applyFill="1" applyBorder="1" applyAlignment="1" applyProtection="1">
      <alignment horizontal="right" vertical="center" wrapText="1"/>
      <protection locked="0"/>
    </xf>
    <xf numFmtId="0" fontId="23" fillId="0" borderId="1" xfId="6" applyFont="1" applyFill="1" applyBorder="1" applyAlignment="1" applyProtection="1">
      <alignment horizontal="left" vertical="center" wrapText="1" indent="1"/>
    </xf>
    <xf numFmtId="164" fontId="60" fillId="0" borderId="1" xfId="6" applyNumberFormat="1" applyFont="1" applyFill="1" applyBorder="1" applyAlignment="1" applyProtection="1">
      <alignment horizontal="right" vertical="center" wrapText="1"/>
      <protection locked="0"/>
    </xf>
    <xf numFmtId="3" fontId="63" fillId="7" borderId="1" xfId="0" applyNumberFormat="1" applyFont="1" applyFill="1" applyBorder="1" applyAlignment="1" applyProtection="1">
      <alignment vertical="center" wrapText="1"/>
      <protection locked="0"/>
    </xf>
    <xf numFmtId="164" fontId="61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47" fillId="7" borderId="1" xfId="6" applyFont="1" applyFill="1" applyBorder="1" applyAlignment="1" applyProtection="1">
      <alignment horizontal="left" vertical="center" wrapText="1" indent="1"/>
    </xf>
    <xf numFmtId="164" fontId="47" fillId="7" borderId="1" xfId="0" applyNumberFormat="1" applyFont="1" applyFill="1" applyBorder="1" applyAlignment="1" applyProtection="1">
      <alignment vertical="center" wrapText="1"/>
      <protection locked="0"/>
    </xf>
    <xf numFmtId="164" fontId="4" fillId="0" borderId="0" xfId="0" applyNumberFormat="1" applyFont="1" applyAlignment="1">
      <alignment vertical="center" wrapText="1"/>
    </xf>
    <xf numFmtId="164" fontId="61" fillId="0" borderId="0" xfId="0" applyNumberFormat="1" applyFont="1" applyBorder="1" applyAlignment="1" applyProtection="1">
      <alignment horizontal="center" vertical="center" wrapText="1"/>
      <protection locked="0"/>
    </xf>
    <xf numFmtId="164" fontId="61" fillId="0" borderId="0" xfId="0" applyNumberFormat="1" applyFont="1" applyBorder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164" fontId="61" fillId="0" borderId="34" xfId="0" applyNumberFormat="1" applyFont="1" applyBorder="1" applyAlignment="1" applyProtection="1">
      <alignment horizontal="center" vertical="center" wrapText="1"/>
      <protection locked="0"/>
    </xf>
    <xf numFmtId="164" fontId="61" fillId="0" borderId="34" xfId="0" applyNumberFormat="1" applyFont="1" applyBorder="1" applyAlignment="1">
      <alignment vertical="center" wrapText="1"/>
    </xf>
    <xf numFmtId="0" fontId="7" fillId="0" borderId="12" xfId="6" applyFont="1" applyFill="1" applyBorder="1" applyAlignment="1" applyProtection="1">
      <alignment horizontal="center" vertical="center" wrapText="1"/>
    </xf>
    <xf numFmtId="0" fontId="33" fillId="6" borderId="3" xfId="6" applyFont="1" applyFill="1" applyBorder="1" applyAlignment="1" applyProtection="1">
      <alignment vertical="center" wrapText="1"/>
    </xf>
    <xf numFmtId="0" fontId="35" fillId="0" borderId="3" xfId="0" applyFont="1" applyBorder="1" applyAlignment="1" applyProtection="1">
      <alignment wrapText="1"/>
    </xf>
    <xf numFmtId="0" fontId="16" fillId="6" borderId="3" xfId="6" applyFont="1" applyFill="1" applyBorder="1" applyAlignment="1" applyProtection="1">
      <alignment vertical="center" wrapText="1"/>
    </xf>
    <xf numFmtId="0" fontId="35" fillId="6" borderId="3" xfId="0" applyFont="1" applyFill="1" applyBorder="1" applyAlignment="1"/>
    <xf numFmtId="0" fontId="33" fillId="6" borderId="3" xfId="6" applyFont="1" applyFill="1" applyBorder="1" applyAlignment="1" applyProtection="1">
      <alignment horizontal="left" vertical="center" wrapText="1" indent="1"/>
    </xf>
    <xf numFmtId="0" fontId="16" fillId="6" borderId="3" xfId="6" applyFont="1" applyFill="1" applyBorder="1" applyAlignment="1" applyProtection="1">
      <alignment horizontal="left" vertical="center" wrapText="1" indent="1"/>
    </xf>
    <xf numFmtId="0" fontId="35" fillId="0" borderId="3" xfId="0" applyFont="1" applyBorder="1" applyAlignment="1" applyProtection="1">
      <alignment horizontal="left" wrapText="1" indent="1"/>
    </xf>
    <xf numFmtId="0" fontId="2" fillId="6" borderId="3" xfId="6" applyFont="1" applyFill="1" applyBorder="1" applyAlignment="1" applyProtection="1">
      <alignment horizontal="left" vertical="center" wrapText="1" indent="1"/>
    </xf>
    <xf numFmtId="0" fontId="2" fillId="6" borderId="5" xfId="6" applyFont="1" applyFill="1" applyBorder="1" applyAlignment="1" applyProtection="1">
      <alignment horizontal="left" vertical="center" wrapText="1" indent="1"/>
    </xf>
    <xf numFmtId="0" fontId="35" fillId="6" borderId="3" xfId="6" applyFont="1" applyFill="1" applyBorder="1" applyAlignment="1" applyProtection="1">
      <alignment vertical="center" wrapText="1"/>
    </xf>
    <xf numFmtId="0" fontId="60" fillId="0" borderId="3" xfId="0" applyFont="1" applyBorder="1" applyAlignment="1" applyProtection="1">
      <alignment wrapText="1"/>
    </xf>
    <xf numFmtId="0" fontId="60" fillId="6" borderId="3" xfId="6" applyFont="1" applyFill="1" applyBorder="1" applyAlignment="1" applyProtection="1">
      <alignment vertical="center" wrapText="1"/>
    </xf>
    <xf numFmtId="164" fontId="25" fillId="0" borderId="36" xfId="0" applyNumberFormat="1" applyFont="1" applyFill="1" applyBorder="1" applyAlignment="1" applyProtection="1">
      <alignment vertical="center" wrapText="1"/>
    </xf>
    <xf numFmtId="164" fontId="25" fillId="0" borderId="72" xfId="0" applyNumberFormat="1" applyFont="1" applyFill="1" applyBorder="1" applyAlignment="1" applyProtection="1">
      <alignment vertical="center" wrapText="1"/>
    </xf>
    <xf numFmtId="164" fontId="18" fillId="0" borderId="72" xfId="0" applyNumberFormat="1" applyFont="1" applyFill="1" applyBorder="1" applyAlignment="1" applyProtection="1">
      <alignment vertical="center" wrapText="1"/>
      <protection locked="0"/>
    </xf>
    <xf numFmtId="164" fontId="25" fillId="0" borderId="7" xfId="0" applyNumberFormat="1" applyFont="1" applyFill="1" applyBorder="1" applyAlignment="1" applyProtection="1">
      <alignment vertical="center" wrapText="1"/>
    </xf>
    <xf numFmtId="164" fontId="18" fillId="0" borderId="31" xfId="0" applyNumberFormat="1" applyFont="1" applyFill="1" applyBorder="1" applyAlignment="1" applyProtection="1">
      <alignment vertical="center" wrapText="1"/>
    </xf>
    <xf numFmtId="49" fontId="23" fillId="6" borderId="1" xfId="6" applyNumberFormat="1" applyFont="1" applyFill="1" applyBorder="1" applyAlignment="1" applyProtection="1">
      <alignment horizontal="left" vertical="center" wrapText="1" indent="1"/>
    </xf>
    <xf numFmtId="0" fontId="61" fillId="6" borderId="1" xfId="6" applyFont="1" applyFill="1" applyBorder="1" applyAlignment="1" applyProtection="1">
      <alignment horizontal="left" vertical="center" wrapText="1" indent="1"/>
    </xf>
    <xf numFmtId="164" fontId="0" fillId="6" borderId="0" xfId="0" applyNumberFormat="1" applyFill="1" applyAlignment="1">
      <alignment vertical="center" wrapText="1"/>
    </xf>
    <xf numFmtId="166" fontId="52" fillId="0" borderId="6" xfId="1" applyNumberFormat="1" applyFont="1" applyBorder="1" applyAlignment="1" applyProtection="1">
      <alignment horizontal="center" vertical="center" wrapText="1"/>
    </xf>
    <xf numFmtId="164" fontId="31" fillId="0" borderId="0" xfId="6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10" fillId="0" borderId="33" xfId="6" applyFill="1" applyBorder="1" applyProtection="1"/>
    <xf numFmtId="3" fontId="10" fillId="0" borderId="52" xfId="6" applyNumberFormat="1" applyFill="1" applyBorder="1" applyProtection="1"/>
    <xf numFmtId="3" fontId="10" fillId="0" borderId="13" xfId="6" applyNumberFormat="1" applyFill="1" applyBorder="1" applyProtection="1"/>
    <xf numFmtId="3" fontId="18" fillId="0" borderId="63" xfId="6" applyNumberFormat="1" applyFont="1" applyFill="1" applyBorder="1" applyProtection="1"/>
    <xf numFmtId="3" fontId="13" fillId="0" borderId="63" xfId="6" applyNumberFormat="1" applyFont="1" applyFill="1" applyBorder="1" applyProtection="1"/>
    <xf numFmtId="3" fontId="13" fillId="0" borderId="47" xfId="6" applyNumberFormat="1" applyFont="1" applyFill="1" applyBorder="1" applyProtection="1"/>
    <xf numFmtId="3" fontId="13" fillId="0" borderId="9" xfId="6" applyNumberFormat="1" applyFont="1" applyFill="1" applyBorder="1" applyProtection="1"/>
    <xf numFmtId="3" fontId="13" fillId="0" borderId="13" xfId="6" applyNumberFormat="1" applyFont="1" applyFill="1" applyBorder="1" applyProtection="1"/>
    <xf numFmtId="3" fontId="13" fillId="0" borderId="7" xfId="6" applyNumberFormat="1" applyFont="1" applyFill="1" applyBorder="1" applyProtection="1"/>
    <xf numFmtId="164" fontId="31" fillId="0" borderId="0" xfId="6" applyNumberFormat="1" applyFont="1" applyFill="1" applyBorder="1" applyAlignment="1" applyProtection="1"/>
    <xf numFmtId="0" fontId="5" fillId="0" borderId="0" xfId="0" applyFont="1" applyFill="1" applyBorder="1" applyAlignment="1" applyProtection="1">
      <alignment horizontal="right"/>
    </xf>
    <xf numFmtId="0" fontId="7" fillId="0" borderId="12" xfId="6" applyFont="1" applyFill="1" applyBorder="1" applyAlignment="1" applyProtection="1">
      <alignment horizontal="center" vertical="center" wrapText="1"/>
    </xf>
    <xf numFmtId="164" fontId="18" fillId="0" borderId="47" xfId="6" applyNumberFormat="1" applyFont="1" applyFill="1" applyBorder="1" applyAlignment="1" applyProtection="1">
      <alignment horizontal="right" vertical="center" wrapText="1" indent="1"/>
    </xf>
    <xf numFmtId="164" fontId="26" fillId="0" borderId="9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3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7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" xfId="6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6" applyFont="1" applyFill="1" applyAlignment="1" applyProtection="1">
      <alignment horizontal="center"/>
    </xf>
    <xf numFmtId="164" fontId="6" fillId="0" borderId="0" xfId="6" applyNumberFormat="1" applyFont="1" applyFill="1" applyBorder="1" applyAlignment="1" applyProtection="1">
      <alignment horizontal="center" vertical="center"/>
    </xf>
    <xf numFmtId="0" fontId="7" fillId="0" borderId="42" xfId="6" applyFont="1" applyFill="1" applyBorder="1" applyAlignment="1" applyProtection="1">
      <alignment horizontal="center" vertical="center" wrapText="1"/>
    </xf>
    <xf numFmtId="0" fontId="7" fillId="0" borderId="45" xfId="6" applyFont="1" applyFill="1" applyBorder="1" applyAlignment="1" applyProtection="1">
      <alignment horizontal="center" vertical="center" wrapText="1"/>
    </xf>
    <xf numFmtId="0" fontId="7" fillId="0" borderId="33" xfId="6" applyFont="1" applyFill="1" applyBorder="1" applyAlignment="1" applyProtection="1">
      <alignment horizontal="center" vertical="center" wrapText="1"/>
    </xf>
    <xf numFmtId="0" fontId="7" fillId="0" borderId="12" xfId="6" applyFont="1" applyFill="1" applyBorder="1" applyAlignment="1" applyProtection="1">
      <alignment horizontal="center" vertical="center" wrapText="1"/>
    </xf>
    <xf numFmtId="164" fontId="27" fillId="0" borderId="33" xfId="6" applyNumberFormat="1" applyFont="1" applyFill="1" applyBorder="1" applyAlignment="1" applyProtection="1">
      <alignment horizontal="center" vertical="center"/>
    </xf>
    <xf numFmtId="164" fontId="27" fillId="0" borderId="52" xfId="6" applyNumberFormat="1" applyFont="1" applyFill="1" applyBorder="1" applyAlignment="1" applyProtection="1">
      <alignment horizontal="center" vertical="center"/>
    </xf>
    <xf numFmtId="164" fontId="27" fillId="0" borderId="21" xfId="0" applyNumberFormat="1" applyFont="1" applyFill="1" applyBorder="1" applyAlignment="1" applyProtection="1">
      <alignment horizontal="center" vertical="center" wrapText="1"/>
    </xf>
    <xf numFmtId="164" fontId="27" fillId="0" borderId="19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27" fillId="0" borderId="22" xfId="0" applyNumberFormat="1" applyFont="1" applyFill="1" applyBorder="1" applyAlignment="1" applyProtection="1">
      <alignment horizontal="center" vertical="center" wrapText="1"/>
    </xf>
    <xf numFmtId="164" fontId="27" fillId="0" borderId="31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5" fillId="0" borderId="11" xfId="0" applyNumberFormat="1" applyFont="1" applyFill="1" applyBorder="1" applyAlignment="1" applyProtection="1">
      <alignment horizontal="right" wrapText="1"/>
    </xf>
    <xf numFmtId="164" fontId="20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15" fillId="0" borderId="0" xfId="0" applyNumberFormat="1" applyFont="1" applyFill="1" applyAlignment="1">
      <alignment horizontal="center" textRotation="180" wrapText="1"/>
    </xf>
    <xf numFmtId="164" fontId="0" fillId="0" borderId="65" xfId="0" applyNumberFormat="1" applyFill="1" applyBorder="1" applyAlignment="1" applyProtection="1">
      <alignment horizontal="left" vertical="center" wrapText="1"/>
      <protection locked="0"/>
    </xf>
    <xf numFmtId="164" fontId="0" fillId="0" borderId="68" xfId="0" applyNumberFormat="1" applyFill="1" applyBorder="1" applyAlignment="1" applyProtection="1">
      <alignment horizontal="left" vertical="center" wrapText="1"/>
      <protection locked="0"/>
    </xf>
    <xf numFmtId="164" fontId="28" fillId="0" borderId="27" xfId="0" applyNumberFormat="1" applyFont="1" applyFill="1" applyBorder="1" applyAlignment="1">
      <alignment horizontal="left" vertical="center" wrapText="1" indent="2"/>
    </xf>
    <xf numFmtId="164" fontId="28" fillId="0" borderId="67" xfId="0" applyNumberFormat="1" applyFont="1" applyFill="1" applyBorder="1" applyAlignment="1">
      <alignment horizontal="left" vertical="center" wrapText="1" indent="2"/>
    </xf>
    <xf numFmtId="167" fontId="38" fillId="0" borderId="28" xfId="0" applyNumberFormat="1" applyFont="1" applyFill="1" applyBorder="1" applyAlignment="1">
      <alignment horizontal="left" vertical="center" wrapText="1"/>
    </xf>
    <xf numFmtId="167" fontId="6" fillId="0" borderId="0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right" vertical="center"/>
    </xf>
    <xf numFmtId="164" fontId="28" fillId="0" borderId="27" xfId="0" applyNumberFormat="1" applyFont="1" applyFill="1" applyBorder="1" applyAlignment="1">
      <alignment horizontal="center" vertical="center" wrapText="1"/>
    </xf>
    <xf numFmtId="164" fontId="28" fillId="0" borderId="67" xfId="0" applyNumberFormat="1" applyFont="1" applyFill="1" applyBorder="1" applyAlignment="1">
      <alignment horizontal="center" vertical="center" wrapText="1"/>
    </xf>
    <xf numFmtId="164" fontId="0" fillId="0" borderId="20" xfId="0" applyNumberFormat="1" applyFill="1" applyBorder="1" applyAlignment="1" applyProtection="1">
      <alignment horizontal="left" vertical="center" wrapText="1"/>
      <protection locked="0"/>
    </xf>
    <xf numFmtId="164" fontId="0" fillId="0" borderId="39" xfId="0" applyNumberFormat="1" applyFill="1" applyBorder="1" applyAlignment="1" applyProtection="1">
      <alignment horizontal="left" vertical="center" wrapText="1"/>
      <protection locked="0"/>
    </xf>
    <xf numFmtId="164" fontId="20" fillId="0" borderId="0" xfId="0" applyNumberFormat="1" applyFont="1" applyFill="1" applyAlignment="1">
      <alignment horizontal="left" vertical="center" wrapText="1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horizontal="left" wrapText="1"/>
    </xf>
    <xf numFmtId="164" fontId="7" fillId="0" borderId="69" xfId="0" applyNumberFormat="1" applyFont="1" applyFill="1" applyBorder="1" applyAlignment="1">
      <alignment horizontal="center" vertical="center"/>
    </xf>
    <xf numFmtId="164" fontId="7" fillId="0" borderId="61" xfId="0" applyNumberFormat="1" applyFont="1" applyFill="1" applyBorder="1" applyAlignment="1">
      <alignment horizontal="center" vertical="center"/>
    </xf>
    <xf numFmtId="164" fontId="7" fillId="0" borderId="18" xfId="0" applyNumberFormat="1" applyFont="1" applyFill="1" applyBorder="1" applyAlignment="1">
      <alignment horizontal="center" vertical="center"/>
    </xf>
    <xf numFmtId="164" fontId="27" fillId="0" borderId="17" xfId="0" applyNumberFormat="1" applyFont="1" applyFill="1" applyBorder="1" applyAlignment="1">
      <alignment horizontal="center" vertical="center" wrapText="1"/>
    </xf>
    <xf numFmtId="164" fontId="7" fillId="0" borderId="21" xfId="0" applyNumberFormat="1" applyFont="1" applyFill="1" applyBorder="1" applyAlignment="1">
      <alignment horizontal="center" vertical="center" wrapText="1"/>
    </xf>
    <xf numFmtId="164" fontId="7" fillId="0" borderId="62" xfId="0" applyNumberFormat="1" applyFont="1" applyFill="1" applyBorder="1" applyAlignment="1">
      <alignment horizontal="center" vertical="center" wrapText="1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textRotation="180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67" xfId="0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 applyProtection="1">
      <alignment horizontal="center" vertical="center"/>
      <protection locked="0"/>
    </xf>
    <xf numFmtId="0" fontId="7" fillId="0" borderId="40" xfId="0" applyFont="1" applyFill="1" applyBorder="1" applyAlignment="1" applyProtection="1">
      <alignment horizontal="center" vertical="center"/>
      <protection locked="0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68" xfId="0" applyFont="1" applyFill="1" applyBorder="1" applyAlignment="1" applyProtection="1">
      <alignment horizontal="center" vertical="center"/>
    </xf>
    <xf numFmtId="0" fontId="7" fillId="0" borderId="55" xfId="0" applyFont="1" applyFill="1" applyBorder="1" applyAlignment="1" applyProtection="1">
      <alignment horizontal="center" vertical="center"/>
    </xf>
    <xf numFmtId="0" fontId="27" fillId="0" borderId="6" xfId="0" applyFont="1" applyFill="1" applyBorder="1" applyAlignment="1" applyProtection="1">
      <alignment horizontal="center" vertical="center" wrapText="1"/>
    </xf>
    <xf numFmtId="0" fontId="27" fillId="0" borderId="7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left" vertical="center" wrapText="1" indent="1"/>
    </xf>
    <xf numFmtId="0" fontId="7" fillId="0" borderId="36" xfId="0" applyFont="1" applyFill="1" applyBorder="1" applyAlignment="1" applyProtection="1">
      <alignment horizontal="left" vertical="center" wrapText="1" indent="1"/>
    </xf>
    <xf numFmtId="0" fontId="7" fillId="0" borderId="49" xfId="0" applyFont="1" applyFill="1" applyBorder="1" applyAlignment="1" applyProtection="1">
      <alignment horizontal="center" vertical="center" wrapText="1"/>
    </xf>
    <xf numFmtId="0" fontId="7" fillId="0" borderId="60" xfId="0" applyFont="1" applyFill="1" applyBorder="1" applyAlignment="1" applyProtection="1">
      <alignment horizontal="center" vertical="center" wrapText="1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56" xfId="0" applyFont="1" applyFill="1" applyBorder="1" applyAlignment="1" applyProtection="1">
      <alignment horizontal="center" vertical="center" wrapText="1"/>
    </xf>
    <xf numFmtId="164" fontId="27" fillId="0" borderId="38" xfId="6" applyNumberFormat="1" applyFont="1" applyFill="1" applyBorder="1" applyAlignment="1" applyProtection="1">
      <alignment horizontal="center" vertical="center"/>
    </xf>
    <xf numFmtId="0" fontId="7" fillId="0" borderId="50" xfId="6" applyFont="1" applyFill="1" applyBorder="1" applyAlignment="1" applyProtection="1">
      <alignment horizontal="center" vertical="center" wrapText="1"/>
    </xf>
    <xf numFmtId="0" fontId="7" fillId="0" borderId="56" xfId="6" applyFont="1" applyFill="1" applyBorder="1" applyAlignment="1" applyProtection="1">
      <alignment horizontal="center" vertical="center" wrapText="1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164" fontId="7" fillId="0" borderId="19" xfId="0" applyNumberFormat="1" applyFont="1" applyFill="1" applyBorder="1" applyAlignment="1" applyProtection="1">
      <alignment horizontal="center" vertical="center" wrapText="1"/>
    </xf>
    <xf numFmtId="164" fontId="7" fillId="0" borderId="49" xfId="0" applyNumberFormat="1" applyFont="1" applyFill="1" applyBorder="1" applyAlignment="1" applyProtection="1">
      <alignment horizontal="center" vertical="center" wrapText="1"/>
    </xf>
    <xf numFmtId="164" fontId="7" fillId="0" borderId="60" xfId="0" applyNumberFormat="1" applyFont="1" applyFill="1" applyBorder="1" applyAlignment="1" applyProtection="1">
      <alignment horizontal="center" vertical="center" wrapText="1"/>
    </xf>
    <xf numFmtId="164" fontId="7" fillId="0" borderId="50" xfId="0" applyNumberFormat="1" applyFont="1" applyFill="1" applyBorder="1" applyAlignment="1" applyProtection="1">
      <alignment horizontal="center" vertical="center" wrapText="1"/>
    </xf>
    <xf numFmtId="164" fontId="7" fillId="0" borderId="56" xfId="0" applyNumberFormat="1" applyFont="1" applyFill="1" applyBorder="1" applyAlignment="1" applyProtection="1">
      <alignment horizontal="center" vertical="center"/>
    </xf>
    <xf numFmtId="164" fontId="7" fillId="0" borderId="56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>
      <alignment horizontal="center" textRotation="180" wrapText="1"/>
    </xf>
    <xf numFmtId="164" fontId="7" fillId="0" borderId="57" xfId="0" applyNumberFormat="1" applyFont="1" applyFill="1" applyBorder="1" applyAlignment="1">
      <alignment horizontal="center" vertical="center" wrapText="1"/>
    </xf>
    <xf numFmtId="164" fontId="7" fillId="0" borderId="64" xfId="0" applyNumberFormat="1" applyFont="1" applyFill="1" applyBorder="1" applyAlignment="1">
      <alignment horizontal="center" vertical="center" wrapText="1"/>
    </xf>
    <xf numFmtId="164" fontId="7" fillId="0" borderId="19" xfId="0" applyNumberFormat="1" applyFont="1" applyFill="1" applyBorder="1" applyAlignment="1">
      <alignment horizontal="center" vertical="center" wrapText="1"/>
    </xf>
    <xf numFmtId="164" fontId="7" fillId="0" borderId="21" xfId="0" applyNumberFormat="1" applyFont="1" applyFill="1" applyBorder="1" applyAlignment="1">
      <alignment horizontal="center" vertical="center"/>
    </xf>
    <xf numFmtId="164" fontId="7" fillId="0" borderId="19" xfId="0" applyNumberFormat="1" applyFont="1" applyFill="1" applyBorder="1" applyAlignment="1">
      <alignment horizontal="center" vertical="center"/>
    </xf>
    <xf numFmtId="164" fontId="7" fillId="0" borderId="69" xfId="0" applyNumberFormat="1" applyFont="1" applyFill="1" applyBorder="1" applyAlignment="1">
      <alignment horizontal="center" vertical="center" wrapText="1"/>
    </xf>
    <xf numFmtId="164" fontId="7" fillId="0" borderId="18" xfId="0" applyNumberFormat="1" applyFont="1" applyFill="1" applyBorder="1" applyAlignment="1">
      <alignment horizontal="center" vertical="center" wrapText="1"/>
    </xf>
    <xf numFmtId="164" fontId="7" fillId="0" borderId="38" xfId="0" applyNumberFormat="1" applyFont="1" applyFill="1" applyBorder="1" applyAlignment="1">
      <alignment horizontal="center" vertical="center" wrapText="1"/>
    </xf>
    <xf numFmtId="164" fontId="7" fillId="0" borderId="66" xfId="0" applyNumberFormat="1" applyFont="1" applyFill="1" applyBorder="1" applyAlignment="1">
      <alignment horizontal="center" vertical="center" wrapText="1"/>
    </xf>
    <xf numFmtId="0" fontId="25" fillId="0" borderId="27" xfId="0" applyFont="1" applyFill="1" applyBorder="1" applyAlignment="1" applyProtection="1">
      <alignment horizontal="left" vertical="center"/>
    </xf>
    <xf numFmtId="0" fontId="25" fillId="0" borderId="36" xfId="0" applyFont="1" applyFill="1" applyBorder="1" applyAlignment="1" applyProtection="1">
      <alignment horizontal="left" vertical="center"/>
    </xf>
    <xf numFmtId="0" fontId="7" fillId="0" borderId="69" xfId="0" applyFont="1" applyFill="1" applyBorder="1" applyAlignment="1" applyProtection="1">
      <alignment horizontal="left" vertical="center" wrapText="1"/>
    </xf>
    <xf numFmtId="0" fontId="7" fillId="0" borderId="28" xfId="0" applyFont="1" applyFill="1" applyBorder="1" applyAlignment="1" applyProtection="1">
      <alignment horizontal="left" vertical="center" wrapText="1"/>
    </xf>
    <xf numFmtId="0" fontId="7" fillId="0" borderId="57" xfId="0" applyFont="1" applyFill="1" applyBorder="1" applyAlignment="1" applyProtection="1">
      <alignment horizontal="left" vertical="center" wrapText="1"/>
    </xf>
    <xf numFmtId="0" fontId="28" fillId="0" borderId="27" xfId="0" applyFont="1" applyFill="1" applyBorder="1" applyAlignment="1" applyProtection="1">
      <alignment horizontal="left" vertical="center"/>
    </xf>
    <xf numFmtId="0" fontId="28" fillId="0" borderId="36" xfId="0" applyFont="1" applyFill="1" applyBorder="1" applyAlignment="1" applyProtection="1">
      <alignment horizontal="left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42" fillId="0" borderId="11" xfId="0" applyFont="1" applyFill="1" applyBorder="1" applyAlignment="1">
      <alignment horizontal="right"/>
    </xf>
    <xf numFmtId="0" fontId="7" fillId="0" borderId="69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7" fillId="0" borderId="44" xfId="0" applyFont="1" applyFill="1" applyBorder="1" applyAlignment="1">
      <alignment horizontal="center"/>
    </xf>
    <xf numFmtId="0" fontId="27" fillId="0" borderId="67" xfId="0" applyFont="1" applyFill="1" applyBorder="1" applyAlignment="1">
      <alignment horizontal="center"/>
    </xf>
    <xf numFmtId="0" fontId="7" fillId="0" borderId="51" xfId="0" applyFont="1" applyFill="1" applyBorder="1" applyAlignment="1">
      <alignment horizontal="center" vertical="center" wrapText="1"/>
    </xf>
    <xf numFmtId="0" fontId="7" fillId="0" borderId="63" xfId="0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7" fillId="0" borderId="57" xfId="0" applyFont="1" applyFill="1" applyBorder="1" applyAlignment="1">
      <alignment horizontal="left" vertical="center" wrapText="1"/>
    </xf>
    <xf numFmtId="0" fontId="26" fillId="0" borderId="28" xfId="0" applyFont="1" applyFill="1" applyBorder="1" applyAlignment="1">
      <alignment horizontal="justify" vertical="center" wrapText="1"/>
    </xf>
    <xf numFmtId="0" fontId="57" fillId="5" borderId="1" xfId="0" applyFont="1" applyFill="1" applyBorder="1" applyAlignment="1">
      <alignment horizontal="center" vertical="top" wrapText="1"/>
    </xf>
    <xf numFmtId="0" fontId="0" fillId="0" borderId="1" xfId="0" applyBorder="1"/>
    <xf numFmtId="0" fontId="44" fillId="0" borderId="0" xfId="8" applyFont="1" applyFill="1" applyAlignment="1">
      <alignment horizontal="center" vertical="center" wrapText="1"/>
    </xf>
    <xf numFmtId="0" fontId="44" fillId="0" borderId="0" xfId="8" applyFont="1" applyFill="1" applyAlignment="1">
      <alignment horizontal="center" vertical="center"/>
    </xf>
    <xf numFmtId="0" fontId="22" fillId="0" borderId="27" xfId="8" applyFont="1" applyFill="1" applyBorder="1" applyAlignment="1">
      <alignment horizontal="left"/>
    </xf>
    <xf numFmtId="0" fontId="22" fillId="0" borderId="36" xfId="8" applyFont="1" applyFill="1" applyBorder="1" applyAlignment="1">
      <alignment horizontal="left"/>
    </xf>
    <xf numFmtId="3" fontId="40" fillId="0" borderId="0" xfId="8" applyNumberFormat="1" applyFont="1" applyFill="1" applyAlignment="1">
      <alignment horizontal="center"/>
    </xf>
    <xf numFmtId="0" fontId="44" fillId="0" borderId="0" xfId="8" applyFont="1" applyFill="1" applyAlignment="1">
      <alignment horizontal="center" wrapText="1"/>
    </xf>
    <xf numFmtId="0" fontId="44" fillId="0" borderId="0" xfId="8" applyFont="1" applyFill="1" applyAlignment="1">
      <alignment horizontal="center"/>
    </xf>
    <xf numFmtId="0" fontId="22" fillId="0" borderId="27" xfId="8" applyFont="1" applyFill="1" applyBorder="1" applyAlignment="1">
      <alignment horizontal="left" indent="1"/>
    </xf>
    <xf numFmtId="0" fontId="22" fillId="0" borderId="36" xfId="8" applyFont="1" applyFill="1" applyBorder="1" applyAlignment="1">
      <alignment horizontal="left" indent="1"/>
    </xf>
    <xf numFmtId="0" fontId="55" fillId="0" borderId="0" xfId="0" applyFont="1" applyAlignment="1" applyProtection="1">
      <alignment horizontal="center" vertical="center" wrapText="1"/>
      <protection locked="0"/>
    </xf>
    <xf numFmtId="0" fontId="52" fillId="0" borderId="8" xfId="0" applyFont="1" applyBorder="1" applyAlignment="1" applyProtection="1">
      <alignment wrapText="1"/>
    </xf>
    <xf numFmtId="0" fontId="52" fillId="0" borderId="6" xfId="0" applyFont="1" applyBorder="1" applyAlignment="1" applyProtection="1">
      <alignment wrapText="1"/>
    </xf>
    <xf numFmtId="0" fontId="15" fillId="0" borderId="0" xfId="0" applyFont="1" applyAlignment="1" applyProtection="1">
      <alignment horizontal="center" textRotation="180"/>
    </xf>
    <xf numFmtId="0" fontId="41" fillId="0" borderId="0" xfId="0" applyFont="1" applyFill="1" applyAlignment="1" applyProtection="1">
      <alignment horizontal="center" vertical="top" wrapText="1"/>
      <protection locked="0"/>
    </xf>
  </cellXfs>
  <cellStyles count="10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6"/>
    <cellStyle name="Normál_VAGYONK" xfId="7"/>
    <cellStyle name="Normál_VAGYONKIM" xfId="8"/>
    <cellStyle name="Százalék" xfId="9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ARSZAMREN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7.1. sz. mell"/>
      <sheetName val="8.1. sz. mell."/>
      <sheetName val="8.2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  <sheetName val="Munka2"/>
      <sheetName val="Munka3"/>
      <sheetName val="Munka4"/>
    </sheetNames>
    <sheetDataSet>
      <sheetData sheetId="0">
        <row r="4">
          <cell r="A4" t="str">
            <v>2015. évi eredeti előirányzat BEVÉTELEK</v>
          </cell>
        </row>
        <row r="38">
          <cell r="A38" t="str">
            <v>1. sz. melléklet Kiadások táblázat E. oszlop 10 sora =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D3" t="str">
            <v>Felhasználás 2014. XII.31-ig</v>
          </cell>
          <cell r="E3" t="str">
            <v>2015. évi módosított előirányzat</v>
          </cell>
          <cell r="F3" t="str">
            <v>2015. évi teljesítés</v>
          </cell>
          <cell r="G3" t="str">
            <v>Összes teljesítés 2015. dec. 31-ig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38"/>
  <sheetViews>
    <sheetView zoomScaleNormal="100" workbookViewId="0">
      <selection activeCell="A41" sqref="A41"/>
    </sheetView>
  </sheetViews>
  <sheetFormatPr defaultRowHeight="12.75"/>
  <cols>
    <col min="1" max="1" width="46.33203125" style="259" customWidth="1"/>
    <col min="2" max="2" width="66.1640625" style="259" customWidth="1"/>
    <col min="3" max="16384" width="9.33203125" style="259"/>
  </cols>
  <sheetData>
    <row r="1" spans="1:2" ht="18.75">
      <c r="A1" s="444" t="s">
        <v>111</v>
      </c>
    </row>
    <row r="3" spans="1:2">
      <c r="A3" s="445"/>
      <c r="B3" s="445"/>
    </row>
    <row r="4" spans="1:2" ht="15.75">
      <c r="A4" s="419" t="s">
        <v>593</v>
      </c>
      <c r="B4" s="446"/>
    </row>
    <row r="5" spans="1:2" s="447" customFormat="1">
      <c r="A5" s="445"/>
      <c r="B5" s="445"/>
    </row>
    <row r="6" spans="1:2">
      <c r="A6" s="445" t="s">
        <v>464</v>
      </c>
      <c r="B6" s="445" t="s">
        <v>465</v>
      </c>
    </row>
    <row r="7" spans="1:2">
      <c r="A7" s="445" t="s">
        <v>466</v>
      </c>
      <c r="B7" s="445" t="s">
        <v>467</v>
      </c>
    </row>
    <row r="8" spans="1:2">
      <c r="A8" s="445" t="s">
        <v>468</v>
      </c>
      <c r="B8" s="445" t="s">
        <v>469</v>
      </c>
    </row>
    <row r="9" spans="1:2">
      <c r="A9" s="445"/>
      <c r="B9" s="445"/>
    </row>
    <row r="10" spans="1:2" ht="15.75">
      <c r="A10" s="419" t="str">
        <f>+CONCATENATE(LEFT(A4,4),". évi módosított előirányzat BEVÉTELEK")</f>
        <v>2015. évi módosított előirányzat BEVÉTELEK</v>
      </c>
      <c r="B10" s="446"/>
    </row>
    <row r="11" spans="1:2">
      <c r="A11" s="445"/>
      <c r="B11" s="445"/>
    </row>
    <row r="12" spans="1:2" s="447" customFormat="1">
      <c r="A12" s="445" t="s">
        <v>470</v>
      </c>
      <c r="B12" s="445" t="s">
        <v>476</v>
      </c>
    </row>
    <row r="13" spans="1:2">
      <c r="A13" s="445" t="s">
        <v>471</v>
      </c>
      <c r="B13" s="445" t="s">
        <v>477</v>
      </c>
    </row>
    <row r="14" spans="1:2">
      <c r="A14" s="445" t="s">
        <v>472</v>
      </c>
      <c r="B14" s="445" t="s">
        <v>478</v>
      </c>
    </row>
    <row r="15" spans="1:2">
      <c r="A15" s="445"/>
      <c r="B15" s="445"/>
    </row>
    <row r="16" spans="1:2" ht="14.25">
      <c r="A16" s="448" t="str">
        <f>+CONCATENATE(LEFT(A4,4),". évi teljesítés BEVÉTELEK")</f>
        <v>2015. évi teljesítés BEVÉTELEK</v>
      </c>
      <c r="B16" s="446"/>
    </row>
    <row r="17" spans="1:2">
      <c r="A17" s="445"/>
      <c r="B17" s="445"/>
    </row>
    <row r="18" spans="1:2">
      <c r="A18" s="445" t="s">
        <v>473</v>
      </c>
      <c r="B18" s="445" t="s">
        <v>479</v>
      </c>
    </row>
    <row r="19" spans="1:2">
      <c r="A19" s="445" t="s">
        <v>474</v>
      </c>
      <c r="B19" s="445" t="s">
        <v>480</v>
      </c>
    </row>
    <row r="20" spans="1:2">
      <c r="A20" s="445" t="s">
        <v>475</v>
      </c>
      <c r="B20" s="445" t="s">
        <v>481</v>
      </c>
    </row>
    <row r="21" spans="1:2">
      <c r="A21" s="445"/>
      <c r="B21" s="445"/>
    </row>
    <row r="22" spans="1:2" ht="15.75">
      <c r="A22" s="419" t="str">
        <f>+CONCATENATE(LEFT(A4,4),". évi eredeti előirányzat KIADÁSOK")</f>
        <v>2015. évi eredeti előirányzat KIADÁSOK</v>
      </c>
      <c r="B22" s="446"/>
    </row>
    <row r="23" spans="1:2">
      <c r="A23" s="445"/>
      <c r="B23" s="445"/>
    </row>
    <row r="24" spans="1:2">
      <c r="A24" s="445" t="s">
        <v>482</v>
      </c>
      <c r="B24" s="445" t="s">
        <v>488</v>
      </c>
    </row>
    <row r="25" spans="1:2">
      <c r="A25" s="445" t="s">
        <v>461</v>
      </c>
      <c r="B25" s="445" t="s">
        <v>489</v>
      </c>
    </row>
    <row r="26" spans="1:2">
      <c r="A26" s="445" t="s">
        <v>483</v>
      </c>
      <c r="B26" s="445" t="s">
        <v>490</v>
      </c>
    </row>
    <row r="27" spans="1:2">
      <c r="A27" s="445"/>
      <c r="B27" s="445"/>
    </row>
    <row r="28" spans="1:2" ht="15.75">
      <c r="A28" s="419" t="str">
        <f>+CONCATENATE(LEFT(A4,4),". évi módosított előirányzat KIADÁSOK")</f>
        <v>2015. évi módosított előirányzat KIADÁSOK</v>
      </c>
      <c r="B28" s="446"/>
    </row>
    <row r="29" spans="1:2">
      <c r="A29" s="445"/>
      <c r="B29" s="445"/>
    </row>
    <row r="30" spans="1:2">
      <c r="A30" s="445" t="s">
        <v>484</v>
      </c>
      <c r="B30" s="445" t="s">
        <v>495</v>
      </c>
    </row>
    <row r="31" spans="1:2">
      <c r="A31" s="445" t="s">
        <v>462</v>
      </c>
      <c r="B31" s="445" t="s">
        <v>492</v>
      </c>
    </row>
    <row r="32" spans="1:2">
      <c r="A32" s="445" t="s">
        <v>485</v>
      </c>
      <c r="B32" s="445" t="s">
        <v>491</v>
      </c>
    </row>
    <row r="33" spans="1:2">
      <c r="A33" s="445"/>
      <c r="B33" s="445"/>
    </row>
    <row r="34" spans="1:2" ht="15.75">
      <c r="A34" s="449" t="str">
        <f>+CONCATENATE(LEFT(A4,4),". évi teljesítés KIADÁSOK")</f>
        <v>2015. évi teljesítés KIADÁSOK</v>
      </c>
      <c r="B34" s="446"/>
    </row>
    <row r="35" spans="1:2">
      <c r="A35" s="445"/>
      <c r="B35" s="445"/>
    </row>
    <row r="36" spans="1:2">
      <c r="A36" s="445" t="s">
        <v>486</v>
      </c>
      <c r="B36" s="445" t="s">
        <v>496</v>
      </c>
    </row>
    <row r="37" spans="1:2">
      <c r="A37" s="445" t="s">
        <v>463</v>
      </c>
      <c r="B37" s="445" t="s">
        <v>494</v>
      </c>
    </row>
    <row r="38" spans="1:2">
      <c r="A38" s="445" t="s">
        <v>487</v>
      </c>
      <c r="B38" s="445" t="s">
        <v>493</v>
      </c>
    </row>
  </sheetData>
  <phoneticPr fontId="26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20"/>
  <sheetViews>
    <sheetView tabSelected="1" zoomScaleNormal="100" zoomScaleSheetLayoutView="130" workbookViewId="0">
      <selection activeCell="N12" sqref="N12"/>
    </sheetView>
  </sheetViews>
  <sheetFormatPr defaultRowHeight="12.75"/>
  <cols>
    <col min="1" max="1" width="48.1640625" style="5" customWidth="1"/>
    <col min="2" max="7" width="15.83203125" style="4" customWidth="1"/>
    <col min="8" max="8" width="4.1640625" style="4" customWidth="1"/>
    <col min="9" max="9" width="13.83203125" style="4" customWidth="1"/>
    <col min="10" max="16384" width="9.33203125" style="4"/>
  </cols>
  <sheetData>
    <row r="1" spans="1:8" ht="24.75" customHeight="1">
      <c r="A1" s="789" t="s">
        <v>2</v>
      </c>
      <c r="B1" s="789"/>
      <c r="C1" s="789"/>
      <c r="D1" s="789"/>
      <c r="E1" s="789"/>
      <c r="F1" s="789"/>
      <c r="G1" s="789"/>
      <c r="H1" s="791" t="str">
        <f>+CONCATENATE("4. melléklet a ……/",LEFT([1]ÖSSZEFÜGGÉSEK!A4,4)+1,". (……) önkormányzati rendelethez")</f>
        <v>4. melléklet a ……/2016. (……) önkormányzati rendelethez</v>
      </c>
    </row>
    <row r="2" spans="1:8" ht="23.25" customHeight="1" thickBot="1">
      <c r="A2" s="25"/>
      <c r="B2" s="9"/>
      <c r="C2" s="9"/>
      <c r="D2" s="9"/>
      <c r="E2" s="9"/>
      <c r="F2" s="788" t="s">
        <v>52</v>
      </c>
      <c r="G2" s="788"/>
      <c r="H2" s="791"/>
    </row>
    <row r="3" spans="1:8" s="6" customFormat="1" ht="48.75" customHeight="1" thickBot="1">
      <c r="A3" s="26" t="s">
        <v>59</v>
      </c>
      <c r="B3" s="27" t="s">
        <v>57</v>
      </c>
      <c r="C3" s="27" t="s">
        <v>58</v>
      </c>
      <c r="D3" s="27" t="str">
        <f>+'[1]3.sz.mell.'!D3</f>
        <v>Felhasználás 2014. XII.31-ig</v>
      </c>
      <c r="E3" s="27" t="str">
        <f>+'[1]3.sz.mell.'!E3</f>
        <v>2015. évi módosított előirányzat</v>
      </c>
      <c r="F3" s="101" t="str">
        <f>+'[1]3.sz.mell.'!F3</f>
        <v>2015. évi teljesítés</v>
      </c>
      <c r="G3" s="100" t="str">
        <f>+'[1]3.sz.mell.'!G3</f>
        <v>Összes teljesítés 2015. dec. 31-ig</v>
      </c>
      <c r="H3" s="791"/>
    </row>
    <row r="4" spans="1:8" s="9" customFormat="1" ht="15" customHeight="1" thickBot="1">
      <c r="A4" s="412" t="s">
        <v>370</v>
      </c>
      <c r="B4" s="413" t="s">
        <v>371</v>
      </c>
      <c r="C4" s="413" t="s">
        <v>372</v>
      </c>
      <c r="D4" s="413" t="s">
        <v>373</v>
      </c>
      <c r="E4" s="413" t="s">
        <v>374</v>
      </c>
      <c r="F4" s="47" t="s">
        <v>451</v>
      </c>
      <c r="G4" s="414" t="s">
        <v>497</v>
      </c>
      <c r="H4" s="791"/>
    </row>
    <row r="5" spans="1:8" ht="15.95" customHeight="1">
      <c r="A5" s="592" t="s">
        <v>1182</v>
      </c>
      <c r="B5" s="626">
        <v>1138</v>
      </c>
      <c r="C5" s="627" t="s">
        <v>1168</v>
      </c>
      <c r="D5" s="626"/>
      <c r="E5" s="628">
        <v>1138</v>
      </c>
      <c r="F5" s="626">
        <v>1138</v>
      </c>
      <c r="G5" s="629">
        <f>+D5+F5</f>
        <v>1138</v>
      </c>
      <c r="H5" s="791"/>
    </row>
    <row r="6" spans="1:8" ht="15.95" customHeight="1">
      <c r="A6" s="630" t="s">
        <v>1238</v>
      </c>
      <c r="B6" s="631">
        <v>2200</v>
      </c>
      <c r="C6" s="627" t="s">
        <v>1168</v>
      </c>
      <c r="D6" s="626"/>
      <c r="E6" s="628">
        <v>2200</v>
      </c>
      <c r="F6" s="626">
        <v>2200</v>
      </c>
      <c r="G6" s="629">
        <f t="shared" ref="G6:G19" si="0">+D6+F6</f>
        <v>2200</v>
      </c>
      <c r="H6" s="791"/>
    </row>
    <row r="7" spans="1:8" ht="15.95" customHeight="1">
      <c r="A7" s="632" t="s">
        <v>1183</v>
      </c>
      <c r="B7" s="633">
        <v>59165</v>
      </c>
      <c r="C7" s="627" t="s">
        <v>1168</v>
      </c>
      <c r="D7" s="626">
        <v>1461</v>
      </c>
      <c r="E7" s="634">
        <v>59210</v>
      </c>
      <c r="F7" s="626">
        <v>57704</v>
      </c>
      <c r="G7" s="629">
        <f t="shared" si="0"/>
        <v>59165</v>
      </c>
      <c r="H7" s="791"/>
    </row>
    <row r="8" spans="1:8" ht="15.95" customHeight="1">
      <c r="A8" s="735" t="s">
        <v>1184</v>
      </c>
      <c r="B8" s="635">
        <v>973</v>
      </c>
      <c r="C8" s="627" t="s">
        <v>1168</v>
      </c>
      <c r="D8" s="626"/>
      <c r="E8" s="636">
        <v>973</v>
      </c>
      <c r="F8" s="626">
        <v>973</v>
      </c>
      <c r="G8" s="629">
        <f t="shared" si="0"/>
        <v>973</v>
      </c>
      <c r="H8" s="791"/>
    </row>
    <row r="9" spans="1:8" ht="24">
      <c r="A9" s="743" t="s">
        <v>1185</v>
      </c>
      <c r="B9" s="637">
        <v>540</v>
      </c>
      <c r="C9" s="627" t="s">
        <v>1168</v>
      </c>
      <c r="D9" s="626"/>
      <c r="E9" s="638">
        <v>540</v>
      </c>
      <c r="F9" s="626">
        <v>540</v>
      </c>
      <c r="G9" s="629">
        <f t="shared" si="0"/>
        <v>540</v>
      </c>
      <c r="H9" s="791"/>
    </row>
    <row r="10" spans="1:8" ht="15.95" customHeight="1">
      <c r="A10" s="743" t="s">
        <v>1208</v>
      </c>
      <c r="B10" s="633">
        <v>2237</v>
      </c>
      <c r="C10" s="627" t="s">
        <v>1168</v>
      </c>
      <c r="D10" s="626"/>
      <c r="E10" s="638">
        <v>2305</v>
      </c>
      <c r="F10" s="626">
        <v>2237</v>
      </c>
      <c r="G10" s="629">
        <f t="shared" si="0"/>
        <v>2237</v>
      </c>
      <c r="H10" s="791"/>
    </row>
    <row r="11" spans="1:8" ht="15.95" customHeight="1">
      <c r="A11" s="735" t="s">
        <v>1188</v>
      </c>
      <c r="B11" s="635">
        <v>637</v>
      </c>
      <c r="C11" s="627" t="s">
        <v>1168</v>
      </c>
      <c r="D11" s="626"/>
      <c r="E11" s="636">
        <v>756</v>
      </c>
      <c r="F11" s="626">
        <v>637</v>
      </c>
      <c r="G11" s="629">
        <f t="shared" si="0"/>
        <v>637</v>
      </c>
      <c r="H11" s="791"/>
    </row>
    <row r="12" spans="1:8" ht="15.95" customHeight="1">
      <c r="A12" s="735" t="s">
        <v>1209</v>
      </c>
      <c r="B12" s="639">
        <v>1318</v>
      </c>
      <c r="C12" s="627" t="s">
        <v>1168</v>
      </c>
      <c r="D12" s="640"/>
      <c r="E12" s="638">
        <v>1318</v>
      </c>
      <c r="F12" s="641">
        <v>1318</v>
      </c>
      <c r="G12" s="629">
        <f t="shared" si="0"/>
        <v>1318</v>
      </c>
      <c r="H12" s="791"/>
    </row>
    <row r="13" spans="1:8" ht="15.95" customHeight="1">
      <c r="A13" s="744" t="s">
        <v>1210</v>
      </c>
      <c r="B13" s="635">
        <v>597</v>
      </c>
      <c r="C13" s="627" t="s">
        <v>1168</v>
      </c>
      <c r="D13" s="640"/>
      <c r="E13" s="636">
        <v>597</v>
      </c>
      <c r="F13" s="641">
        <v>597</v>
      </c>
      <c r="G13" s="629">
        <f t="shared" si="0"/>
        <v>597</v>
      </c>
      <c r="H13" s="791"/>
    </row>
    <row r="14" spans="1:8" ht="15.95" customHeight="1">
      <c r="A14" s="744" t="s">
        <v>1211</v>
      </c>
      <c r="B14" s="639">
        <v>1903</v>
      </c>
      <c r="C14" s="627" t="s">
        <v>1168</v>
      </c>
      <c r="D14" s="640"/>
      <c r="E14" s="638">
        <v>1903</v>
      </c>
      <c r="F14" s="641"/>
      <c r="G14" s="629">
        <f t="shared" si="0"/>
        <v>0</v>
      </c>
      <c r="H14" s="791"/>
    </row>
    <row r="15" spans="1:8" ht="45">
      <c r="A15" s="745" t="s">
        <v>1212</v>
      </c>
      <c r="B15" s="639">
        <v>3619</v>
      </c>
      <c r="C15" s="627" t="s">
        <v>1168</v>
      </c>
      <c r="D15" s="640"/>
      <c r="E15" s="638">
        <v>3619</v>
      </c>
      <c r="F15" s="641">
        <v>580</v>
      </c>
      <c r="G15" s="629">
        <f t="shared" si="0"/>
        <v>580</v>
      </c>
      <c r="H15" s="791"/>
    </row>
    <row r="16" spans="1:8" ht="15.95" customHeight="1">
      <c r="A16" s="642" t="s">
        <v>1239</v>
      </c>
      <c r="B16" s="626">
        <v>36</v>
      </c>
      <c r="C16" s="643">
        <v>2015</v>
      </c>
      <c r="D16" s="626"/>
      <c r="E16" s="626">
        <v>36</v>
      </c>
      <c r="F16" s="644">
        <v>36</v>
      </c>
      <c r="G16" s="645">
        <f t="shared" si="0"/>
        <v>36</v>
      </c>
      <c r="H16" s="791"/>
    </row>
    <row r="17" spans="1:8" ht="15.95" customHeight="1">
      <c r="A17" s="642" t="s">
        <v>1240</v>
      </c>
      <c r="B17" s="626">
        <v>443</v>
      </c>
      <c r="C17" s="643">
        <v>2015</v>
      </c>
      <c r="D17" s="626"/>
      <c r="E17" s="626">
        <v>443</v>
      </c>
      <c r="F17" s="644">
        <v>443</v>
      </c>
      <c r="G17" s="645">
        <f t="shared" si="0"/>
        <v>443</v>
      </c>
      <c r="H17" s="791"/>
    </row>
    <row r="18" spans="1:8" ht="15.95" customHeight="1">
      <c r="A18" s="16"/>
      <c r="B18" s="2"/>
      <c r="C18" s="282"/>
      <c r="D18" s="2"/>
      <c r="E18" s="2"/>
      <c r="F18" s="48"/>
      <c r="G18" s="49">
        <f t="shared" si="0"/>
        <v>0</v>
      </c>
      <c r="H18" s="791"/>
    </row>
    <row r="19" spans="1:8" ht="15.95" customHeight="1" thickBot="1">
      <c r="A19" s="17"/>
      <c r="B19" s="3"/>
      <c r="C19" s="283"/>
      <c r="D19" s="3"/>
      <c r="E19" s="3"/>
      <c r="F19" s="50"/>
      <c r="G19" s="49">
        <f t="shared" si="0"/>
        <v>0</v>
      </c>
      <c r="H19" s="791"/>
    </row>
    <row r="20" spans="1:8" s="15" customFormat="1" ht="18" customHeight="1" thickBot="1">
      <c r="A20" s="28" t="s">
        <v>55</v>
      </c>
      <c r="B20" s="13">
        <f>SUM(B5:B19)</f>
        <v>74806</v>
      </c>
      <c r="C20" s="20"/>
      <c r="D20" s="13">
        <f>SUM(D5:D19)</f>
        <v>1461</v>
      </c>
      <c r="E20" s="13">
        <f>SUM(E5:E19)</f>
        <v>75038</v>
      </c>
      <c r="F20" s="13">
        <f>SUM(F5:F19)</f>
        <v>68403</v>
      </c>
      <c r="G20" s="14">
        <f>SUM(G5:G19)</f>
        <v>69864</v>
      </c>
      <c r="H20" s="791"/>
    </row>
  </sheetData>
  <mergeCells count="3">
    <mergeCell ref="F2:G2"/>
    <mergeCell ref="A1:G1"/>
    <mergeCell ref="H1:H20"/>
  </mergeCells>
  <phoneticPr fontId="0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72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N66"/>
  <sheetViews>
    <sheetView zoomScaleNormal="100" zoomScaleSheetLayoutView="100" workbookViewId="0">
      <selection activeCell="Z17" sqref="Z17"/>
    </sheetView>
  </sheetViews>
  <sheetFormatPr defaultRowHeight="12.75"/>
  <cols>
    <col min="1" max="1" width="28.5" style="8" customWidth="1"/>
    <col min="2" max="13" width="10" style="8" customWidth="1"/>
    <col min="14" max="14" width="4" style="8" customWidth="1"/>
    <col min="15" max="16384" width="9.33203125" style="8"/>
  </cols>
  <sheetData>
    <row r="1" spans="1:14" ht="15.75" customHeight="1">
      <c r="A1" s="803" t="s">
        <v>0</v>
      </c>
      <c r="B1" s="803"/>
      <c r="C1" s="803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15" t="str">
        <f>+CONCATENATE("5. melléklet a ……/",LEFT([1]ÖSSZEFÜGGÉSEK!A4,4)+1,". (……) önkormányzati rendelethez    ")</f>
        <v xml:space="preserve">5. melléklet a ……/2016. (……) önkormányzati rendelethez    </v>
      </c>
    </row>
    <row r="2" spans="1:14" ht="51.75" customHeight="1" thickBot="1">
      <c r="A2" s="18"/>
      <c r="B2" s="18"/>
      <c r="C2" s="805" t="s">
        <v>1186</v>
      </c>
      <c r="D2" s="805"/>
      <c r="E2" s="805"/>
      <c r="F2" s="805"/>
      <c r="G2" s="18"/>
      <c r="H2" s="18"/>
      <c r="I2" s="18"/>
      <c r="J2" s="18"/>
      <c r="K2" s="18"/>
      <c r="L2" s="798" t="s">
        <v>52</v>
      </c>
      <c r="M2" s="798"/>
      <c r="N2" s="815"/>
    </row>
    <row r="3" spans="1:14" ht="13.5" thickBot="1">
      <c r="A3" s="806" t="s">
        <v>93</v>
      </c>
      <c r="B3" s="809" t="s">
        <v>184</v>
      </c>
      <c r="C3" s="809"/>
      <c r="D3" s="809"/>
      <c r="E3" s="809"/>
      <c r="F3" s="809"/>
      <c r="G3" s="809"/>
      <c r="H3" s="809"/>
      <c r="I3" s="809"/>
      <c r="J3" s="810" t="s">
        <v>186</v>
      </c>
      <c r="K3" s="810"/>
      <c r="L3" s="810"/>
      <c r="M3" s="810"/>
      <c r="N3" s="815"/>
    </row>
    <row r="4" spans="1:14" ht="15" customHeight="1" thickBot="1">
      <c r="A4" s="807"/>
      <c r="B4" s="812" t="s">
        <v>187</v>
      </c>
      <c r="C4" s="813" t="s">
        <v>188</v>
      </c>
      <c r="D4" s="814" t="s">
        <v>182</v>
      </c>
      <c r="E4" s="814"/>
      <c r="F4" s="814"/>
      <c r="G4" s="814"/>
      <c r="H4" s="814"/>
      <c r="I4" s="814"/>
      <c r="J4" s="811"/>
      <c r="K4" s="811"/>
      <c r="L4" s="811"/>
      <c r="M4" s="811"/>
      <c r="N4" s="815"/>
    </row>
    <row r="5" spans="1:14" ht="21.75" thickBot="1">
      <c r="A5" s="807"/>
      <c r="B5" s="812"/>
      <c r="C5" s="813"/>
      <c r="D5" s="618" t="s">
        <v>187</v>
      </c>
      <c r="E5" s="618" t="s">
        <v>188</v>
      </c>
      <c r="F5" s="618" t="s">
        <v>187</v>
      </c>
      <c r="G5" s="618" t="s">
        <v>188</v>
      </c>
      <c r="H5" s="618" t="s">
        <v>187</v>
      </c>
      <c r="I5" s="618" t="s">
        <v>188</v>
      </c>
      <c r="J5" s="811"/>
      <c r="K5" s="811"/>
      <c r="L5" s="811"/>
      <c r="M5" s="811"/>
      <c r="N5" s="815"/>
    </row>
    <row r="6" spans="1:14" ht="32.25" thickBot="1">
      <c r="A6" s="808"/>
      <c r="B6" s="813" t="s">
        <v>183</v>
      </c>
      <c r="C6" s="813"/>
      <c r="D6" s="813" t="str">
        <f>+CONCATENATE(LEFT([1]ÖSSZEFÜGGÉSEK!A4,4),". előtt")</f>
        <v>2015. előtt</v>
      </c>
      <c r="E6" s="813"/>
      <c r="F6" s="813" t="str">
        <f>+CONCATENATE(LEFT([1]ÖSSZEFÜGGÉSEK!A4,4),". évi")</f>
        <v>2015. évi</v>
      </c>
      <c r="G6" s="813"/>
      <c r="H6" s="812" t="str">
        <f>+CONCATENATE(LEFT([1]ÖSSZEFÜGGÉSEK!A4,4),". után")</f>
        <v>2015. után</v>
      </c>
      <c r="I6" s="812"/>
      <c r="J6" s="617" t="str">
        <f>+D6</f>
        <v>2015. előtt</v>
      </c>
      <c r="K6" s="618" t="str">
        <f>+F6</f>
        <v>2015. évi</v>
      </c>
      <c r="L6" s="617" t="s">
        <v>39</v>
      </c>
      <c r="M6" s="618" t="str">
        <f>+CONCATENATE("Teljesítés %-a ",LEFT([1]ÖSSZEFÜGGÉSEK!A4,4),". XII. 31-ig")</f>
        <v>Teljesítés %-a 2015. XII. 31-ig</v>
      </c>
      <c r="N6" s="815"/>
    </row>
    <row r="7" spans="1:14" ht="13.5" thickBot="1">
      <c r="A7" s="51" t="s">
        <v>370</v>
      </c>
      <c r="B7" s="617" t="s">
        <v>371</v>
      </c>
      <c r="C7" s="617" t="s">
        <v>372</v>
      </c>
      <c r="D7" s="52" t="s">
        <v>373</v>
      </c>
      <c r="E7" s="618" t="s">
        <v>374</v>
      </c>
      <c r="F7" s="618" t="s">
        <v>451</v>
      </c>
      <c r="G7" s="618" t="s">
        <v>452</v>
      </c>
      <c r="H7" s="617" t="s">
        <v>453</v>
      </c>
      <c r="I7" s="52" t="s">
        <v>454</v>
      </c>
      <c r="J7" s="52" t="s">
        <v>498</v>
      </c>
      <c r="K7" s="52" t="s">
        <v>499</v>
      </c>
      <c r="L7" s="52" t="s">
        <v>500</v>
      </c>
      <c r="M7" s="53" t="s">
        <v>501</v>
      </c>
      <c r="N7" s="815"/>
    </row>
    <row r="8" spans="1:14">
      <c r="A8" s="54" t="s">
        <v>94</v>
      </c>
      <c r="B8" s="55"/>
      <c r="C8" s="75">
        <v>45</v>
      </c>
      <c r="D8" s="75"/>
      <c r="E8" s="86"/>
      <c r="F8" s="75"/>
      <c r="G8" s="75">
        <v>45</v>
      </c>
      <c r="H8" s="75"/>
      <c r="I8" s="75"/>
      <c r="J8" s="75"/>
      <c r="K8" s="75">
        <v>45</v>
      </c>
      <c r="L8" s="56">
        <f t="shared" ref="L8:L14" si="0">+J8+K8</f>
        <v>45</v>
      </c>
      <c r="M8" s="90">
        <f>IF((C8&lt;&gt;0),ROUND((L8/C8)*100,1),"")</f>
        <v>100</v>
      </c>
      <c r="N8" s="815"/>
    </row>
    <row r="9" spans="1:14">
      <c r="A9" s="57" t="s">
        <v>106</v>
      </c>
      <c r="B9" s="58"/>
      <c r="C9" s="59"/>
      <c r="D9" s="59"/>
      <c r="E9" s="59"/>
      <c r="F9" s="59"/>
      <c r="G9" s="59"/>
      <c r="H9" s="59"/>
      <c r="I9" s="59"/>
      <c r="J9" s="59"/>
      <c r="K9" s="59"/>
      <c r="L9" s="60">
        <f>+J9+K9</f>
        <v>0</v>
      </c>
      <c r="M9" s="91" t="str">
        <f t="shared" ref="M9:M14" si="1">IF((C9&lt;&gt;0),ROUND((L9/C9)*100,1),"")</f>
        <v/>
      </c>
      <c r="N9" s="815"/>
    </row>
    <row r="10" spans="1:14">
      <c r="A10" s="61" t="s">
        <v>95</v>
      </c>
      <c r="B10" s="62">
        <v>59995</v>
      </c>
      <c r="C10" s="78">
        <v>59950</v>
      </c>
      <c r="D10" s="78"/>
      <c r="E10" s="78"/>
      <c r="F10" s="78">
        <v>59995</v>
      </c>
      <c r="G10" s="78">
        <v>59950</v>
      </c>
      <c r="H10" s="78"/>
      <c r="I10" s="78"/>
      <c r="J10" s="78"/>
      <c r="K10" s="78">
        <v>59950</v>
      </c>
      <c r="L10" s="60">
        <f t="shared" si="0"/>
        <v>59950</v>
      </c>
      <c r="M10" s="91">
        <f t="shared" si="1"/>
        <v>100</v>
      </c>
      <c r="N10" s="815"/>
    </row>
    <row r="11" spans="1:14">
      <c r="A11" s="61" t="s">
        <v>107</v>
      </c>
      <c r="B11" s="62"/>
      <c r="C11" s="78"/>
      <c r="D11" s="78"/>
      <c r="E11" s="78"/>
      <c r="F11" s="78"/>
      <c r="G11" s="78"/>
      <c r="H11" s="78"/>
      <c r="I11" s="78"/>
      <c r="J11" s="78"/>
      <c r="K11" s="78"/>
      <c r="L11" s="60">
        <f t="shared" si="0"/>
        <v>0</v>
      </c>
      <c r="M11" s="91" t="str">
        <f t="shared" si="1"/>
        <v/>
      </c>
      <c r="N11" s="815"/>
    </row>
    <row r="12" spans="1:14">
      <c r="A12" s="61" t="s">
        <v>96</v>
      </c>
      <c r="B12" s="62"/>
      <c r="C12" s="78"/>
      <c r="D12" s="78"/>
      <c r="E12" s="78"/>
      <c r="F12" s="78"/>
      <c r="G12" s="78"/>
      <c r="H12" s="78"/>
      <c r="I12" s="78"/>
      <c r="J12" s="78"/>
      <c r="K12" s="78"/>
      <c r="L12" s="60">
        <f t="shared" si="0"/>
        <v>0</v>
      </c>
      <c r="M12" s="91" t="str">
        <f t="shared" si="1"/>
        <v/>
      </c>
      <c r="N12" s="815"/>
    </row>
    <row r="13" spans="1:14">
      <c r="A13" s="61" t="s">
        <v>97</v>
      </c>
      <c r="B13" s="62"/>
      <c r="C13" s="78"/>
      <c r="D13" s="78"/>
      <c r="E13" s="78"/>
      <c r="F13" s="78"/>
      <c r="G13" s="78"/>
      <c r="H13" s="78"/>
      <c r="I13" s="78"/>
      <c r="J13" s="78"/>
      <c r="K13" s="78"/>
      <c r="L13" s="60">
        <f t="shared" si="0"/>
        <v>0</v>
      </c>
      <c r="M13" s="91" t="str">
        <f t="shared" si="1"/>
        <v/>
      </c>
      <c r="N13" s="815"/>
    </row>
    <row r="14" spans="1:14" ht="15" customHeight="1" thickBot="1">
      <c r="A14" s="63"/>
      <c r="B14" s="64"/>
      <c r="C14" s="82"/>
      <c r="D14" s="82"/>
      <c r="E14" s="82"/>
      <c r="F14" s="82"/>
      <c r="G14" s="82"/>
      <c r="H14" s="82"/>
      <c r="I14" s="82"/>
      <c r="J14" s="82"/>
      <c r="K14" s="82"/>
      <c r="L14" s="60">
        <f t="shared" si="0"/>
        <v>0</v>
      </c>
      <c r="M14" s="92" t="str">
        <f t="shared" si="1"/>
        <v/>
      </c>
      <c r="N14" s="815"/>
    </row>
    <row r="15" spans="1:14" ht="13.5" thickBot="1">
      <c r="A15" s="65" t="s">
        <v>99</v>
      </c>
      <c r="B15" s="66">
        <f>B8+SUM(B10:B14)</f>
        <v>59995</v>
      </c>
      <c r="C15" s="66">
        <f t="shared" ref="C15:L15" si="2">C8+SUM(C10:C14)</f>
        <v>59995</v>
      </c>
      <c r="D15" s="66">
        <f t="shared" si="2"/>
        <v>0</v>
      </c>
      <c r="E15" s="66">
        <f t="shared" si="2"/>
        <v>0</v>
      </c>
      <c r="F15" s="66">
        <f t="shared" si="2"/>
        <v>59995</v>
      </c>
      <c r="G15" s="66">
        <f t="shared" si="2"/>
        <v>59995</v>
      </c>
      <c r="H15" s="66">
        <f t="shared" si="2"/>
        <v>0</v>
      </c>
      <c r="I15" s="66">
        <f t="shared" si="2"/>
        <v>0</v>
      </c>
      <c r="J15" s="66">
        <f t="shared" si="2"/>
        <v>0</v>
      </c>
      <c r="K15" s="66">
        <f t="shared" si="2"/>
        <v>59995</v>
      </c>
      <c r="L15" s="66">
        <f t="shared" si="2"/>
        <v>59995</v>
      </c>
      <c r="M15" s="67">
        <f>IF((C15&lt;&gt;0),ROUND((L15/C15)*100,1),"")</f>
        <v>100</v>
      </c>
      <c r="N15" s="815"/>
    </row>
    <row r="16" spans="1:14">
      <c r="A16" s="68"/>
      <c r="B16" s="69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815"/>
    </row>
    <row r="17" spans="1:14" ht="13.5" thickBot="1">
      <c r="A17" s="71" t="s">
        <v>98</v>
      </c>
      <c r="B17" s="72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815"/>
    </row>
    <row r="18" spans="1:14">
      <c r="A18" s="74" t="s">
        <v>102</v>
      </c>
      <c r="B18" s="55"/>
      <c r="C18" s="75"/>
      <c r="D18" s="75"/>
      <c r="E18" s="86"/>
      <c r="F18" s="75"/>
      <c r="G18" s="75"/>
      <c r="H18" s="75"/>
      <c r="I18" s="75"/>
      <c r="J18" s="75"/>
      <c r="K18" s="75"/>
      <c r="L18" s="76">
        <f t="shared" ref="L18:L23" si="3">+J18+K18</f>
        <v>0</v>
      </c>
      <c r="M18" s="90" t="str">
        <f t="shared" ref="M18:M24" si="4">IF((C18&lt;&gt;0),ROUND((L18/C18)*100,1),"")</f>
        <v/>
      </c>
      <c r="N18" s="815"/>
    </row>
    <row r="19" spans="1:14">
      <c r="A19" s="77" t="s">
        <v>103</v>
      </c>
      <c r="B19" s="58">
        <v>59697</v>
      </c>
      <c r="C19" s="78"/>
      <c r="D19" s="78">
        <v>1993</v>
      </c>
      <c r="E19" s="78">
        <v>1993</v>
      </c>
      <c r="F19" s="78">
        <v>57704</v>
      </c>
      <c r="G19" s="78">
        <v>57704</v>
      </c>
      <c r="H19" s="78"/>
      <c r="I19" s="78"/>
      <c r="J19" s="78">
        <v>1993</v>
      </c>
      <c r="K19" s="78">
        <v>57704</v>
      </c>
      <c r="L19" s="79">
        <f t="shared" si="3"/>
        <v>59697</v>
      </c>
      <c r="M19" s="91" t="str">
        <f t="shared" si="4"/>
        <v/>
      </c>
      <c r="N19" s="815"/>
    </row>
    <row r="20" spans="1:14">
      <c r="A20" s="77" t="s">
        <v>104</v>
      </c>
      <c r="B20" s="62">
        <v>298</v>
      </c>
      <c r="C20" s="78"/>
      <c r="D20" s="78"/>
      <c r="E20" s="78"/>
      <c r="F20" s="78">
        <v>298</v>
      </c>
      <c r="G20" s="78">
        <v>298</v>
      </c>
      <c r="H20" s="78"/>
      <c r="I20" s="78"/>
      <c r="J20" s="78"/>
      <c r="K20" s="78">
        <v>298</v>
      </c>
      <c r="L20" s="79">
        <f t="shared" si="3"/>
        <v>298</v>
      </c>
      <c r="M20" s="91" t="str">
        <f t="shared" si="4"/>
        <v/>
      </c>
      <c r="N20" s="815"/>
    </row>
    <row r="21" spans="1:14">
      <c r="A21" s="77" t="s">
        <v>105</v>
      </c>
      <c r="B21" s="62"/>
      <c r="C21" s="78"/>
      <c r="D21" s="78"/>
      <c r="E21" s="78"/>
      <c r="F21" s="78"/>
      <c r="G21" s="78"/>
      <c r="H21" s="78"/>
      <c r="I21" s="78"/>
      <c r="J21" s="78"/>
      <c r="K21" s="78"/>
      <c r="L21" s="79">
        <f t="shared" si="3"/>
        <v>0</v>
      </c>
      <c r="M21" s="91" t="str">
        <f t="shared" si="4"/>
        <v/>
      </c>
      <c r="N21" s="815"/>
    </row>
    <row r="22" spans="1:14">
      <c r="A22" s="80"/>
      <c r="B22" s="62"/>
      <c r="C22" s="78"/>
      <c r="D22" s="78"/>
      <c r="E22" s="78"/>
      <c r="F22" s="78"/>
      <c r="G22" s="78"/>
      <c r="H22" s="78"/>
      <c r="I22" s="78"/>
      <c r="J22" s="78"/>
      <c r="K22" s="78"/>
      <c r="L22" s="79">
        <f t="shared" si="3"/>
        <v>0</v>
      </c>
      <c r="M22" s="91" t="str">
        <f t="shared" si="4"/>
        <v/>
      </c>
      <c r="N22" s="815"/>
    </row>
    <row r="23" spans="1:14" ht="13.5" thickBot="1">
      <c r="A23" s="81"/>
      <c r="B23" s="64"/>
      <c r="C23" s="82"/>
      <c r="D23" s="82"/>
      <c r="E23" s="82"/>
      <c r="F23" s="82"/>
      <c r="G23" s="82"/>
      <c r="H23" s="82"/>
      <c r="I23" s="82"/>
      <c r="J23" s="82"/>
      <c r="K23" s="82"/>
      <c r="L23" s="79">
        <f t="shared" si="3"/>
        <v>0</v>
      </c>
      <c r="M23" s="92" t="str">
        <f t="shared" si="4"/>
        <v/>
      </c>
      <c r="N23" s="815"/>
    </row>
    <row r="24" spans="1:14" ht="13.5" thickBot="1">
      <c r="A24" s="83" t="s">
        <v>83</v>
      </c>
      <c r="B24" s="66">
        <f t="shared" ref="B24:L24" si="5">SUM(B18:B23)</f>
        <v>59995</v>
      </c>
      <c r="C24" s="66">
        <f t="shared" si="5"/>
        <v>0</v>
      </c>
      <c r="D24" s="66">
        <f t="shared" si="5"/>
        <v>1993</v>
      </c>
      <c r="E24" s="66">
        <f t="shared" si="5"/>
        <v>1993</v>
      </c>
      <c r="F24" s="66">
        <f t="shared" si="5"/>
        <v>58002</v>
      </c>
      <c r="G24" s="66">
        <f t="shared" si="5"/>
        <v>58002</v>
      </c>
      <c r="H24" s="66">
        <f t="shared" si="5"/>
        <v>0</v>
      </c>
      <c r="I24" s="66">
        <f t="shared" si="5"/>
        <v>0</v>
      </c>
      <c r="J24" s="66">
        <f t="shared" si="5"/>
        <v>1993</v>
      </c>
      <c r="K24" s="66">
        <f t="shared" si="5"/>
        <v>58002</v>
      </c>
      <c r="L24" s="66">
        <f t="shared" si="5"/>
        <v>59995</v>
      </c>
      <c r="M24" s="67" t="str">
        <f t="shared" si="4"/>
        <v/>
      </c>
      <c r="N24" s="815"/>
    </row>
    <row r="25" spans="1:14">
      <c r="A25" s="796" t="s">
        <v>181</v>
      </c>
      <c r="B25" s="796"/>
      <c r="C25" s="796"/>
      <c r="D25" s="796"/>
      <c r="E25" s="796"/>
      <c r="F25" s="796"/>
      <c r="G25" s="796"/>
      <c r="H25" s="796"/>
      <c r="I25" s="796"/>
      <c r="J25" s="796"/>
      <c r="K25" s="796"/>
      <c r="L25" s="796"/>
      <c r="M25" s="796"/>
      <c r="N25" s="815"/>
    </row>
    <row r="26" spans="1:14" ht="5.25" customHeight="1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15"/>
    </row>
    <row r="27" spans="1:14" ht="15.75">
      <c r="A27" s="797" t="str">
        <f>+CONCATENATE("Önkormányzaton kívüli EU-s projekthez történő hozzájárulás ",LEFT([1]ÖSSZEFÜGGÉSEK!A4,4),". évi előirányzata és teljesítése")</f>
        <v>Önkormányzaton kívüli EU-s projekthez történő hozzájárulás 2015. évi előirányzata és teljesítése</v>
      </c>
      <c r="B27" s="797"/>
      <c r="C27" s="797"/>
      <c r="D27" s="797"/>
      <c r="E27" s="797"/>
      <c r="F27" s="797"/>
      <c r="G27" s="797"/>
      <c r="H27" s="797"/>
      <c r="I27" s="797"/>
      <c r="J27" s="797"/>
      <c r="K27" s="797"/>
      <c r="L27" s="797"/>
      <c r="M27" s="797"/>
      <c r="N27" s="815"/>
    </row>
    <row r="28" spans="1:14" ht="12" customHeight="1" thickBo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798" t="s">
        <v>52</v>
      </c>
      <c r="M28" s="798"/>
      <c r="N28" s="815"/>
    </row>
    <row r="29" spans="1:14" ht="21.75" thickBot="1">
      <c r="A29" s="799" t="s">
        <v>100</v>
      </c>
      <c r="B29" s="800"/>
      <c r="C29" s="800"/>
      <c r="D29" s="800"/>
      <c r="E29" s="800"/>
      <c r="F29" s="800"/>
      <c r="G29" s="800"/>
      <c r="H29" s="800"/>
      <c r="I29" s="800"/>
      <c r="J29" s="800"/>
      <c r="K29" s="85" t="s">
        <v>547</v>
      </c>
      <c r="L29" s="85" t="s">
        <v>546</v>
      </c>
      <c r="M29" s="85" t="s">
        <v>186</v>
      </c>
      <c r="N29" s="815"/>
    </row>
    <row r="30" spans="1:14">
      <c r="A30" s="801"/>
      <c r="B30" s="802"/>
      <c r="C30" s="802"/>
      <c r="D30" s="802"/>
      <c r="E30" s="802"/>
      <c r="F30" s="802"/>
      <c r="G30" s="802"/>
      <c r="H30" s="802"/>
      <c r="I30" s="802"/>
      <c r="J30" s="802"/>
      <c r="K30" s="86"/>
      <c r="L30" s="87"/>
      <c r="M30" s="87"/>
      <c r="N30" s="815"/>
    </row>
    <row r="31" spans="1:14" ht="13.5" thickBot="1">
      <c r="A31" s="792"/>
      <c r="B31" s="793"/>
      <c r="C31" s="793"/>
      <c r="D31" s="793"/>
      <c r="E31" s="793"/>
      <c r="F31" s="793"/>
      <c r="G31" s="793"/>
      <c r="H31" s="793"/>
      <c r="I31" s="793"/>
      <c r="J31" s="793"/>
      <c r="K31" s="88"/>
      <c r="L31" s="82"/>
      <c r="M31" s="82"/>
      <c r="N31" s="815"/>
    </row>
    <row r="32" spans="1:14" ht="13.5" thickBot="1">
      <c r="A32" s="794" t="s">
        <v>40</v>
      </c>
      <c r="B32" s="795"/>
      <c r="C32" s="795"/>
      <c r="D32" s="795"/>
      <c r="E32" s="795"/>
      <c r="F32" s="795"/>
      <c r="G32" s="795"/>
      <c r="H32" s="795"/>
      <c r="I32" s="795"/>
      <c r="J32" s="795"/>
      <c r="K32" s="89">
        <f>SUM(K30:K31)</f>
        <v>0</v>
      </c>
      <c r="L32" s="89">
        <f>SUM(L30:L31)</f>
        <v>0</v>
      </c>
      <c r="M32" s="89">
        <f>SUM(M30:M31)</f>
        <v>0</v>
      </c>
      <c r="N32" s="815"/>
    </row>
    <row r="33" spans="1:14">
      <c r="N33" s="815"/>
    </row>
    <row r="35" spans="1:14" ht="15.75">
      <c r="A35" s="803" t="s">
        <v>0</v>
      </c>
      <c r="B35" s="803"/>
      <c r="C35" s="803"/>
      <c r="D35" s="804"/>
      <c r="E35" s="804"/>
      <c r="F35" s="804"/>
      <c r="G35" s="804"/>
      <c r="H35" s="804"/>
      <c r="I35" s="804"/>
      <c r="J35" s="804"/>
      <c r="K35" s="804"/>
      <c r="L35" s="804"/>
      <c r="M35" s="804"/>
    </row>
    <row r="36" spans="1:14" ht="52.5" customHeight="1" thickBot="1">
      <c r="A36" s="18"/>
      <c r="B36" s="18"/>
      <c r="C36" s="805" t="s">
        <v>1187</v>
      </c>
      <c r="D36" s="805"/>
      <c r="E36" s="805"/>
      <c r="F36" s="805"/>
      <c r="G36" s="18"/>
      <c r="H36" s="18"/>
      <c r="I36" s="18"/>
      <c r="J36" s="18"/>
      <c r="K36" s="18"/>
      <c r="L36" s="798" t="s">
        <v>52</v>
      </c>
      <c r="M36" s="798"/>
    </row>
    <row r="37" spans="1:14" ht="13.5" thickBot="1">
      <c r="A37" s="806" t="s">
        <v>93</v>
      </c>
      <c r="B37" s="809" t="s">
        <v>184</v>
      </c>
      <c r="C37" s="809"/>
      <c r="D37" s="809"/>
      <c r="E37" s="809"/>
      <c r="F37" s="809"/>
      <c r="G37" s="809"/>
      <c r="H37" s="809"/>
      <c r="I37" s="809"/>
      <c r="J37" s="810" t="s">
        <v>186</v>
      </c>
      <c r="K37" s="810"/>
      <c r="L37" s="810"/>
      <c r="M37" s="810"/>
    </row>
    <row r="38" spans="1:14" ht="13.5" thickBot="1">
      <c r="A38" s="807"/>
      <c r="B38" s="812" t="s">
        <v>187</v>
      </c>
      <c r="C38" s="813" t="s">
        <v>188</v>
      </c>
      <c r="D38" s="814" t="s">
        <v>182</v>
      </c>
      <c r="E38" s="814"/>
      <c r="F38" s="814"/>
      <c r="G38" s="814"/>
      <c r="H38" s="814"/>
      <c r="I38" s="814"/>
      <c r="J38" s="811"/>
      <c r="K38" s="811"/>
      <c r="L38" s="811"/>
      <c r="M38" s="811"/>
    </row>
    <row r="39" spans="1:14" ht="21.75" thickBot="1">
      <c r="A39" s="807"/>
      <c r="B39" s="812"/>
      <c r="C39" s="813"/>
      <c r="D39" s="618" t="s">
        <v>187</v>
      </c>
      <c r="E39" s="618" t="s">
        <v>188</v>
      </c>
      <c r="F39" s="618" t="s">
        <v>187</v>
      </c>
      <c r="G39" s="618" t="s">
        <v>188</v>
      </c>
      <c r="H39" s="618" t="s">
        <v>187</v>
      </c>
      <c r="I39" s="618" t="s">
        <v>188</v>
      </c>
      <c r="J39" s="811"/>
      <c r="K39" s="811"/>
      <c r="L39" s="811"/>
      <c r="M39" s="811"/>
    </row>
    <row r="40" spans="1:14" ht="32.25" thickBot="1">
      <c r="A40" s="808"/>
      <c r="B40" s="813" t="s">
        <v>183</v>
      </c>
      <c r="C40" s="813"/>
      <c r="D40" s="813" t="str">
        <f>+CONCATENATE(LEFT([1]ÖSSZEFÜGGÉSEK!A38,4),". előtt")</f>
        <v>1. s. előtt</v>
      </c>
      <c r="E40" s="813"/>
      <c r="F40" s="813" t="str">
        <f>+CONCATENATE(LEFT([1]ÖSSZEFÜGGÉSEK!A38,4),". évi")</f>
        <v>1. s. évi</v>
      </c>
      <c r="G40" s="813"/>
      <c r="H40" s="812" t="str">
        <f>+CONCATENATE(LEFT([1]ÖSSZEFÜGGÉSEK!A38,4),". után")</f>
        <v>1. s. után</v>
      </c>
      <c r="I40" s="812"/>
      <c r="J40" s="617" t="str">
        <f>+D40</f>
        <v>1. s. előtt</v>
      </c>
      <c r="K40" s="618" t="str">
        <f>+F40</f>
        <v>1. s. évi</v>
      </c>
      <c r="L40" s="617" t="s">
        <v>39</v>
      </c>
      <c r="M40" s="618" t="str">
        <f>+CONCATENATE("Teljesítés %-a ",LEFT([1]ÖSSZEFÜGGÉSEK!A38,4),". XII. 31-ig")</f>
        <v>Teljesítés %-a 1. s. XII. 31-ig</v>
      </c>
    </row>
    <row r="41" spans="1:14" ht="13.5" thickBot="1">
      <c r="A41" s="51" t="s">
        <v>370</v>
      </c>
      <c r="B41" s="617" t="s">
        <v>371</v>
      </c>
      <c r="C41" s="617" t="s">
        <v>372</v>
      </c>
      <c r="D41" s="52" t="s">
        <v>373</v>
      </c>
      <c r="E41" s="618" t="s">
        <v>374</v>
      </c>
      <c r="F41" s="618" t="s">
        <v>451</v>
      </c>
      <c r="G41" s="618" t="s">
        <v>452</v>
      </c>
      <c r="H41" s="617" t="s">
        <v>453</v>
      </c>
      <c r="I41" s="52" t="s">
        <v>454</v>
      </c>
      <c r="J41" s="52" t="s">
        <v>498</v>
      </c>
      <c r="K41" s="52" t="s">
        <v>499</v>
      </c>
      <c r="L41" s="52" t="s">
        <v>500</v>
      </c>
      <c r="M41" s="53" t="s">
        <v>501</v>
      </c>
    </row>
    <row r="42" spans="1:14">
      <c r="A42" s="54" t="s">
        <v>94</v>
      </c>
      <c r="B42" s="55">
        <v>5697</v>
      </c>
      <c r="C42" s="75">
        <v>5697</v>
      </c>
      <c r="D42" s="75"/>
      <c r="E42" s="86"/>
      <c r="F42" s="75">
        <v>5697</v>
      </c>
      <c r="G42" s="75">
        <v>5697</v>
      </c>
      <c r="H42" s="75"/>
      <c r="I42" s="75"/>
      <c r="J42" s="75"/>
      <c r="K42" s="75">
        <v>5697</v>
      </c>
      <c r="L42" s="56">
        <f t="shared" ref="L42:L48" si="6">+J42+K42</f>
        <v>5697</v>
      </c>
      <c r="M42" s="90">
        <f>IF((C42&lt;&gt;0),ROUND((L42/C42)*100,1),"")</f>
        <v>100</v>
      </c>
    </row>
    <row r="43" spans="1:14">
      <c r="A43" s="57" t="s">
        <v>106</v>
      </c>
      <c r="B43" s="58"/>
      <c r="C43" s="59"/>
      <c r="D43" s="59"/>
      <c r="E43" s="59"/>
      <c r="F43" s="59"/>
      <c r="G43" s="59"/>
      <c r="H43" s="59"/>
      <c r="I43" s="59"/>
      <c r="J43" s="59"/>
      <c r="K43" s="59"/>
      <c r="L43" s="60">
        <f t="shared" si="6"/>
        <v>0</v>
      </c>
      <c r="M43" s="91" t="str">
        <f t="shared" ref="M43:M48" si="7">IF((C43&lt;&gt;0),ROUND((L43/C43)*100,1),"")</f>
        <v/>
      </c>
    </row>
    <row r="44" spans="1:14">
      <c r="A44" s="61" t="s">
        <v>95</v>
      </c>
      <c r="B44" s="62">
        <v>42185</v>
      </c>
      <c r="C44" s="78">
        <v>42185</v>
      </c>
      <c r="D44" s="78"/>
      <c r="E44" s="78"/>
      <c r="F44" s="78">
        <v>42185</v>
      </c>
      <c r="G44" s="78">
        <v>42185</v>
      </c>
      <c r="H44" s="78"/>
      <c r="I44" s="78"/>
      <c r="J44" s="78"/>
      <c r="K44" s="78">
        <v>42185</v>
      </c>
      <c r="L44" s="60">
        <f t="shared" si="6"/>
        <v>42185</v>
      </c>
      <c r="M44" s="91">
        <f t="shared" si="7"/>
        <v>100</v>
      </c>
    </row>
    <row r="45" spans="1:14">
      <c r="A45" s="61" t="s">
        <v>107</v>
      </c>
      <c r="B45" s="62"/>
      <c r="C45" s="78"/>
      <c r="D45" s="78"/>
      <c r="E45" s="78"/>
      <c r="F45" s="78"/>
      <c r="G45" s="78"/>
      <c r="H45" s="78"/>
      <c r="I45" s="78"/>
      <c r="J45" s="78"/>
      <c r="K45" s="78"/>
      <c r="L45" s="60">
        <f t="shared" si="6"/>
        <v>0</v>
      </c>
      <c r="M45" s="91" t="str">
        <f t="shared" si="7"/>
        <v/>
      </c>
    </row>
    <row r="46" spans="1:14">
      <c r="A46" s="61" t="s">
        <v>96</v>
      </c>
      <c r="B46" s="62"/>
      <c r="C46" s="78"/>
      <c r="D46" s="78"/>
      <c r="E46" s="78"/>
      <c r="F46" s="78"/>
      <c r="G46" s="78"/>
      <c r="H46" s="78"/>
      <c r="I46" s="78"/>
      <c r="J46" s="78"/>
      <c r="K46" s="78"/>
      <c r="L46" s="60">
        <f t="shared" si="6"/>
        <v>0</v>
      </c>
      <c r="M46" s="91" t="str">
        <f t="shared" si="7"/>
        <v/>
      </c>
    </row>
    <row r="47" spans="1:14">
      <c r="A47" s="61" t="s">
        <v>97</v>
      </c>
      <c r="B47" s="62"/>
      <c r="C47" s="78"/>
      <c r="D47" s="78"/>
      <c r="E47" s="78"/>
      <c r="F47" s="78"/>
      <c r="G47" s="78"/>
      <c r="H47" s="78"/>
      <c r="I47" s="78"/>
      <c r="J47" s="78"/>
      <c r="K47" s="78"/>
      <c r="L47" s="60">
        <f t="shared" si="6"/>
        <v>0</v>
      </c>
      <c r="M47" s="91" t="str">
        <f t="shared" si="7"/>
        <v/>
      </c>
    </row>
    <row r="48" spans="1:14" ht="13.5" thickBot="1">
      <c r="A48" s="63"/>
      <c r="B48" s="64"/>
      <c r="C48" s="82"/>
      <c r="D48" s="82"/>
      <c r="E48" s="82"/>
      <c r="F48" s="82"/>
      <c r="G48" s="82"/>
      <c r="H48" s="82"/>
      <c r="I48" s="82"/>
      <c r="J48" s="82"/>
      <c r="K48" s="82"/>
      <c r="L48" s="60">
        <f t="shared" si="6"/>
        <v>0</v>
      </c>
      <c r="M48" s="92" t="str">
        <f t="shared" si="7"/>
        <v/>
      </c>
    </row>
    <row r="49" spans="1:13" ht="13.5" thickBot="1">
      <c r="A49" s="65" t="s">
        <v>99</v>
      </c>
      <c r="B49" s="66">
        <f>B42+SUM(B44:B48)</f>
        <v>47882</v>
      </c>
      <c r="C49" s="66">
        <f t="shared" ref="C49:L49" si="8">C42+SUM(C44:C48)</f>
        <v>47882</v>
      </c>
      <c r="D49" s="66">
        <f t="shared" si="8"/>
        <v>0</v>
      </c>
      <c r="E49" s="66">
        <f t="shared" si="8"/>
        <v>0</v>
      </c>
      <c r="F49" s="66">
        <f t="shared" si="8"/>
        <v>47882</v>
      </c>
      <c r="G49" s="66">
        <f t="shared" si="8"/>
        <v>47882</v>
      </c>
      <c r="H49" s="66">
        <f t="shared" si="8"/>
        <v>0</v>
      </c>
      <c r="I49" s="66">
        <f t="shared" si="8"/>
        <v>0</v>
      </c>
      <c r="J49" s="66">
        <f t="shared" si="8"/>
        <v>0</v>
      </c>
      <c r="K49" s="66">
        <f t="shared" si="8"/>
        <v>47882</v>
      </c>
      <c r="L49" s="66">
        <f t="shared" si="8"/>
        <v>47882</v>
      </c>
      <c r="M49" s="67">
        <f>IF((C49&lt;&gt;0),ROUND((L49/C49)*100,1),"")</f>
        <v>100</v>
      </c>
    </row>
    <row r="50" spans="1:13">
      <c r="A50" s="68"/>
      <c r="B50" s="69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1:13" ht="13.5" thickBot="1">
      <c r="A51" s="71" t="s">
        <v>98</v>
      </c>
      <c r="B51" s="72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>
      <c r="A52" s="74" t="s">
        <v>102</v>
      </c>
      <c r="B52" s="55"/>
      <c r="C52" s="75"/>
      <c r="D52" s="75"/>
      <c r="E52" s="86"/>
      <c r="F52" s="75"/>
      <c r="G52" s="75"/>
      <c r="H52" s="75"/>
      <c r="I52" s="75"/>
      <c r="J52" s="75"/>
      <c r="K52" s="75"/>
      <c r="L52" s="76">
        <f t="shared" ref="L52:L57" si="9">+J52+K52</f>
        <v>0</v>
      </c>
      <c r="M52" s="90" t="str">
        <f t="shared" ref="M52:M58" si="10">IF((C52&lt;&gt;0),ROUND((L52/C52)*100,1),"")</f>
        <v/>
      </c>
    </row>
    <row r="53" spans="1:13">
      <c r="A53" s="77" t="s">
        <v>103</v>
      </c>
      <c r="B53" s="58">
        <v>42020</v>
      </c>
      <c r="C53" s="78">
        <v>42020</v>
      </c>
      <c r="D53" s="78"/>
      <c r="E53" s="78"/>
      <c r="F53" s="78">
        <v>42020</v>
      </c>
      <c r="G53" s="78">
        <v>42020</v>
      </c>
      <c r="H53" s="78"/>
      <c r="I53" s="78"/>
      <c r="J53" s="78"/>
      <c r="K53" s="78">
        <v>42020</v>
      </c>
      <c r="L53" s="79">
        <f t="shared" si="9"/>
        <v>42020</v>
      </c>
      <c r="M53" s="91">
        <f t="shared" si="10"/>
        <v>100</v>
      </c>
    </row>
    <row r="54" spans="1:13">
      <c r="A54" s="77" t="s">
        <v>104</v>
      </c>
      <c r="B54" s="62">
        <v>5862</v>
      </c>
      <c r="C54" s="78">
        <v>5862</v>
      </c>
      <c r="D54" s="78"/>
      <c r="E54" s="78">
        <v>38</v>
      </c>
      <c r="F54" s="78">
        <v>5862</v>
      </c>
      <c r="G54" s="78">
        <v>5824</v>
      </c>
      <c r="H54" s="78"/>
      <c r="I54" s="78"/>
      <c r="J54" s="78">
        <v>38</v>
      </c>
      <c r="K54" s="78">
        <v>5824</v>
      </c>
      <c r="L54" s="79">
        <f t="shared" si="9"/>
        <v>5862</v>
      </c>
      <c r="M54" s="91">
        <f t="shared" si="10"/>
        <v>100</v>
      </c>
    </row>
    <row r="55" spans="1:13">
      <c r="A55" s="77" t="s">
        <v>105</v>
      </c>
      <c r="B55" s="62"/>
      <c r="C55" s="78"/>
      <c r="D55" s="78"/>
      <c r="E55" s="78"/>
      <c r="F55" s="78"/>
      <c r="G55" s="78"/>
      <c r="H55" s="78"/>
      <c r="I55" s="78"/>
      <c r="J55" s="78"/>
      <c r="K55" s="78"/>
      <c r="L55" s="79">
        <f t="shared" si="9"/>
        <v>0</v>
      </c>
      <c r="M55" s="91" t="str">
        <f t="shared" si="10"/>
        <v/>
      </c>
    </row>
    <row r="56" spans="1:13">
      <c r="A56" s="80"/>
      <c r="B56" s="62"/>
      <c r="C56" s="78"/>
      <c r="D56" s="78"/>
      <c r="E56" s="78"/>
      <c r="F56" s="78"/>
      <c r="G56" s="78"/>
      <c r="H56" s="78"/>
      <c r="I56" s="78"/>
      <c r="J56" s="78"/>
      <c r="K56" s="78"/>
      <c r="L56" s="79">
        <f t="shared" si="9"/>
        <v>0</v>
      </c>
      <c r="M56" s="91" t="str">
        <f t="shared" si="10"/>
        <v/>
      </c>
    </row>
    <row r="57" spans="1:13" ht="13.5" thickBot="1">
      <c r="A57" s="81"/>
      <c r="B57" s="64"/>
      <c r="C57" s="82"/>
      <c r="D57" s="82"/>
      <c r="E57" s="82"/>
      <c r="F57" s="82"/>
      <c r="G57" s="82"/>
      <c r="H57" s="82"/>
      <c r="I57" s="82"/>
      <c r="J57" s="82"/>
      <c r="K57" s="82"/>
      <c r="L57" s="79">
        <f t="shared" si="9"/>
        <v>0</v>
      </c>
      <c r="M57" s="92" t="str">
        <f t="shared" si="10"/>
        <v/>
      </c>
    </row>
    <row r="58" spans="1:13" ht="13.5" thickBot="1">
      <c r="A58" s="83" t="s">
        <v>83</v>
      </c>
      <c r="B58" s="66">
        <f t="shared" ref="B58:L58" si="11">SUM(B52:B57)</f>
        <v>47882</v>
      </c>
      <c r="C58" s="66">
        <f t="shared" si="11"/>
        <v>47882</v>
      </c>
      <c r="D58" s="66">
        <f t="shared" si="11"/>
        <v>0</v>
      </c>
      <c r="E58" s="66">
        <f t="shared" si="11"/>
        <v>38</v>
      </c>
      <c r="F58" s="66">
        <f t="shared" si="11"/>
        <v>47882</v>
      </c>
      <c r="G58" s="66">
        <f t="shared" si="11"/>
        <v>47844</v>
      </c>
      <c r="H58" s="66">
        <f t="shared" si="11"/>
        <v>0</v>
      </c>
      <c r="I58" s="66">
        <f t="shared" si="11"/>
        <v>0</v>
      </c>
      <c r="J58" s="66">
        <f t="shared" si="11"/>
        <v>38</v>
      </c>
      <c r="K58" s="66">
        <f t="shared" si="11"/>
        <v>47844</v>
      </c>
      <c r="L58" s="66">
        <f t="shared" si="11"/>
        <v>47882</v>
      </c>
      <c r="M58" s="67">
        <f t="shared" si="10"/>
        <v>100</v>
      </c>
    </row>
    <row r="59" spans="1:13">
      <c r="A59" s="796" t="s">
        <v>181</v>
      </c>
      <c r="B59" s="796"/>
      <c r="C59" s="796"/>
      <c r="D59" s="796"/>
      <c r="E59" s="796"/>
      <c r="F59" s="796"/>
      <c r="G59" s="796"/>
      <c r="H59" s="796"/>
      <c r="I59" s="796"/>
      <c r="J59" s="796"/>
      <c r="K59" s="796"/>
      <c r="L59" s="796"/>
      <c r="M59" s="796"/>
    </row>
    <row r="60" spans="1:13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</row>
    <row r="61" spans="1:13" ht="15.75">
      <c r="A61" s="797" t="str">
        <f>+CONCATENATE("Önkormányzaton kívüli EU-s projekthez történő hozzájárulás ",LEFT([1]ÖSSZEFÜGGÉSEK!A38,4),". évi előirányzata és teljesítése")</f>
        <v>Önkormányzaton kívüli EU-s projekthez történő hozzájárulás 1. s. évi előirányzata és teljesítése</v>
      </c>
      <c r="B61" s="797"/>
      <c r="C61" s="797"/>
      <c r="D61" s="797"/>
      <c r="E61" s="797"/>
      <c r="F61" s="797"/>
      <c r="G61" s="797"/>
      <c r="H61" s="797"/>
      <c r="I61" s="797"/>
      <c r="J61" s="797"/>
      <c r="K61" s="797"/>
      <c r="L61" s="797"/>
      <c r="M61" s="797"/>
    </row>
    <row r="62" spans="1:13" ht="14.25" thickBo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798" t="s">
        <v>52</v>
      </c>
      <c r="M62" s="798"/>
    </row>
    <row r="63" spans="1:13" ht="21.75" thickBot="1">
      <c r="A63" s="799" t="s">
        <v>100</v>
      </c>
      <c r="B63" s="800"/>
      <c r="C63" s="800"/>
      <c r="D63" s="800"/>
      <c r="E63" s="800"/>
      <c r="F63" s="800"/>
      <c r="G63" s="800"/>
      <c r="H63" s="800"/>
      <c r="I63" s="800"/>
      <c r="J63" s="800"/>
      <c r="K63" s="85" t="s">
        <v>547</v>
      </c>
      <c r="L63" s="85" t="s">
        <v>546</v>
      </c>
      <c r="M63" s="85" t="s">
        <v>186</v>
      </c>
    </row>
    <row r="64" spans="1:13">
      <c r="A64" s="801"/>
      <c r="B64" s="802"/>
      <c r="C64" s="802"/>
      <c r="D64" s="802"/>
      <c r="E64" s="802"/>
      <c r="F64" s="802"/>
      <c r="G64" s="802"/>
      <c r="H64" s="802"/>
      <c r="I64" s="802"/>
      <c r="J64" s="802"/>
      <c r="K64" s="86"/>
      <c r="L64" s="87"/>
      <c r="M64" s="87"/>
    </row>
    <row r="65" spans="1:13" ht="13.5" thickBot="1">
      <c r="A65" s="792"/>
      <c r="B65" s="793"/>
      <c r="C65" s="793"/>
      <c r="D65" s="793"/>
      <c r="E65" s="793"/>
      <c r="F65" s="793"/>
      <c r="G65" s="793"/>
      <c r="H65" s="793"/>
      <c r="I65" s="793"/>
      <c r="J65" s="793"/>
      <c r="K65" s="88"/>
      <c r="L65" s="82"/>
      <c r="M65" s="82"/>
    </row>
    <row r="66" spans="1:13" ht="13.5" thickBot="1">
      <c r="A66" s="794" t="s">
        <v>40</v>
      </c>
      <c r="B66" s="795"/>
      <c r="C66" s="795"/>
      <c r="D66" s="795"/>
      <c r="E66" s="795"/>
      <c r="F66" s="795"/>
      <c r="G66" s="795"/>
      <c r="H66" s="795"/>
      <c r="I66" s="795"/>
      <c r="J66" s="795"/>
      <c r="K66" s="89">
        <f>SUM(K64:K65)</f>
        <v>0</v>
      </c>
      <c r="L66" s="89">
        <f>SUM(L64:L65)</f>
        <v>0</v>
      </c>
      <c r="M66" s="89">
        <f>SUM(M64:M65)</f>
        <v>0</v>
      </c>
    </row>
  </sheetData>
  <mergeCells count="43">
    <mergeCell ref="A1:C1"/>
    <mergeCell ref="D1:M1"/>
    <mergeCell ref="A25:M25"/>
    <mergeCell ref="B6:C6"/>
    <mergeCell ref="B3:I3"/>
    <mergeCell ref="L2:M2"/>
    <mergeCell ref="N1:N33"/>
    <mergeCell ref="A30:J30"/>
    <mergeCell ref="A31:J31"/>
    <mergeCell ref="J3:M5"/>
    <mergeCell ref="A29:J29"/>
    <mergeCell ref="D4:I4"/>
    <mergeCell ref="A3:A6"/>
    <mergeCell ref="H6:I6"/>
    <mergeCell ref="C2:F2"/>
    <mergeCell ref="L28:M28"/>
    <mergeCell ref="F6:G6"/>
    <mergeCell ref="C4:C5"/>
    <mergeCell ref="D6:E6"/>
    <mergeCell ref="A32:J32"/>
    <mergeCell ref="B4:B5"/>
    <mergeCell ref="A27:M27"/>
    <mergeCell ref="A35:C35"/>
    <mergeCell ref="D35:M35"/>
    <mergeCell ref="C36:F36"/>
    <mergeCell ref="L36:M36"/>
    <mergeCell ref="A37:A40"/>
    <mergeCell ref="B37:I37"/>
    <mergeCell ref="J37:M39"/>
    <mergeCell ref="B38:B39"/>
    <mergeCell ref="C38:C39"/>
    <mergeCell ref="D38:I38"/>
    <mergeCell ref="B40:C40"/>
    <mergeCell ref="D40:E40"/>
    <mergeCell ref="F40:G40"/>
    <mergeCell ref="H40:I40"/>
    <mergeCell ref="A65:J65"/>
    <mergeCell ref="A66:J66"/>
    <mergeCell ref="A59:M59"/>
    <mergeCell ref="A61:M61"/>
    <mergeCell ref="L62:M62"/>
    <mergeCell ref="A63:J63"/>
    <mergeCell ref="A64:J64"/>
  </mergeCells>
  <phoneticPr fontId="26" type="noConversion"/>
  <printOptions horizontalCentered="1"/>
  <pageMargins left="0.78740157480314965" right="0.78740157480314965" top="1.39" bottom="0.78" header="0.78740157480314965" footer="0.78740157480314965"/>
  <pageSetup paperSize="9" scale="83" orientation="landscape" r:id="rId1"/>
  <headerFooter alignWithMargins="0">
    <oddHeader>&amp;C&amp;"Times New Roman CE,Félkövér"&amp;12
Európai uniós támogatással megvalósuló projektek 
bevételei, kiadásai, hozzájárulások</oddHeader>
  </headerFooter>
  <rowBreaks count="1" manualBreakCount="1">
    <brk id="3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4">
    <tabColor rgb="FF92D050"/>
    <pageSetUpPr fitToPage="1"/>
  </sheetPr>
  <dimension ref="A1:K149"/>
  <sheetViews>
    <sheetView zoomScale="120" zoomScaleNormal="120" zoomScaleSheetLayoutView="100" workbookViewId="0">
      <selection activeCell="N23" sqref="N23"/>
    </sheetView>
  </sheetViews>
  <sheetFormatPr defaultRowHeight="12.75"/>
  <cols>
    <col min="1" max="1" width="14.83203125" style="484" customWidth="1"/>
    <col min="2" max="2" width="65.33203125" style="485" customWidth="1"/>
    <col min="3" max="5" width="17" style="486" customWidth="1"/>
    <col min="6" max="16384" width="9.33203125" style="31"/>
  </cols>
  <sheetData>
    <row r="1" spans="1:5" s="460" customFormat="1" ht="16.5" customHeight="1" thickBot="1">
      <c r="A1" s="459"/>
      <c r="B1" s="461"/>
      <c r="C1" s="506"/>
      <c r="D1" s="471"/>
      <c r="E1" s="506" t="str">
        <f>+CONCATENATE("6.1. melléklet a ……/",LEFT(ÖSSZEFÜGGÉSEK!A4,4)+1,". (……) önkormányzati rendelethez")</f>
        <v>6.1. melléklet a ……/2016. (……) önkormányzati rendelethez</v>
      </c>
    </row>
    <row r="2" spans="1:5" s="507" customFormat="1" ht="15.75" customHeight="1">
      <c r="A2" s="487" t="s">
        <v>53</v>
      </c>
      <c r="B2" s="819" t="s">
        <v>154</v>
      </c>
      <c r="C2" s="820"/>
      <c r="D2" s="821"/>
      <c r="E2" s="480" t="s">
        <v>41</v>
      </c>
    </row>
    <row r="3" spans="1:5" s="507" customFormat="1" ht="24.75" thickBot="1">
      <c r="A3" s="505" t="s">
        <v>503</v>
      </c>
      <c r="B3" s="822" t="s">
        <v>502</v>
      </c>
      <c r="C3" s="823"/>
      <c r="D3" s="824"/>
      <c r="E3" s="455" t="s">
        <v>41</v>
      </c>
    </row>
    <row r="4" spans="1:5" s="508" customFormat="1" ht="15.95" customHeight="1" thickBot="1">
      <c r="A4" s="462"/>
      <c r="B4" s="462"/>
      <c r="C4" s="463"/>
      <c r="D4" s="463"/>
      <c r="E4" s="463" t="s">
        <v>42</v>
      </c>
    </row>
    <row r="5" spans="1:5" ht="24.75" thickBot="1">
      <c r="A5" s="294" t="s">
        <v>149</v>
      </c>
      <c r="B5" s="295" t="s">
        <v>603</v>
      </c>
      <c r="C5" s="93" t="s">
        <v>180</v>
      </c>
      <c r="D5" s="93" t="s">
        <v>185</v>
      </c>
      <c r="E5" s="464" t="s">
        <v>186</v>
      </c>
    </row>
    <row r="6" spans="1:5" s="509" customFormat="1" ht="12.95" customHeight="1" thickBot="1">
      <c r="A6" s="457" t="s">
        <v>370</v>
      </c>
      <c r="B6" s="458" t="s">
        <v>371</v>
      </c>
      <c r="C6" s="458" t="s">
        <v>372</v>
      </c>
      <c r="D6" s="105" t="s">
        <v>373</v>
      </c>
      <c r="E6" s="103" t="s">
        <v>374</v>
      </c>
    </row>
    <row r="7" spans="1:5" s="509" customFormat="1" ht="15.95" customHeight="1" thickBot="1">
      <c r="A7" s="816" t="s">
        <v>43</v>
      </c>
      <c r="B7" s="817"/>
      <c r="C7" s="817"/>
      <c r="D7" s="817"/>
      <c r="E7" s="818"/>
    </row>
    <row r="8" spans="1:5" s="509" customFormat="1" ht="12" customHeight="1" thickBot="1">
      <c r="A8" s="326" t="s">
        <v>7</v>
      </c>
      <c r="B8" s="322" t="s">
        <v>262</v>
      </c>
      <c r="C8" s="353">
        <f>SUM(C9:C14)</f>
        <v>382128</v>
      </c>
      <c r="D8" s="353">
        <f>SUM(D9:D14)</f>
        <v>428982</v>
      </c>
      <c r="E8" s="336">
        <f>SUM(E9:E14)</f>
        <v>428965</v>
      </c>
    </row>
    <row r="9" spans="1:5" s="483" customFormat="1" ht="12" customHeight="1">
      <c r="A9" s="316" t="s">
        <v>72</v>
      </c>
      <c r="B9" s="364" t="s">
        <v>263</v>
      </c>
      <c r="C9" s="355">
        <v>122761</v>
      </c>
      <c r="D9" s="355">
        <v>122761</v>
      </c>
      <c r="E9" s="338">
        <v>122761</v>
      </c>
    </row>
    <row r="10" spans="1:5" s="510" customFormat="1" ht="12" customHeight="1">
      <c r="A10" s="315" t="s">
        <v>73</v>
      </c>
      <c r="B10" s="365" t="s">
        <v>264</v>
      </c>
      <c r="C10" s="354">
        <v>124987</v>
      </c>
      <c r="D10" s="354">
        <v>133146</v>
      </c>
      <c r="E10" s="337">
        <v>133146</v>
      </c>
    </row>
    <row r="11" spans="1:5" s="510" customFormat="1" ht="12" customHeight="1">
      <c r="A11" s="315" t="s">
        <v>74</v>
      </c>
      <c r="B11" s="365" t="s">
        <v>265</v>
      </c>
      <c r="C11" s="354">
        <v>126825</v>
      </c>
      <c r="D11" s="354">
        <v>128972</v>
      </c>
      <c r="E11" s="337">
        <v>128971</v>
      </c>
    </row>
    <row r="12" spans="1:5" s="510" customFormat="1" ht="12" customHeight="1">
      <c r="A12" s="315" t="s">
        <v>75</v>
      </c>
      <c r="B12" s="365" t="s">
        <v>266</v>
      </c>
      <c r="C12" s="354">
        <v>7555</v>
      </c>
      <c r="D12" s="354">
        <v>8395</v>
      </c>
      <c r="E12" s="337">
        <v>8395</v>
      </c>
    </row>
    <row r="13" spans="1:5" s="510" customFormat="1" ht="12" customHeight="1">
      <c r="A13" s="315" t="s">
        <v>108</v>
      </c>
      <c r="B13" s="365" t="s">
        <v>1259</v>
      </c>
      <c r="C13" s="354"/>
      <c r="D13" s="354">
        <v>1434</v>
      </c>
      <c r="E13" s="337">
        <v>1434</v>
      </c>
    </row>
    <row r="14" spans="1:5" s="483" customFormat="1" ht="12" customHeight="1" thickBot="1">
      <c r="A14" s="317" t="s">
        <v>76</v>
      </c>
      <c r="B14" s="366" t="s">
        <v>268</v>
      </c>
      <c r="C14" s="356"/>
      <c r="D14" s="356">
        <v>34274</v>
      </c>
      <c r="E14" s="339">
        <v>34258</v>
      </c>
    </row>
    <row r="15" spans="1:5" s="483" customFormat="1" ht="12" customHeight="1" thickBot="1">
      <c r="A15" s="326" t="s">
        <v>8</v>
      </c>
      <c r="B15" s="343" t="s">
        <v>269</v>
      </c>
      <c r="C15" s="353">
        <f>SUM(C16:C20)</f>
        <v>84383</v>
      </c>
      <c r="D15" s="353">
        <f>SUM(D16:D20)</f>
        <v>96311</v>
      </c>
      <c r="E15" s="336">
        <f>SUM(E16:E20)</f>
        <v>91072</v>
      </c>
    </row>
    <row r="16" spans="1:5" s="483" customFormat="1" ht="12" customHeight="1">
      <c r="A16" s="493" t="s">
        <v>78</v>
      </c>
      <c r="B16" s="364" t="s">
        <v>270</v>
      </c>
      <c r="C16" s="355"/>
      <c r="D16" s="355"/>
      <c r="E16" s="338"/>
    </row>
    <row r="17" spans="1:5" s="483" customFormat="1" ht="12" customHeight="1">
      <c r="A17" s="494" t="s">
        <v>79</v>
      </c>
      <c r="B17" s="365" t="s">
        <v>271</v>
      </c>
      <c r="C17" s="354"/>
      <c r="D17" s="354"/>
      <c r="E17" s="337"/>
    </row>
    <row r="18" spans="1:5" s="483" customFormat="1" ht="12" customHeight="1">
      <c r="A18" s="494" t="s">
        <v>80</v>
      </c>
      <c r="B18" s="365" t="s">
        <v>272</v>
      </c>
      <c r="C18" s="354"/>
      <c r="D18" s="354"/>
      <c r="E18" s="337"/>
    </row>
    <row r="19" spans="1:5" s="483" customFormat="1" ht="12" customHeight="1">
      <c r="A19" s="494" t="s">
        <v>81</v>
      </c>
      <c r="B19" s="365" t="s">
        <v>273</v>
      </c>
      <c r="C19" s="354"/>
      <c r="D19" s="354"/>
      <c r="E19" s="337"/>
    </row>
    <row r="20" spans="1:5" s="483" customFormat="1" ht="12" customHeight="1">
      <c r="A20" s="494" t="s">
        <v>82</v>
      </c>
      <c r="B20" s="365" t="s">
        <v>274</v>
      </c>
      <c r="C20" s="354">
        <v>84383</v>
      </c>
      <c r="D20" s="354">
        <v>96311</v>
      </c>
      <c r="E20" s="337">
        <v>91072</v>
      </c>
    </row>
    <row r="21" spans="1:5" s="510" customFormat="1" ht="12" customHeight="1" thickBot="1">
      <c r="A21" s="495" t="s">
        <v>89</v>
      </c>
      <c r="B21" s="345" t="s">
        <v>275</v>
      </c>
      <c r="C21" s="356"/>
      <c r="D21" s="356"/>
      <c r="E21" s="339">
        <v>2912</v>
      </c>
    </row>
    <row r="22" spans="1:5" s="510" customFormat="1" ht="12" customHeight="1" thickBot="1">
      <c r="A22" s="326" t="s">
        <v>9</v>
      </c>
      <c r="B22" s="322" t="s">
        <v>276</v>
      </c>
      <c r="C22" s="353">
        <f>SUM(C23:C27)</f>
        <v>116981</v>
      </c>
      <c r="D22" s="353">
        <f>SUM(D23:D27)</f>
        <v>124194</v>
      </c>
      <c r="E22" s="336">
        <f>SUM(E23:E27)</f>
        <v>123305</v>
      </c>
    </row>
    <row r="23" spans="1:5" s="510" customFormat="1" ht="12" customHeight="1">
      <c r="A23" s="493" t="s">
        <v>61</v>
      </c>
      <c r="B23" s="364" t="s">
        <v>277</v>
      </c>
      <c r="C23" s="355"/>
      <c r="D23" s="355"/>
      <c r="E23" s="338"/>
    </row>
    <row r="24" spans="1:5" s="483" customFormat="1" ht="12" customHeight="1">
      <c r="A24" s="494" t="s">
        <v>62</v>
      </c>
      <c r="B24" s="365" t="s">
        <v>278</v>
      </c>
      <c r="C24" s="354"/>
      <c r="D24" s="354"/>
      <c r="E24" s="337"/>
    </row>
    <row r="25" spans="1:5" s="510" customFormat="1" ht="12" customHeight="1">
      <c r="A25" s="494" t="s">
        <v>63</v>
      </c>
      <c r="B25" s="365" t="s">
        <v>279</v>
      </c>
      <c r="C25" s="354"/>
      <c r="D25" s="354"/>
      <c r="E25" s="337"/>
    </row>
    <row r="26" spans="1:5" s="510" customFormat="1" ht="12" customHeight="1">
      <c r="A26" s="494" t="s">
        <v>64</v>
      </c>
      <c r="B26" s="365" t="s">
        <v>280</v>
      </c>
      <c r="C26" s="354"/>
      <c r="D26" s="354"/>
      <c r="E26" s="337"/>
    </row>
    <row r="27" spans="1:5" s="510" customFormat="1" ht="12" customHeight="1">
      <c r="A27" s="494" t="s">
        <v>122</v>
      </c>
      <c r="B27" s="365" t="s">
        <v>281</v>
      </c>
      <c r="C27" s="354">
        <v>116981</v>
      </c>
      <c r="D27" s="354">
        <v>124194</v>
      </c>
      <c r="E27" s="337">
        <v>123305</v>
      </c>
    </row>
    <row r="28" spans="1:5" s="510" customFormat="1" ht="12" customHeight="1" thickBot="1">
      <c r="A28" s="495" t="s">
        <v>123</v>
      </c>
      <c r="B28" s="366" t="s">
        <v>282</v>
      </c>
      <c r="C28" s="356"/>
      <c r="D28" s="356"/>
      <c r="E28" s="339">
        <v>108505</v>
      </c>
    </row>
    <row r="29" spans="1:5" s="510" customFormat="1" ht="12" customHeight="1" thickBot="1">
      <c r="A29" s="326" t="s">
        <v>124</v>
      </c>
      <c r="B29" s="322" t="s">
        <v>594</v>
      </c>
      <c r="C29" s="359">
        <f>SUM(C30:C35)</f>
        <v>229690</v>
      </c>
      <c r="D29" s="359">
        <f>SUM(D30:D35)</f>
        <v>243685</v>
      </c>
      <c r="E29" s="372">
        <f>SUM(E30:E35)</f>
        <v>292939</v>
      </c>
    </row>
    <row r="30" spans="1:5" s="510" customFormat="1" ht="12" customHeight="1">
      <c r="A30" s="316" t="s">
        <v>283</v>
      </c>
      <c r="B30" s="364" t="s">
        <v>1214</v>
      </c>
      <c r="C30" s="355"/>
      <c r="D30" s="355"/>
      <c r="E30" s="338"/>
    </row>
    <row r="31" spans="1:5" s="510" customFormat="1" ht="12" customHeight="1">
      <c r="A31" s="315" t="s">
        <v>284</v>
      </c>
      <c r="B31" s="365" t="s">
        <v>1213</v>
      </c>
      <c r="C31" s="354">
        <v>32000</v>
      </c>
      <c r="D31" s="354">
        <v>32000</v>
      </c>
      <c r="E31" s="337">
        <v>32903</v>
      </c>
    </row>
    <row r="32" spans="1:5" s="510" customFormat="1" ht="12" customHeight="1">
      <c r="A32" s="315" t="s">
        <v>285</v>
      </c>
      <c r="B32" s="365" t="s">
        <v>600</v>
      </c>
      <c r="C32" s="354">
        <v>180000</v>
      </c>
      <c r="D32" s="354">
        <v>193995</v>
      </c>
      <c r="E32" s="337">
        <v>242648</v>
      </c>
    </row>
    <row r="33" spans="1:5" s="510" customFormat="1" ht="12" customHeight="1">
      <c r="A33" s="315" t="s">
        <v>595</v>
      </c>
      <c r="B33" s="365" t="s">
        <v>1215</v>
      </c>
      <c r="C33" s="354">
        <v>15000</v>
      </c>
      <c r="D33" s="354">
        <v>15000</v>
      </c>
      <c r="E33" s="337">
        <v>15741</v>
      </c>
    </row>
    <row r="34" spans="1:5" s="510" customFormat="1" ht="12" customHeight="1">
      <c r="A34" s="315" t="s">
        <v>596</v>
      </c>
      <c r="B34" s="365" t="s">
        <v>286</v>
      </c>
      <c r="C34" s="354"/>
      <c r="D34" s="354"/>
      <c r="E34" s="337">
        <v>294</v>
      </c>
    </row>
    <row r="35" spans="1:5" s="510" customFormat="1" ht="12" customHeight="1" thickBot="1">
      <c r="A35" s="317" t="s">
        <v>597</v>
      </c>
      <c r="B35" s="345" t="s">
        <v>287</v>
      </c>
      <c r="C35" s="356">
        <v>2690</v>
      </c>
      <c r="D35" s="356">
        <v>2690</v>
      </c>
      <c r="E35" s="339">
        <v>1353</v>
      </c>
    </row>
    <row r="36" spans="1:5" s="510" customFormat="1" ht="12" customHeight="1" thickBot="1">
      <c r="A36" s="326" t="s">
        <v>11</v>
      </c>
      <c r="B36" s="322" t="s">
        <v>288</v>
      </c>
      <c r="C36" s="353">
        <f>SUM(C37:C46)</f>
        <v>16944</v>
      </c>
      <c r="D36" s="353">
        <f>SUM(D37:D46)</f>
        <v>33531</v>
      </c>
      <c r="E36" s="336">
        <f>SUM(E37:E46)</f>
        <v>31585</v>
      </c>
    </row>
    <row r="37" spans="1:5" s="510" customFormat="1" ht="12" customHeight="1">
      <c r="A37" s="493" t="s">
        <v>65</v>
      </c>
      <c r="B37" s="364" t="s">
        <v>289</v>
      </c>
      <c r="C37" s="355">
        <v>60</v>
      </c>
      <c r="D37" s="355">
        <v>60</v>
      </c>
      <c r="E37" s="338">
        <v>146</v>
      </c>
    </row>
    <row r="38" spans="1:5" s="510" customFormat="1" ht="12" customHeight="1">
      <c r="A38" s="494" t="s">
        <v>66</v>
      </c>
      <c r="B38" s="365" t="s">
        <v>290</v>
      </c>
      <c r="C38" s="354">
        <v>12020</v>
      </c>
      <c r="D38" s="354">
        <v>22174</v>
      </c>
      <c r="E38" s="337">
        <v>22322</v>
      </c>
    </row>
    <row r="39" spans="1:5" s="510" customFormat="1" ht="12" customHeight="1">
      <c r="A39" s="494" t="s">
        <v>67</v>
      </c>
      <c r="B39" s="365" t="s">
        <v>291</v>
      </c>
      <c r="C39" s="354">
        <v>2200</v>
      </c>
      <c r="D39" s="354">
        <v>2536</v>
      </c>
      <c r="E39" s="337">
        <v>1825</v>
      </c>
    </row>
    <row r="40" spans="1:5" s="510" customFormat="1" ht="12" customHeight="1">
      <c r="A40" s="494" t="s">
        <v>126</v>
      </c>
      <c r="B40" s="365" t="s">
        <v>292</v>
      </c>
      <c r="C40" s="354"/>
      <c r="D40" s="354"/>
      <c r="E40" s="337"/>
    </row>
    <row r="41" spans="1:5" s="510" customFormat="1" ht="12" customHeight="1">
      <c r="A41" s="494" t="s">
        <v>127</v>
      </c>
      <c r="B41" s="365" t="s">
        <v>293</v>
      </c>
      <c r="C41" s="354"/>
      <c r="D41" s="354"/>
      <c r="E41" s="337"/>
    </row>
    <row r="42" spans="1:5" s="510" customFormat="1" ht="12" customHeight="1">
      <c r="A42" s="494" t="s">
        <v>128</v>
      </c>
      <c r="B42" s="365" t="s">
        <v>294</v>
      </c>
      <c r="C42" s="354">
        <v>1800</v>
      </c>
      <c r="D42" s="354">
        <v>4503</v>
      </c>
      <c r="E42" s="337">
        <v>4102</v>
      </c>
    </row>
    <row r="43" spans="1:5" s="510" customFormat="1" ht="12" customHeight="1">
      <c r="A43" s="494" t="s">
        <v>129</v>
      </c>
      <c r="B43" s="365" t="s">
        <v>295</v>
      </c>
      <c r="C43" s="354">
        <v>594</v>
      </c>
      <c r="D43" s="354">
        <v>3594</v>
      </c>
      <c r="E43" s="337">
        <v>2361</v>
      </c>
    </row>
    <row r="44" spans="1:5" s="510" customFormat="1" ht="12" customHeight="1">
      <c r="A44" s="494" t="s">
        <v>130</v>
      </c>
      <c r="B44" s="365" t="s">
        <v>296</v>
      </c>
      <c r="C44" s="354">
        <v>270</v>
      </c>
      <c r="D44" s="354">
        <v>270</v>
      </c>
      <c r="E44" s="337">
        <v>259</v>
      </c>
    </row>
    <row r="45" spans="1:5" s="510" customFormat="1" ht="12" customHeight="1">
      <c r="A45" s="494" t="s">
        <v>297</v>
      </c>
      <c r="B45" s="365" t="s">
        <v>298</v>
      </c>
      <c r="C45" s="357"/>
      <c r="D45" s="357"/>
      <c r="E45" s="340"/>
    </row>
    <row r="46" spans="1:5" s="483" customFormat="1" ht="12" customHeight="1" thickBot="1">
      <c r="A46" s="495" t="s">
        <v>299</v>
      </c>
      <c r="B46" s="366" t="s">
        <v>300</v>
      </c>
      <c r="C46" s="358"/>
      <c r="D46" s="358">
        <v>394</v>
      </c>
      <c r="E46" s="341">
        <v>570</v>
      </c>
    </row>
    <row r="47" spans="1:5" s="510" customFormat="1" ht="12" customHeight="1" thickBot="1">
      <c r="A47" s="326" t="s">
        <v>12</v>
      </c>
      <c r="B47" s="322" t="s">
        <v>301</v>
      </c>
      <c r="C47" s="353">
        <f>SUM(C48:C52)</f>
        <v>0</v>
      </c>
      <c r="D47" s="353">
        <f>SUM(D48:D52)</f>
        <v>0</v>
      </c>
      <c r="E47" s="336">
        <f>SUM(E48:E52)</f>
        <v>0</v>
      </c>
    </row>
    <row r="48" spans="1:5" s="510" customFormat="1" ht="12" customHeight="1">
      <c r="A48" s="493" t="s">
        <v>68</v>
      </c>
      <c r="B48" s="364" t="s">
        <v>302</v>
      </c>
      <c r="C48" s="374"/>
      <c r="D48" s="374"/>
      <c r="E48" s="342"/>
    </row>
    <row r="49" spans="1:5" s="510" customFormat="1" ht="12" customHeight="1">
      <c r="A49" s="494" t="s">
        <v>69</v>
      </c>
      <c r="B49" s="365" t="s">
        <v>303</v>
      </c>
      <c r="C49" s="357"/>
      <c r="D49" s="357"/>
      <c r="E49" s="340"/>
    </row>
    <row r="50" spans="1:5" s="510" customFormat="1" ht="12" customHeight="1">
      <c r="A50" s="494" t="s">
        <v>304</v>
      </c>
      <c r="B50" s="365" t="s">
        <v>305</v>
      </c>
      <c r="C50" s="357"/>
      <c r="D50" s="357"/>
      <c r="E50" s="340"/>
    </row>
    <row r="51" spans="1:5" s="510" customFormat="1" ht="12" customHeight="1">
      <c r="A51" s="494" t="s">
        <v>306</v>
      </c>
      <c r="B51" s="365" t="s">
        <v>307</v>
      </c>
      <c r="C51" s="357"/>
      <c r="D51" s="357"/>
      <c r="E51" s="340"/>
    </row>
    <row r="52" spans="1:5" s="510" customFormat="1" ht="12" customHeight="1" thickBot="1">
      <c r="A52" s="495" t="s">
        <v>308</v>
      </c>
      <c r="B52" s="366" t="s">
        <v>309</v>
      </c>
      <c r="C52" s="358"/>
      <c r="D52" s="358"/>
      <c r="E52" s="341"/>
    </row>
    <row r="53" spans="1:5" s="510" customFormat="1" ht="12" customHeight="1" thickBot="1">
      <c r="A53" s="326" t="s">
        <v>131</v>
      </c>
      <c r="B53" s="322" t="s">
        <v>310</v>
      </c>
      <c r="C53" s="353">
        <f>SUM(C54:C56)</f>
        <v>7700</v>
      </c>
      <c r="D53" s="353">
        <f>SUM(D54:D56)</f>
        <v>37900</v>
      </c>
      <c r="E53" s="336">
        <f>SUM(E54:E56)</f>
        <v>22594</v>
      </c>
    </row>
    <row r="54" spans="1:5" s="483" customFormat="1" ht="12" customHeight="1">
      <c r="A54" s="493" t="s">
        <v>70</v>
      </c>
      <c r="B54" s="364" t="s">
        <v>311</v>
      </c>
      <c r="C54" s="355"/>
      <c r="D54" s="355"/>
      <c r="E54" s="338"/>
    </row>
    <row r="55" spans="1:5" s="483" customFormat="1" ht="12" customHeight="1">
      <c r="A55" s="494" t="s">
        <v>71</v>
      </c>
      <c r="B55" s="365" t="s">
        <v>312</v>
      </c>
      <c r="C55" s="354"/>
      <c r="D55" s="354">
        <v>30000</v>
      </c>
      <c r="E55" s="337">
        <v>22196</v>
      </c>
    </row>
    <row r="56" spans="1:5" s="483" customFormat="1" ht="12" customHeight="1">
      <c r="A56" s="494" t="s">
        <v>313</v>
      </c>
      <c r="B56" s="365" t="s">
        <v>314</v>
      </c>
      <c r="C56" s="354">
        <v>7700</v>
      </c>
      <c r="D56" s="354">
        <v>7900</v>
      </c>
      <c r="E56" s="337">
        <v>398</v>
      </c>
    </row>
    <row r="57" spans="1:5" s="483" customFormat="1" ht="12" customHeight="1" thickBot="1">
      <c r="A57" s="495" t="s">
        <v>315</v>
      </c>
      <c r="B57" s="366" t="s">
        <v>316</v>
      </c>
      <c r="C57" s="356"/>
      <c r="D57" s="356"/>
      <c r="E57" s="339"/>
    </row>
    <row r="58" spans="1:5" s="510" customFormat="1" ht="12" customHeight="1" thickBot="1">
      <c r="A58" s="326" t="s">
        <v>14</v>
      </c>
      <c r="B58" s="343" t="s">
        <v>317</v>
      </c>
      <c r="C58" s="353">
        <f>SUM(C59:C61)</f>
        <v>0</v>
      </c>
      <c r="D58" s="353">
        <f>SUM(D59:D61)</f>
        <v>4650</v>
      </c>
      <c r="E58" s="336">
        <f>SUM(E59:E61)</f>
        <v>845</v>
      </c>
    </row>
    <row r="59" spans="1:5" s="510" customFormat="1" ht="12" customHeight="1">
      <c r="A59" s="493" t="s">
        <v>132</v>
      </c>
      <c r="B59" s="364" t="s">
        <v>318</v>
      </c>
      <c r="C59" s="357"/>
      <c r="D59" s="357"/>
      <c r="E59" s="340"/>
    </row>
    <row r="60" spans="1:5" s="510" customFormat="1" ht="12" customHeight="1">
      <c r="A60" s="494" t="s">
        <v>133</v>
      </c>
      <c r="B60" s="365" t="s">
        <v>506</v>
      </c>
      <c r="C60" s="357"/>
      <c r="D60" s="357">
        <v>4650</v>
      </c>
      <c r="E60" s="340">
        <v>100</v>
      </c>
    </row>
    <row r="61" spans="1:5" s="510" customFormat="1" ht="12" customHeight="1">
      <c r="A61" s="494" t="s">
        <v>159</v>
      </c>
      <c r="B61" s="365" t="s">
        <v>320</v>
      </c>
      <c r="C61" s="357"/>
      <c r="D61" s="357"/>
      <c r="E61" s="340">
        <v>745</v>
      </c>
    </row>
    <row r="62" spans="1:5" s="510" customFormat="1" ht="12" customHeight="1" thickBot="1">
      <c r="A62" s="495" t="s">
        <v>321</v>
      </c>
      <c r="B62" s="366" t="s">
        <v>322</v>
      </c>
      <c r="C62" s="357"/>
      <c r="D62" s="357"/>
      <c r="E62" s="340"/>
    </row>
    <row r="63" spans="1:5" s="510" customFormat="1" ht="12" customHeight="1" thickBot="1">
      <c r="A63" s="326" t="s">
        <v>15</v>
      </c>
      <c r="B63" s="322" t="s">
        <v>323</v>
      </c>
      <c r="C63" s="359">
        <f>+C8+C15+C22+C29+C36+C47+C53+C58</f>
        <v>837826</v>
      </c>
      <c r="D63" s="359">
        <f>+D8+D15+D22+D29+D36+D47+D53+D58</f>
        <v>969253</v>
      </c>
      <c r="E63" s="372">
        <f>+E8+E15+E22+E29+E36+E47+E53+E58</f>
        <v>991305</v>
      </c>
    </row>
    <row r="64" spans="1:5" s="510" customFormat="1" ht="12" customHeight="1" thickBot="1">
      <c r="A64" s="496" t="s">
        <v>504</v>
      </c>
      <c r="B64" s="343" t="s">
        <v>325</v>
      </c>
      <c r="C64" s="353">
        <f>SUM(C65:C67)</f>
        <v>0</v>
      </c>
      <c r="D64" s="353">
        <f>SUM(D65:D67)</f>
        <v>1948</v>
      </c>
      <c r="E64" s="336">
        <f>SUM(E65:E67)</f>
        <v>1948</v>
      </c>
    </row>
    <row r="65" spans="1:5" s="510" customFormat="1" ht="12" customHeight="1">
      <c r="A65" s="493" t="s">
        <v>326</v>
      </c>
      <c r="B65" s="364" t="s">
        <v>327</v>
      </c>
      <c r="C65" s="357"/>
      <c r="D65" s="357">
        <v>1948</v>
      </c>
      <c r="E65" s="340">
        <v>1948</v>
      </c>
    </row>
    <row r="66" spans="1:5" s="510" customFormat="1" ht="12" customHeight="1">
      <c r="A66" s="494" t="s">
        <v>328</v>
      </c>
      <c r="B66" s="365" t="s">
        <v>329</v>
      </c>
      <c r="C66" s="357"/>
      <c r="D66" s="357"/>
      <c r="E66" s="340"/>
    </row>
    <row r="67" spans="1:5" s="510" customFormat="1" ht="12" customHeight="1" thickBot="1">
      <c r="A67" s="495" t="s">
        <v>330</v>
      </c>
      <c r="B67" s="489" t="s">
        <v>331</v>
      </c>
      <c r="C67" s="357"/>
      <c r="D67" s="357"/>
      <c r="E67" s="340"/>
    </row>
    <row r="68" spans="1:5" s="510" customFormat="1" ht="12" customHeight="1" thickBot="1">
      <c r="A68" s="496" t="s">
        <v>332</v>
      </c>
      <c r="B68" s="343" t="s">
        <v>333</v>
      </c>
      <c r="C68" s="353">
        <f>SUM(C69:C72)</f>
        <v>0</v>
      </c>
      <c r="D68" s="353">
        <f>SUM(D69:D72)</f>
        <v>0</v>
      </c>
      <c r="E68" s="336">
        <f>SUM(E69:E72)</f>
        <v>0</v>
      </c>
    </row>
    <row r="69" spans="1:5" s="510" customFormat="1" ht="12" customHeight="1">
      <c r="A69" s="493" t="s">
        <v>109</v>
      </c>
      <c r="B69" s="364" t="s">
        <v>334</v>
      </c>
      <c r="C69" s="357"/>
      <c r="D69" s="357"/>
      <c r="E69" s="340"/>
    </row>
    <row r="70" spans="1:5" s="510" customFormat="1" ht="12" customHeight="1">
      <c r="A70" s="494" t="s">
        <v>110</v>
      </c>
      <c r="B70" s="365" t="s">
        <v>335</v>
      </c>
      <c r="C70" s="357"/>
      <c r="D70" s="357"/>
      <c r="E70" s="340"/>
    </row>
    <row r="71" spans="1:5" s="510" customFormat="1" ht="12" customHeight="1">
      <c r="A71" s="494" t="s">
        <v>336</v>
      </c>
      <c r="B71" s="365" t="s">
        <v>337</v>
      </c>
      <c r="C71" s="357"/>
      <c r="D71" s="357"/>
      <c r="E71" s="340"/>
    </row>
    <row r="72" spans="1:5" s="510" customFormat="1" ht="12" customHeight="1" thickBot="1">
      <c r="A72" s="495" t="s">
        <v>338</v>
      </c>
      <c r="B72" s="366" t="s">
        <v>339</v>
      </c>
      <c r="C72" s="357"/>
      <c r="D72" s="357"/>
      <c r="E72" s="340"/>
    </row>
    <row r="73" spans="1:5" s="510" customFormat="1" ht="12" customHeight="1" thickBot="1">
      <c r="A73" s="496" t="s">
        <v>340</v>
      </c>
      <c r="B73" s="343" t="s">
        <v>341</v>
      </c>
      <c r="C73" s="353">
        <f>SUM(C74:C75)</f>
        <v>101735</v>
      </c>
      <c r="D73" s="353">
        <f>SUM(D74:D75)</f>
        <v>116109</v>
      </c>
      <c r="E73" s="336">
        <f>SUM(E74:E75)</f>
        <v>116109</v>
      </c>
    </row>
    <row r="74" spans="1:5" s="510" customFormat="1" ht="12" customHeight="1">
      <c r="A74" s="493" t="s">
        <v>342</v>
      </c>
      <c r="B74" s="364" t="s">
        <v>343</v>
      </c>
      <c r="C74" s="357">
        <v>101735</v>
      </c>
      <c r="D74" s="357">
        <v>116109</v>
      </c>
      <c r="E74" s="340">
        <v>116109</v>
      </c>
    </row>
    <row r="75" spans="1:5" s="510" customFormat="1" ht="12" customHeight="1" thickBot="1">
      <c r="A75" s="495" t="s">
        <v>344</v>
      </c>
      <c r="B75" s="366" t="s">
        <v>345</v>
      </c>
      <c r="C75" s="357"/>
      <c r="D75" s="357"/>
      <c r="E75" s="340"/>
    </row>
    <row r="76" spans="1:5" s="510" customFormat="1" ht="12" customHeight="1" thickBot="1">
      <c r="A76" s="496" t="s">
        <v>346</v>
      </c>
      <c r="B76" s="343" t="s">
        <v>347</v>
      </c>
      <c r="C76" s="353">
        <f>SUM(C77:C79)</f>
        <v>0</v>
      </c>
      <c r="D76" s="353">
        <f>SUM(D77:D79)</f>
        <v>12594</v>
      </c>
      <c r="E76" s="336">
        <f>SUM(E77:E79)</f>
        <v>12594</v>
      </c>
    </row>
    <row r="77" spans="1:5" s="510" customFormat="1" ht="12" customHeight="1">
      <c r="A77" s="493" t="s">
        <v>348</v>
      </c>
      <c r="B77" s="364" t="s">
        <v>349</v>
      </c>
      <c r="C77" s="357"/>
      <c r="D77" s="357">
        <v>12594</v>
      </c>
      <c r="E77" s="340">
        <v>12594</v>
      </c>
    </row>
    <row r="78" spans="1:5" s="510" customFormat="1" ht="12" customHeight="1">
      <c r="A78" s="494" t="s">
        <v>350</v>
      </c>
      <c r="B78" s="365" t="s">
        <v>351</v>
      </c>
      <c r="C78" s="357"/>
      <c r="D78" s="357"/>
      <c r="E78" s="340"/>
    </row>
    <row r="79" spans="1:5" s="510" customFormat="1" ht="12" customHeight="1" thickBot="1">
      <c r="A79" s="495" t="s">
        <v>352</v>
      </c>
      <c r="B79" s="366" t="s">
        <v>353</v>
      </c>
      <c r="C79" s="357"/>
      <c r="D79" s="357"/>
      <c r="E79" s="340"/>
    </row>
    <row r="80" spans="1:5" s="510" customFormat="1" ht="12" customHeight="1" thickBot="1">
      <c r="A80" s="496" t="s">
        <v>354</v>
      </c>
      <c r="B80" s="343" t="s">
        <v>355</v>
      </c>
      <c r="C80" s="353">
        <f>SUM(C81:C84)</f>
        <v>0</v>
      </c>
      <c r="D80" s="353">
        <f>SUM(D81:D84)</f>
        <v>0</v>
      </c>
      <c r="E80" s="336">
        <f>SUM(E81:E84)</f>
        <v>0</v>
      </c>
    </row>
    <row r="81" spans="1:5" s="510" customFormat="1" ht="12" customHeight="1">
      <c r="A81" s="497" t="s">
        <v>356</v>
      </c>
      <c r="B81" s="364" t="s">
        <v>357</v>
      </c>
      <c r="C81" s="357"/>
      <c r="D81" s="357"/>
      <c r="E81" s="340"/>
    </row>
    <row r="82" spans="1:5" s="510" customFormat="1" ht="12" customHeight="1">
      <c r="A82" s="498" t="s">
        <v>358</v>
      </c>
      <c r="B82" s="365" t="s">
        <v>359</v>
      </c>
      <c r="C82" s="357"/>
      <c r="D82" s="357"/>
      <c r="E82" s="340"/>
    </row>
    <row r="83" spans="1:5" s="510" customFormat="1" ht="12" customHeight="1">
      <c r="A83" s="498" t="s">
        <v>360</v>
      </c>
      <c r="B83" s="365" t="s">
        <v>361</v>
      </c>
      <c r="C83" s="357"/>
      <c r="D83" s="357"/>
      <c r="E83" s="340"/>
    </row>
    <row r="84" spans="1:5" s="510" customFormat="1" ht="12" customHeight="1" thickBot="1">
      <c r="A84" s="499" t="s">
        <v>362</v>
      </c>
      <c r="B84" s="366" t="s">
        <v>363</v>
      </c>
      <c r="C84" s="357"/>
      <c r="D84" s="357"/>
      <c r="E84" s="340"/>
    </row>
    <row r="85" spans="1:5" s="510" customFormat="1" ht="12" customHeight="1" thickBot="1">
      <c r="A85" s="496" t="s">
        <v>364</v>
      </c>
      <c r="B85" s="343" t="s">
        <v>365</v>
      </c>
      <c r="C85" s="378"/>
      <c r="D85" s="378"/>
      <c r="E85" s="379"/>
    </row>
    <row r="86" spans="1:5" s="510" customFormat="1" ht="12" customHeight="1" thickBot="1">
      <c r="A86" s="496" t="s">
        <v>366</v>
      </c>
      <c r="B86" s="490" t="s">
        <v>367</v>
      </c>
      <c r="C86" s="359">
        <f>+C64+C68+C73+C76+C80+C85</f>
        <v>101735</v>
      </c>
      <c r="D86" s="359">
        <f>+D64+D68+D73+D76+D80+D85</f>
        <v>130651</v>
      </c>
      <c r="E86" s="372">
        <f>+E64+E68+E73+E76+E80+E85</f>
        <v>130651</v>
      </c>
    </row>
    <row r="87" spans="1:5" s="510" customFormat="1" ht="12" customHeight="1" thickBot="1">
      <c r="A87" s="500" t="s">
        <v>368</v>
      </c>
      <c r="B87" s="491" t="s">
        <v>505</v>
      </c>
      <c r="C87" s="359">
        <f>+C63+C86</f>
        <v>939561</v>
      </c>
      <c r="D87" s="359">
        <f>+D63+D86</f>
        <v>1099904</v>
      </c>
      <c r="E87" s="372">
        <f>+E63+E86</f>
        <v>1121956</v>
      </c>
    </row>
    <row r="88" spans="1:5" s="510" customFormat="1" ht="15" customHeight="1">
      <c r="A88" s="465"/>
      <c r="B88" s="466"/>
      <c r="C88" s="481"/>
      <c r="D88" s="481"/>
      <c r="E88" s="481"/>
    </row>
    <row r="89" spans="1:5" ht="13.5" thickBot="1">
      <c r="A89" s="467"/>
      <c r="B89" s="468"/>
      <c r="C89" s="482"/>
      <c r="D89" s="482"/>
      <c r="E89" s="482"/>
    </row>
    <row r="90" spans="1:5" s="509" customFormat="1" ht="16.5" customHeight="1" thickBot="1">
      <c r="A90" s="816" t="s">
        <v>44</v>
      </c>
      <c r="B90" s="817"/>
      <c r="C90" s="817"/>
      <c r="D90" s="817"/>
      <c r="E90" s="818"/>
    </row>
    <row r="91" spans="1:5" s="286" customFormat="1" ht="12" customHeight="1" thickBot="1">
      <c r="A91" s="488" t="s">
        <v>7</v>
      </c>
      <c r="B91" s="325" t="s">
        <v>376</v>
      </c>
      <c r="C91" s="472">
        <f>SUM(C92:C96)</f>
        <v>604398</v>
      </c>
      <c r="D91" s="472">
        <f>SUM(D92:D96)</f>
        <v>667021</v>
      </c>
      <c r="E91" s="472">
        <f>SUM(E92:E96)</f>
        <v>610928</v>
      </c>
    </row>
    <row r="92" spans="1:5" ht="12" customHeight="1">
      <c r="A92" s="501" t="s">
        <v>72</v>
      </c>
      <c r="B92" s="311" t="s">
        <v>37</v>
      </c>
      <c r="C92" s="473">
        <v>42039</v>
      </c>
      <c r="D92" s="473">
        <v>55960</v>
      </c>
      <c r="E92" s="473">
        <v>50857</v>
      </c>
    </row>
    <row r="93" spans="1:5" ht="12" customHeight="1">
      <c r="A93" s="494" t="s">
        <v>73</v>
      </c>
      <c r="B93" s="309" t="s">
        <v>134</v>
      </c>
      <c r="C93" s="474">
        <v>8360</v>
      </c>
      <c r="D93" s="474">
        <v>11944</v>
      </c>
      <c r="E93" s="474">
        <v>10145</v>
      </c>
    </row>
    <row r="94" spans="1:5" ht="12" customHeight="1">
      <c r="A94" s="494" t="s">
        <v>74</v>
      </c>
      <c r="B94" s="309" t="s">
        <v>101</v>
      </c>
      <c r="C94" s="476">
        <v>94601</v>
      </c>
      <c r="D94" s="476">
        <v>105107</v>
      </c>
      <c r="E94" s="476">
        <v>87623</v>
      </c>
    </row>
    <row r="95" spans="1:5" ht="12" customHeight="1">
      <c r="A95" s="494" t="s">
        <v>75</v>
      </c>
      <c r="B95" s="312" t="s">
        <v>135</v>
      </c>
      <c r="C95" s="476">
        <v>36614</v>
      </c>
      <c r="D95" s="476">
        <v>38500</v>
      </c>
      <c r="E95" s="476">
        <v>31021</v>
      </c>
    </row>
    <row r="96" spans="1:5" ht="12" customHeight="1">
      <c r="A96" s="494" t="s">
        <v>84</v>
      </c>
      <c r="B96" s="320" t="s">
        <v>136</v>
      </c>
      <c r="C96" s="476">
        <v>422784</v>
      </c>
      <c r="D96" s="476">
        <v>455510</v>
      </c>
      <c r="E96" s="476">
        <v>431282</v>
      </c>
    </row>
    <row r="97" spans="1:5" ht="12" customHeight="1">
      <c r="A97" s="494" t="s">
        <v>76</v>
      </c>
      <c r="B97" s="309" t="s">
        <v>377</v>
      </c>
      <c r="C97" s="476"/>
      <c r="D97" s="476">
        <v>88</v>
      </c>
      <c r="E97" s="476">
        <v>87</v>
      </c>
    </row>
    <row r="98" spans="1:5" ht="12" customHeight="1">
      <c r="A98" s="494" t="s">
        <v>77</v>
      </c>
      <c r="B98" s="332" t="s">
        <v>1216</v>
      </c>
      <c r="C98" s="476"/>
      <c r="D98" s="476">
        <v>947</v>
      </c>
      <c r="E98" s="476">
        <v>946</v>
      </c>
    </row>
    <row r="99" spans="1:5" ht="12" customHeight="1">
      <c r="A99" s="494" t="s">
        <v>85</v>
      </c>
      <c r="B99" s="333" t="s">
        <v>379</v>
      </c>
      <c r="C99" s="476"/>
      <c r="D99" s="476"/>
      <c r="E99" s="476"/>
    </row>
    <row r="100" spans="1:5" ht="12" customHeight="1">
      <c r="A100" s="494" t="s">
        <v>86</v>
      </c>
      <c r="B100" s="333" t="s">
        <v>380</v>
      </c>
      <c r="C100" s="476"/>
      <c r="D100" s="476"/>
      <c r="E100" s="476"/>
    </row>
    <row r="101" spans="1:5" ht="12" customHeight="1">
      <c r="A101" s="494" t="s">
        <v>87</v>
      </c>
      <c r="B101" s="332" t="s">
        <v>381</v>
      </c>
      <c r="C101" s="476">
        <v>281884</v>
      </c>
      <c r="D101" s="476">
        <v>281557</v>
      </c>
      <c r="E101" s="476">
        <v>281299</v>
      </c>
    </row>
    <row r="102" spans="1:5" ht="12" customHeight="1">
      <c r="A102" s="494" t="s">
        <v>88</v>
      </c>
      <c r="B102" s="332" t="s">
        <v>1264</v>
      </c>
      <c r="C102" s="476">
        <v>64824</v>
      </c>
      <c r="D102" s="476">
        <v>64824</v>
      </c>
      <c r="E102" s="476">
        <v>64824</v>
      </c>
    </row>
    <row r="103" spans="1:5" ht="12" customHeight="1">
      <c r="A103" s="494" t="s">
        <v>90</v>
      </c>
      <c r="B103" s="333" t="s">
        <v>383</v>
      </c>
      <c r="C103" s="476"/>
      <c r="D103" s="476">
        <v>30000</v>
      </c>
      <c r="E103" s="476">
        <v>22104</v>
      </c>
    </row>
    <row r="104" spans="1:5" ht="12" customHeight="1">
      <c r="A104" s="502" t="s">
        <v>137</v>
      </c>
      <c r="B104" s="334" t="s">
        <v>384</v>
      </c>
      <c r="C104" s="476"/>
      <c r="D104" s="476"/>
      <c r="E104" s="476"/>
    </row>
    <row r="105" spans="1:5" ht="12" customHeight="1">
      <c r="A105" s="494" t="s">
        <v>385</v>
      </c>
      <c r="B105" s="334" t="s">
        <v>386</v>
      </c>
      <c r="C105" s="476"/>
      <c r="D105" s="476"/>
      <c r="E105" s="476"/>
    </row>
    <row r="106" spans="1:5" s="286" customFormat="1" ht="12" customHeight="1" thickBot="1">
      <c r="A106" s="503" t="s">
        <v>387</v>
      </c>
      <c r="B106" s="335" t="s">
        <v>388</v>
      </c>
      <c r="C106" s="478">
        <v>76076</v>
      </c>
      <c r="D106" s="478">
        <v>78094</v>
      </c>
      <c r="E106" s="478">
        <v>62022</v>
      </c>
    </row>
    <row r="107" spans="1:5" ht="12" customHeight="1" thickBot="1">
      <c r="A107" s="326" t="s">
        <v>8</v>
      </c>
      <c r="B107" s="324" t="s">
        <v>389</v>
      </c>
      <c r="C107" s="347">
        <f>+C108+C110+C112</f>
        <v>134740</v>
      </c>
      <c r="D107" s="347">
        <f>+D108+D110+D112</f>
        <v>164533</v>
      </c>
      <c r="E107" s="347">
        <f>+E108+E110+E112</f>
        <v>150836</v>
      </c>
    </row>
    <row r="108" spans="1:5" ht="12" customHeight="1">
      <c r="A108" s="493" t="s">
        <v>78</v>
      </c>
      <c r="B108" s="309" t="s">
        <v>157</v>
      </c>
      <c r="C108" s="475">
        <v>60126</v>
      </c>
      <c r="D108" s="475">
        <v>75464</v>
      </c>
      <c r="E108" s="475">
        <v>71040</v>
      </c>
    </row>
    <row r="109" spans="1:5" ht="12" customHeight="1">
      <c r="A109" s="493" t="s">
        <v>79</v>
      </c>
      <c r="B109" s="313" t="s">
        <v>390</v>
      </c>
      <c r="C109" s="475"/>
      <c r="D109" s="475"/>
      <c r="E109" s="475"/>
    </row>
    <row r="110" spans="1:5" ht="12" customHeight="1">
      <c r="A110" s="493" t="s">
        <v>80</v>
      </c>
      <c r="B110" s="313" t="s">
        <v>138</v>
      </c>
      <c r="C110" s="474">
        <v>63187</v>
      </c>
      <c r="D110" s="474">
        <v>75038</v>
      </c>
      <c r="E110" s="474">
        <v>68403</v>
      </c>
    </row>
    <row r="111" spans="1:5" ht="12" customHeight="1">
      <c r="A111" s="493" t="s">
        <v>81</v>
      </c>
      <c r="B111" s="313" t="s">
        <v>391</v>
      </c>
      <c r="C111" s="337"/>
      <c r="D111" s="337"/>
      <c r="E111" s="337"/>
    </row>
    <row r="112" spans="1:5" ht="12" customHeight="1">
      <c r="A112" s="493" t="s">
        <v>82</v>
      </c>
      <c r="B112" s="345" t="s">
        <v>160</v>
      </c>
      <c r="C112" s="337">
        <v>11427</v>
      </c>
      <c r="D112" s="337">
        <v>14031</v>
      </c>
      <c r="E112" s="337">
        <v>11393</v>
      </c>
    </row>
    <row r="113" spans="1:5" ht="12" customHeight="1">
      <c r="A113" s="493" t="s">
        <v>89</v>
      </c>
      <c r="B113" s="344" t="s">
        <v>392</v>
      </c>
      <c r="C113" s="337"/>
      <c r="D113" s="337"/>
      <c r="E113" s="337"/>
    </row>
    <row r="114" spans="1:5" ht="12" customHeight="1">
      <c r="A114" s="493" t="s">
        <v>91</v>
      </c>
      <c r="B114" s="360" t="s">
        <v>393</v>
      </c>
      <c r="C114" s="337"/>
      <c r="D114" s="337"/>
      <c r="E114" s="337"/>
    </row>
    <row r="115" spans="1:5" ht="12" customHeight="1">
      <c r="A115" s="493" t="s">
        <v>139</v>
      </c>
      <c r="B115" s="333" t="s">
        <v>380</v>
      </c>
      <c r="C115" s="337"/>
      <c r="D115" s="337"/>
      <c r="E115" s="337"/>
    </row>
    <row r="116" spans="1:5" ht="12" customHeight="1">
      <c r="A116" s="493" t="s">
        <v>140</v>
      </c>
      <c r="B116" s="333" t="s">
        <v>394</v>
      </c>
      <c r="C116" s="337">
        <v>7427</v>
      </c>
      <c r="D116" s="337">
        <v>4322</v>
      </c>
      <c r="E116" s="337">
        <v>2246</v>
      </c>
    </row>
    <row r="117" spans="1:5" ht="12" customHeight="1">
      <c r="A117" s="493" t="s">
        <v>141</v>
      </c>
      <c r="B117" s="333" t="s">
        <v>395</v>
      </c>
      <c r="C117" s="337">
        <v>4000</v>
      </c>
      <c r="D117" s="337">
        <v>4000</v>
      </c>
      <c r="E117" s="337">
        <v>4000</v>
      </c>
    </row>
    <row r="118" spans="1:5" ht="12" customHeight="1">
      <c r="A118" s="493" t="s">
        <v>396</v>
      </c>
      <c r="B118" s="333" t="s">
        <v>383</v>
      </c>
      <c r="C118" s="337"/>
      <c r="D118" s="337">
        <v>4650</v>
      </c>
      <c r="E118" s="337">
        <v>4650</v>
      </c>
    </row>
    <row r="119" spans="1:5" ht="12" customHeight="1">
      <c r="A119" s="493" t="s">
        <v>397</v>
      </c>
      <c r="B119" s="333" t="s">
        <v>398</v>
      </c>
      <c r="C119" s="337"/>
      <c r="D119" s="337"/>
      <c r="E119" s="337"/>
    </row>
    <row r="120" spans="1:5" ht="12" customHeight="1" thickBot="1">
      <c r="A120" s="502" t="s">
        <v>399</v>
      </c>
      <c r="B120" s="333" t="s">
        <v>400</v>
      </c>
      <c r="C120" s="339"/>
      <c r="D120" s="339">
        <v>1059</v>
      </c>
      <c r="E120" s="339">
        <v>497</v>
      </c>
    </row>
    <row r="121" spans="1:5" ht="12" customHeight="1" thickBot="1">
      <c r="A121" s="326" t="s">
        <v>9</v>
      </c>
      <c r="B121" s="329" t="s">
        <v>401</v>
      </c>
      <c r="C121" s="347">
        <f>+C122+C123</f>
        <v>51719</v>
      </c>
      <c r="D121" s="347">
        <f>+D122+D123</f>
        <v>84312</v>
      </c>
      <c r="E121" s="347">
        <f>+E122+E123</f>
        <v>0</v>
      </c>
    </row>
    <row r="122" spans="1:5" ht="12" customHeight="1">
      <c r="A122" s="493" t="s">
        <v>61</v>
      </c>
      <c r="B122" s="310" t="s">
        <v>46</v>
      </c>
      <c r="C122" s="355">
        <v>12459</v>
      </c>
      <c r="D122" s="355">
        <v>58586</v>
      </c>
      <c r="E122" s="475"/>
    </row>
    <row r="123" spans="1:5" ht="12" customHeight="1" thickBot="1">
      <c r="A123" s="495" t="s">
        <v>62</v>
      </c>
      <c r="B123" s="313" t="s">
        <v>47</v>
      </c>
      <c r="C123" s="356">
        <v>39260</v>
      </c>
      <c r="D123" s="356">
        <v>25726</v>
      </c>
      <c r="E123" s="476"/>
    </row>
    <row r="124" spans="1:5" ht="12" customHeight="1" thickBot="1">
      <c r="A124" s="326" t="s">
        <v>10</v>
      </c>
      <c r="B124" s="329" t="s">
        <v>402</v>
      </c>
      <c r="C124" s="347">
        <f>+C91+C107+C121</f>
        <v>790857</v>
      </c>
      <c r="D124" s="347">
        <f>+D91+D107+D121</f>
        <v>915866</v>
      </c>
      <c r="E124" s="347">
        <f>+E91+E107+E121</f>
        <v>761764</v>
      </c>
    </row>
    <row r="125" spans="1:5" ht="12" customHeight="1" thickBot="1">
      <c r="A125" s="326" t="s">
        <v>11</v>
      </c>
      <c r="B125" s="329" t="s">
        <v>507</v>
      </c>
      <c r="C125" s="347">
        <f>+C126+C127+C128</f>
        <v>3606</v>
      </c>
      <c r="D125" s="347">
        <f>+D126+D127+D128</f>
        <v>5554</v>
      </c>
      <c r="E125" s="347">
        <f>+E126+E127+E128</f>
        <v>0</v>
      </c>
    </row>
    <row r="126" spans="1:5" ht="12" customHeight="1">
      <c r="A126" s="493" t="s">
        <v>65</v>
      </c>
      <c r="B126" s="310" t="s">
        <v>404</v>
      </c>
      <c r="C126" s="337"/>
      <c r="D126" s="337"/>
      <c r="E126" s="337"/>
    </row>
    <row r="127" spans="1:5" ht="12" customHeight="1">
      <c r="A127" s="493" t="s">
        <v>66</v>
      </c>
      <c r="B127" s="310" t="s">
        <v>405</v>
      </c>
      <c r="C127" s="337"/>
      <c r="D127" s="337"/>
      <c r="E127" s="337"/>
    </row>
    <row r="128" spans="1:5" ht="12" customHeight="1" thickBot="1">
      <c r="A128" s="502" t="s">
        <v>67</v>
      </c>
      <c r="B128" s="308" t="s">
        <v>406</v>
      </c>
      <c r="C128" s="337">
        <v>3606</v>
      </c>
      <c r="D128" s="337">
        <v>5554</v>
      </c>
      <c r="E128" s="337"/>
    </row>
    <row r="129" spans="1:11" ht="12" customHeight="1" thickBot="1">
      <c r="A129" s="326" t="s">
        <v>12</v>
      </c>
      <c r="B129" s="329" t="s">
        <v>407</v>
      </c>
      <c r="C129" s="347">
        <f>+C130+C131+C132+C133</f>
        <v>0</v>
      </c>
      <c r="D129" s="347">
        <f>+D130+D131+D132+D133</f>
        <v>0</v>
      </c>
      <c r="E129" s="347">
        <f>+E130+E131+E132+E133</f>
        <v>0</v>
      </c>
    </row>
    <row r="130" spans="1:11" ht="12" customHeight="1">
      <c r="A130" s="493" t="s">
        <v>68</v>
      </c>
      <c r="B130" s="310" t="s">
        <v>408</v>
      </c>
      <c r="C130" s="337"/>
      <c r="D130" s="337"/>
      <c r="E130" s="337"/>
    </row>
    <row r="131" spans="1:11" ht="12" customHeight="1">
      <c r="A131" s="493" t="s">
        <v>69</v>
      </c>
      <c r="B131" s="310" t="s">
        <v>409</v>
      </c>
      <c r="C131" s="337"/>
      <c r="D131" s="337"/>
      <c r="E131" s="337"/>
    </row>
    <row r="132" spans="1:11" ht="12" customHeight="1">
      <c r="A132" s="493" t="s">
        <v>304</v>
      </c>
      <c r="B132" s="310" t="s">
        <v>410</v>
      </c>
      <c r="C132" s="337"/>
      <c r="D132" s="337"/>
      <c r="E132" s="337"/>
    </row>
    <row r="133" spans="1:11" s="286" customFormat="1" ht="12" customHeight="1" thickBot="1">
      <c r="A133" s="502" t="s">
        <v>306</v>
      </c>
      <c r="B133" s="308" t="s">
        <v>411</v>
      </c>
      <c r="C133" s="337"/>
      <c r="D133" s="337"/>
      <c r="E133" s="337"/>
    </row>
    <row r="134" spans="1:11" ht="13.5" thickBot="1">
      <c r="A134" s="326" t="s">
        <v>13</v>
      </c>
      <c r="B134" s="329" t="s">
        <v>550</v>
      </c>
      <c r="C134" s="477">
        <f>+C135+C136+C137+C139+C138</f>
        <v>145098</v>
      </c>
      <c r="D134" s="477">
        <f>+D135+D136+D137+D139+D138</f>
        <v>178484</v>
      </c>
      <c r="E134" s="477">
        <f>+E135+E136+E137+E139+E138</f>
        <v>165890</v>
      </c>
      <c r="K134" s="456"/>
    </row>
    <row r="135" spans="1:11">
      <c r="A135" s="493" t="s">
        <v>70</v>
      </c>
      <c r="B135" s="310" t="s">
        <v>413</v>
      </c>
      <c r="C135" s="337"/>
      <c r="D135" s="337">
        <v>24637</v>
      </c>
      <c r="E135" s="337">
        <v>12043</v>
      </c>
    </row>
    <row r="136" spans="1:11" ht="12" customHeight="1">
      <c r="A136" s="493" t="s">
        <v>71</v>
      </c>
      <c r="B136" s="310" t="s">
        <v>414</v>
      </c>
      <c r="C136" s="337"/>
      <c r="D136" s="337"/>
      <c r="E136" s="337"/>
    </row>
    <row r="137" spans="1:11" s="286" customFormat="1" ht="12" customHeight="1">
      <c r="A137" s="493" t="s">
        <v>313</v>
      </c>
      <c r="B137" s="310" t="s">
        <v>549</v>
      </c>
      <c r="C137" s="337">
        <v>145098</v>
      </c>
      <c r="D137" s="337">
        <v>153847</v>
      </c>
      <c r="E137" s="337">
        <v>153847</v>
      </c>
    </row>
    <row r="138" spans="1:11" s="286" customFormat="1" ht="12" customHeight="1">
      <c r="A138" s="493" t="s">
        <v>315</v>
      </c>
      <c r="B138" s="310" t="s">
        <v>415</v>
      </c>
      <c r="C138" s="337"/>
      <c r="D138" s="337"/>
      <c r="E138" s="337"/>
    </row>
    <row r="139" spans="1:11" s="286" customFormat="1" ht="12" customHeight="1" thickBot="1">
      <c r="A139" s="502" t="s">
        <v>548</v>
      </c>
      <c r="B139" s="308" t="s">
        <v>416</v>
      </c>
      <c r="C139" s="337"/>
      <c r="D139" s="337"/>
      <c r="E139" s="337"/>
    </row>
    <row r="140" spans="1:11" s="286" customFormat="1" ht="12" customHeight="1" thickBot="1">
      <c r="A140" s="326" t="s">
        <v>14</v>
      </c>
      <c r="B140" s="329" t="s">
        <v>508</v>
      </c>
      <c r="C140" s="479">
        <f>+C141+C142+C143+C144</f>
        <v>0</v>
      </c>
      <c r="D140" s="479">
        <f>+D141+D142+D143+D144</f>
        <v>0</v>
      </c>
      <c r="E140" s="479">
        <f>+E141+E142+E143+E144</f>
        <v>0</v>
      </c>
    </row>
    <row r="141" spans="1:11" s="286" customFormat="1" ht="12" customHeight="1">
      <c r="A141" s="493" t="s">
        <v>132</v>
      </c>
      <c r="B141" s="310" t="s">
        <v>418</v>
      </c>
      <c r="C141" s="337"/>
      <c r="D141" s="337"/>
      <c r="E141" s="337"/>
    </row>
    <row r="142" spans="1:11" s="286" customFormat="1" ht="12" customHeight="1">
      <c r="A142" s="493" t="s">
        <v>133</v>
      </c>
      <c r="B142" s="310" t="s">
        <v>419</v>
      </c>
      <c r="C142" s="337"/>
      <c r="D142" s="337"/>
      <c r="E142" s="337"/>
    </row>
    <row r="143" spans="1:11" s="286" customFormat="1" ht="12" customHeight="1">
      <c r="A143" s="493" t="s">
        <v>159</v>
      </c>
      <c r="B143" s="310" t="s">
        <v>420</v>
      </c>
      <c r="C143" s="337"/>
      <c r="D143" s="337"/>
      <c r="E143" s="337"/>
    </row>
    <row r="144" spans="1:11" ht="12.75" customHeight="1" thickBot="1">
      <c r="A144" s="493" t="s">
        <v>321</v>
      </c>
      <c r="B144" s="310" t="s">
        <v>421</v>
      </c>
      <c r="C144" s="337"/>
      <c r="D144" s="337"/>
      <c r="E144" s="337"/>
    </row>
    <row r="145" spans="1:5" ht="12" customHeight="1" thickBot="1">
      <c r="A145" s="326" t="s">
        <v>15</v>
      </c>
      <c r="B145" s="329" t="s">
        <v>422</v>
      </c>
      <c r="C145" s="492">
        <f>+C125+C129+C134+C140</f>
        <v>148704</v>
      </c>
      <c r="D145" s="492">
        <f>+D125+D129+D134+D140</f>
        <v>184038</v>
      </c>
      <c r="E145" s="492">
        <f>+E125+E129+E134+E140</f>
        <v>165890</v>
      </c>
    </row>
    <row r="146" spans="1:5" ht="15" customHeight="1" thickBot="1">
      <c r="A146" s="504" t="s">
        <v>16</v>
      </c>
      <c r="B146" s="349" t="s">
        <v>423</v>
      </c>
      <c r="C146" s="492">
        <f>+C124+C145</f>
        <v>939561</v>
      </c>
      <c r="D146" s="492">
        <f>+D124+D145</f>
        <v>1099904</v>
      </c>
      <c r="E146" s="492">
        <f>+E124+E145</f>
        <v>927654</v>
      </c>
    </row>
    <row r="147" spans="1:5" ht="13.5" thickBot="1">
      <c r="A147" s="40"/>
      <c r="B147" s="41"/>
      <c r="C147" s="42"/>
      <c r="D147" s="42"/>
      <c r="E147" s="42"/>
    </row>
    <row r="148" spans="1:5" ht="15" customHeight="1" thickBot="1">
      <c r="A148" s="469" t="s">
        <v>605</v>
      </c>
      <c r="B148" s="470"/>
      <c r="C148" s="106"/>
      <c r="D148" s="107"/>
      <c r="E148" s="104"/>
    </row>
    <row r="149" spans="1:5" ht="14.25" customHeight="1" thickBot="1">
      <c r="A149" s="469" t="s">
        <v>604</v>
      </c>
      <c r="B149" s="470"/>
      <c r="C149" s="106"/>
      <c r="D149" s="107"/>
      <c r="E149" s="104"/>
    </row>
  </sheetData>
  <sheetProtection formatCells="0"/>
  <mergeCells count="4">
    <mergeCell ref="A7:E7"/>
    <mergeCell ref="A90:E90"/>
    <mergeCell ref="B2:D2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8" fitToHeight="2" orientation="portrait" verticalDpi="300" r:id="rId1"/>
  <headerFooter alignWithMargins="0">
    <oddFooter>&amp;C&amp;P</oddFooter>
  </headerFooter>
  <rowBreaks count="1" manualBreakCount="1">
    <brk id="8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G58"/>
  <sheetViews>
    <sheetView view="pageBreakPreview" zoomScale="115" zoomScaleNormal="100" zoomScaleSheetLayoutView="115" workbookViewId="0">
      <selection activeCell="Q49" sqref="Q49"/>
    </sheetView>
  </sheetViews>
  <sheetFormatPr defaultRowHeight="12.75"/>
  <cols>
    <col min="1" max="1" width="16" style="518" customWidth="1"/>
    <col min="2" max="2" width="59.33203125" style="31" customWidth="1"/>
    <col min="3" max="5" width="15.83203125" style="31" customWidth="1"/>
    <col min="6" max="6" width="10.1640625" style="680" customWidth="1"/>
    <col min="7" max="7" width="11" style="681" customWidth="1"/>
    <col min="8" max="16384" width="9.33203125" style="31"/>
  </cols>
  <sheetData>
    <row r="1" spans="1:7" s="460" customFormat="1" ht="21" customHeight="1">
      <c r="A1" s="487" t="s">
        <v>148</v>
      </c>
      <c r="B1" s="599" t="s">
        <v>1221</v>
      </c>
      <c r="C1" s="523"/>
      <c r="D1" s="523"/>
      <c r="E1" s="523" t="s">
        <v>48</v>
      </c>
      <c r="F1" s="680"/>
      <c r="G1" s="681"/>
    </row>
    <row r="2" spans="1:7" s="507" customFormat="1" ht="24.75" thickBot="1">
      <c r="A2" s="505" t="s">
        <v>147</v>
      </c>
      <c r="B2" s="600" t="s">
        <v>502</v>
      </c>
      <c r="C2" s="524"/>
      <c r="D2" s="524"/>
      <c r="E2" s="524" t="s">
        <v>41</v>
      </c>
      <c r="F2" s="682"/>
      <c r="G2" s="683"/>
    </row>
    <row r="3" spans="1:7" s="507" customFormat="1" ht="16.5" thickBot="1">
      <c r="A3" s="462"/>
      <c r="B3" s="462"/>
      <c r="C3" s="463"/>
      <c r="D3" s="463"/>
      <c r="E3" s="463" t="s">
        <v>42</v>
      </c>
      <c r="F3" s="682"/>
      <c r="G3" s="683"/>
    </row>
    <row r="4" spans="1:7" s="508" customFormat="1" ht="24.75" thickBot="1">
      <c r="A4" s="575" t="s">
        <v>149</v>
      </c>
      <c r="B4" s="577" t="s">
        <v>1222</v>
      </c>
      <c r="C4" s="601" t="s">
        <v>1223</v>
      </c>
      <c r="D4" s="601" t="s">
        <v>1224</v>
      </c>
      <c r="E4" s="601" t="s">
        <v>186</v>
      </c>
      <c r="F4" s="682" t="s">
        <v>1260</v>
      </c>
      <c r="G4" s="683" t="s">
        <v>1263</v>
      </c>
    </row>
    <row r="5" spans="1:7" ht="13.5" thickBot="1">
      <c r="A5" s="457">
        <v>1</v>
      </c>
      <c r="B5" s="458">
        <v>2</v>
      </c>
      <c r="C5" s="533">
        <v>3</v>
      </c>
      <c r="D5" s="533">
        <v>4</v>
      </c>
      <c r="E5" s="533">
        <v>5</v>
      </c>
    </row>
    <row r="6" spans="1:7" s="509" customFormat="1" ht="12.95" customHeight="1" thickBot="1">
      <c r="A6" s="602"/>
      <c r="B6" s="603" t="s">
        <v>43</v>
      </c>
      <c r="C6" s="604"/>
      <c r="D6" s="604"/>
      <c r="E6" s="604"/>
      <c r="F6" s="684"/>
      <c r="G6" s="685"/>
    </row>
    <row r="7" spans="1:7" s="509" customFormat="1" ht="15.95" customHeight="1" thickBot="1">
      <c r="A7" s="457" t="s">
        <v>7</v>
      </c>
      <c r="B7" s="514" t="s">
        <v>509</v>
      </c>
      <c r="C7" s="420">
        <f>SUM(C8:C17)</f>
        <v>3447</v>
      </c>
      <c r="D7" s="420">
        <f>SUM(D8:D17)</f>
        <v>3592</v>
      </c>
      <c r="E7" s="420">
        <f>SUM(E8:E17)</f>
        <v>2089</v>
      </c>
      <c r="F7" s="684">
        <f>E7/D7</f>
        <v>0.58157015590200445</v>
      </c>
      <c r="G7" s="685">
        <f>E7-D7</f>
        <v>-1503</v>
      </c>
    </row>
    <row r="8" spans="1:7" s="483" customFormat="1" ht="12" customHeight="1">
      <c r="A8" s="525" t="s">
        <v>72</v>
      </c>
      <c r="B8" s="311" t="s">
        <v>289</v>
      </c>
      <c r="C8" s="605"/>
      <c r="D8" s="605"/>
      <c r="E8" s="605"/>
      <c r="F8" s="684"/>
      <c r="G8" s="685">
        <f t="shared" ref="G8:G39" si="0">E8-D8</f>
        <v>0</v>
      </c>
    </row>
    <row r="9" spans="1:7" s="483" customFormat="1" ht="12" customHeight="1">
      <c r="A9" s="526" t="s">
        <v>73</v>
      </c>
      <c r="B9" s="309" t="s">
        <v>290</v>
      </c>
      <c r="C9" s="391">
        <v>150</v>
      </c>
      <c r="D9" s="391">
        <v>162</v>
      </c>
      <c r="E9" s="391">
        <v>184</v>
      </c>
      <c r="F9" s="684">
        <f t="shared" ref="F9:F39" si="1">E9/D9</f>
        <v>1.1358024691358024</v>
      </c>
      <c r="G9" s="685">
        <f t="shared" si="0"/>
        <v>22</v>
      </c>
    </row>
    <row r="10" spans="1:7" s="483" customFormat="1" ht="12" customHeight="1">
      <c r="A10" s="526" t="s">
        <v>74</v>
      </c>
      <c r="B10" s="309" t="s">
        <v>291</v>
      </c>
      <c r="C10" s="391">
        <v>2220</v>
      </c>
      <c r="D10" s="391">
        <v>2253</v>
      </c>
      <c r="E10" s="391">
        <v>1112</v>
      </c>
      <c r="F10" s="684">
        <f t="shared" si="1"/>
        <v>0.49356413670661342</v>
      </c>
      <c r="G10" s="685">
        <f t="shared" si="0"/>
        <v>-1141</v>
      </c>
    </row>
    <row r="11" spans="1:7" s="483" customFormat="1" ht="12" customHeight="1">
      <c r="A11" s="526" t="s">
        <v>75</v>
      </c>
      <c r="B11" s="309" t="s">
        <v>292</v>
      </c>
      <c r="C11" s="391"/>
      <c r="D11" s="391"/>
      <c r="E11" s="391"/>
      <c r="F11" s="684"/>
      <c r="G11" s="685">
        <f t="shared" si="0"/>
        <v>0</v>
      </c>
    </row>
    <row r="12" spans="1:7" s="483" customFormat="1" ht="12" customHeight="1">
      <c r="A12" s="526" t="s">
        <v>108</v>
      </c>
      <c r="B12" s="309" t="s">
        <v>293</v>
      </c>
      <c r="C12" s="391"/>
      <c r="D12" s="391"/>
      <c r="E12" s="391"/>
      <c r="F12" s="684"/>
      <c r="G12" s="685">
        <f t="shared" si="0"/>
        <v>0</v>
      </c>
    </row>
    <row r="13" spans="1:7" s="483" customFormat="1" ht="12" customHeight="1">
      <c r="A13" s="526" t="s">
        <v>76</v>
      </c>
      <c r="B13" s="309" t="s">
        <v>510</v>
      </c>
      <c r="C13" s="391">
        <v>645</v>
      </c>
      <c r="D13" s="391">
        <v>645</v>
      </c>
      <c r="E13" s="391">
        <v>341</v>
      </c>
      <c r="F13" s="684">
        <f t="shared" si="1"/>
        <v>0.52868217054263567</v>
      </c>
      <c r="G13" s="685">
        <f t="shared" si="0"/>
        <v>-304</v>
      </c>
    </row>
    <row r="14" spans="1:7" s="483" customFormat="1" ht="12" customHeight="1">
      <c r="A14" s="526" t="s">
        <v>77</v>
      </c>
      <c r="B14" s="308" t="s">
        <v>511</v>
      </c>
      <c r="C14" s="391">
        <v>430</v>
      </c>
      <c r="D14" s="391">
        <v>430</v>
      </c>
      <c r="E14" s="391">
        <v>350</v>
      </c>
      <c r="F14" s="684">
        <f t="shared" si="1"/>
        <v>0.81395348837209303</v>
      </c>
      <c r="G14" s="685">
        <f t="shared" si="0"/>
        <v>-80</v>
      </c>
    </row>
    <row r="15" spans="1:7" s="510" customFormat="1" ht="12" customHeight="1">
      <c r="A15" s="526" t="s">
        <v>85</v>
      </c>
      <c r="B15" s="309" t="s">
        <v>296</v>
      </c>
      <c r="C15" s="606"/>
      <c r="D15" s="606">
        <v>2</v>
      </c>
      <c r="E15" s="606">
        <v>3</v>
      </c>
      <c r="F15" s="684">
        <f t="shared" si="1"/>
        <v>1.5</v>
      </c>
      <c r="G15" s="685">
        <f t="shared" si="0"/>
        <v>1</v>
      </c>
    </row>
    <row r="16" spans="1:7" s="510" customFormat="1" ht="12" customHeight="1">
      <c r="A16" s="526" t="s">
        <v>86</v>
      </c>
      <c r="B16" s="309" t="s">
        <v>298</v>
      </c>
      <c r="C16" s="391"/>
      <c r="D16" s="391">
        <v>98</v>
      </c>
      <c r="E16" s="391">
        <v>98</v>
      </c>
      <c r="F16" s="684">
        <f t="shared" si="1"/>
        <v>1</v>
      </c>
      <c r="G16" s="685">
        <f t="shared" si="0"/>
        <v>0</v>
      </c>
    </row>
    <row r="17" spans="1:7" s="483" customFormat="1" ht="12" customHeight="1" thickBot="1">
      <c r="A17" s="526" t="s">
        <v>87</v>
      </c>
      <c r="B17" s="308" t="s">
        <v>300</v>
      </c>
      <c r="C17" s="392">
        <v>2</v>
      </c>
      <c r="D17" s="392">
        <v>2</v>
      </c>
      <c r="E17" s="392">
        <v>1</v>
      </c>
      <c r="F17" s="684">
        <f t="shared" si="1"/>
        <v>0.5</v>
      </c>
      <c r="G17" s="685">
        <f t="shared" si="0"/>
        <v>-1</v>
      </c>
    </row>
    <row r="18" spans="1:7" s="510" customFormat="1" ht="21.75" thickBot="1">
      <c r="A18" s="457" t="s">
        <v>8</v>
      </c>
      <c r="B18" s="514" t="s">
        <v>512</v>
      </c>
      <c r="C18" s="420">
        <f>SUM(C19:C21)</f>
        <v>13589</v>
      </c>
      <c r="D18" s="420">
        <f>SUM(D19:D21)</f>
        <v>14718</v>
      </c>
      <c r="E18" s="420">
        <f>SUM(E19:E21)</f>
        <v>14718</v>
      </c>
      <c r="F18" s="684">
        <f t="shared" si="1"/>
        <v>1</v>
      </c>
      <c r="G18" s="685">
        <f t="shared" si="0"/>
        <v>0</v>
      </c>
    </row>
    <row r="19" spans="1:7" s="510" customFormat="1" ht="15">
      <c r="A19" s="526" t="s">
        <v>78</v>
      </c>
      <c r="B19" s="310" t="s">
        <v>270</v>
      </c>
      <c r="C19" s="391"/>
      <c r="D19" s="391"/>
      <c r="E19" s="391"/>
      <c r="F19" s="684"/>
      <c r="G19" s="685">
        <f t="shared" si="0"/>
        <v>0</v>
      </c>
    </row>
    <row r="20" spans="1:7" s="510" customFormat="1" ht="12" customHeight="1">
      <c r="A20" s="526" t="s">
        <v>79</v>
      </c>
      <c r="B20" s="309" t="s">
        <v>513</v>
      </c>
      <c r="C20" s="391"/>
      <c r="D20" s="391"/>
      <c r="E20" s="391"/>
      <c r="F20" s="684"/>
      <c r="G20" s="685">
        <f t="shared" si="0"/>
        <v>0</v>
      </c>
    </row>
    <row r="21" spans="1:7" s="510" customFormat="1" ht="12" customHeight="1">
      <c r="A21" s="526" t="s">
        <v>80</v>
      </c>
      <c r="B21" s="309" t="s">
        <v>514</v>
      </c>
      <c r="C21" s="391">
        <v>13589</v>
      </c>
      <c r="D21" s="391">
        <v>14718</v>
      </c>
      <c r="E21" s="391">
        <v>14718</v>
      </c>
      <c r="F21" s="684">
        <f t="shared" si="1"/>
        <v>1</v>
      </c>
      <c r="G21" s="685">
        <f t="shared" si="0"/>
        <v>0</v>
      </c>
    </row>
    <row r="22" spans="1:7" s="510" customFormat="1" ht="12" customHeight="1" thickBot="1">
      <c r="A22" s="526" t="s">
        <v>81</v>
      </c>
      <c r="B22" s="309" t="s">
        <v>1225</v>
      </c>
      <c r="C22" s="391"/>
      <c r="D22" s="391"/>
      <c r="E22" s="391"/>
      <c r="F22" s="684"/>
      <c r="G22" s="685">
        <f t="shared" si="0"/>
        <v>0</v>
      </c>
    </row>
    <row r="23" spans="1:7" s="510" customFormat="1" ht="12" customHeight="1" thickBot="1">
      <c r="A23" s="513" t="s">
        <v>9</v>
      </c>
      <c r="B23" s="329" t="s">
        <v>125</v>
      </c>
      <c r="C23" s="607">
        <v>50</v>
      </c>
      <c r="D23" s="607">
        <v>50</v>
      </c>
      <c r="E23" s="607">
        <v>5</v>
      </c>
      <c r="F23" s="684">
        <f t="shared" si="1"/>
        <v>0.1</v>
      </c>
      <c r="G23" s="685">
        <f t="shared" si="0"/>
        <v>-45</v>
      </c>
    </row>
    <row r="24" spans="1:7" s="510" customFormat="1" ht="21.75" thickBot="1">
      <c r="A24" s="513" t="s">
        <v>10</v>
      </c>
      <c r="B24" s="329" t="s">
        <v>515</v>
      </c>
      <c r="C24" s="420">
        <f>+C25+C26</f>
        <v>0</v>
      </c>
      <c r="D24" s="420">
        <f>+D25+D26</f>
        <v>0</v>
      </c>
      <c r="E24" s="420">
        <f>+E25+E26</f>
        <v>0</v>
      </c>
      <c r="F24" s="684"/>
      <c r="G24" s="685">
        <f t="shared" si="0"/>
        <v>0</v>
      </c>
    </row>
    <row r="25" spans="1:7" s="510" customFormat="1" ht="15">
      <c r="A25" s="527" t="s">
        <v>283</v>
      </c>
      <c r="B25" s="528" t="s">
        <v>513</v>
      </c>
      <c r="C25" s="415"/>
      <c r="D25" s="415"/>
      <c r="E25" s="415"/>
      <c r="F25" s="684"/>
      <c r="G25" s="685">
        <f t="shared" si="0"/>
        <v>0</v>
      </c>
    </row>
    <row r="26" spans="1:7" s="510" customFormat="1" ht="12" customHeight="1">
      <c r="A26" s="527" t="s">
        <v>284</v>
      </c>
      <c r="B26" s="529" t="s">
        <v>516</v>
      </c>
      <c r="C26" s="608"/>
      <c r="D26" s="608"/>
      <c r="E26" s="608"/>
      <c r="F26" s="684"/>
      <c r="G26" s="685">
        <f t="shared" si="0"/>
        <v>0</v>
      </c>
    </row>
    <row r="27" spans="1:7" s="510" customFormat="1" ht="12" customHeight="1" thickBot="1">
      <c r="A27" s="526" t="s">
        <v>285</v>
      </c>
      <c r="B27" s="530" t="s">
        <v>1226</v>
      </c>
      <c r="C27" s="609"/>
      <c r="D27" s="609"/>
      <c r="E27" s="609"/>
      <c r="F27" s="684"/>
      <c r="G27" s="685">
        <f t="shared" si="0"/>
        <v>0</v>
      </c>
    </row>
    <row r="28" spans="1:7" s="510" customFormat="1" ht="12" customHeight="1" thickBot="1">
      <c r="A28" s="513" t="s">
        <v>11</v>
      </c>
      <c r="B28" s="329" t="s">
        <v>517</v>
      </c>
      <c r="C28" s="420">
        <f>+C29+C30+C31</f>
        <v>0</v>
      </c>
      <c r="D28" s="420">
        <f>+D29+D30+D31</f>
        <v>0</v>
      </c>
      <c r="E28" s="420">
        <f>+E29+E30+E31</f>
        <v>0</v>
      </c>
      <c r="F28" s="684"/>
      <c r="G28" s="685">
        <f t="shared" si="0"/>
        <v>0</v>
      </c>
    </row>
    <row r="29" spans="1:7" s="510" customFormat="1" ht="12" customHeight="1">
      <c r="A29" s="527" t="s">
        <v>65</v>
      </c>
      <c r="B29" s="528" t="s">
        <v>302</v>
      </c>
      <c r="C29" s="415"/>
      <c r="D29" s="415"/>
      <c r="E29" s="415"/>
      <c r="F29" s="684"/>
      <c r="G29" s="685">
        <f t="shared" si="0"/>
        <v>0</v>
      </c>
    </row>
    <row r="30" spans="1:7" s="510" customFormat="1" ht="12" customHeight="1">
      <c r="A30" s="527" t="s">
        <v>66</v>
      </c>
      <c r="B30" s="529" t="s">
        <v>303</v>
      </c>
      <c r="C30" s="608"/>
      <c r="D30" s="608"/>
      <c r="E30" s="608"/>
      <c r="F30" s="684"/>
      <c r="G30" s="685">
        <f t="shared" si="0"/>
        <v>0</v>
      </c>
    </row>
    <row r="31" spans="1:7" s="510" customFormat="1" ht="12" customHeight="1" thickBot="1">
      <c r="A31" s="526" t="s">
        <v>67</v>
      </c>
      <c r="B31" s="512" t="s">
        <v>305</v>
      </c>
      <c r="C31" s="609"/>
      <c r="D31" s="609"/>
      <c r="E31" s="609"/>
      <c r="F31" s="684"/>
      <c r="G31" s="685">
        <f t="shared" si="0"/>
        <v>0</v>
      </c>
    </row>
    <row r="32" spans="1:7" s="510" customFormat="1" ht="12" customHeight="1" thickBot="1">
      <c r="A32" s="513" t="s">
        <v>12</v>
      </c>
      <c r="B32" s="329" t="s">
        <v>430</v>
      </c>
      <c r="C32" s="607"/>
      <c r="D32" s="607"/>
      <c r="E32" s="607"/>
      <c r="F32" s="684"/>
      <c r="G32" s="685">
        <f t="shared" si="0"/>
        <v>0</v>
      </c>
    </row>
    <row r="33" spans="1:7" s="510" customFormat="1" ht="12" customHeight="1" thickBot="1">
      <c r="A33" s="513" t="s">
        <v>13</v>
      </c>
      <c r="B33" s="329" t="s">
        <v>518</v>
      </c>
      <c r="C33" s="519"/>
      <c r="D33" s="519"/>
      <c r="E33" s="519"/>
      <c r="F33" s="684"/>
      <c r="G33" s="685">
        <f t="shared" si="0"/>
        <v>0</v>
      </c>
    </row>
    <row r="34" spans="1:7" s="483" customFormat="1" ht="12" customHeight="1" thickBot="1">
      <c r="A34" s="457" t="s">
        <v>14</v>
      </c>
      <c r="B34" s="329" t="s">
        <v>519</v>
      </c>
      <c r="C34" s="520">
        <f>+C7+C18+C23+C24+C28+C32+C33</f>
        <v>17086</v>
      </c>
      <c r="D34" s="520">
        <f>+D7+D18+D23+D24+D28+D32+D33</f>
        <v>18360</v>
      </c>
      <c r="E34" s="520">
        <f>+E7+E18+E23+E24+E28+E32+E33</f>
        <v>16812</v>
      </c>
      <c r="F34" s="684">
        <f t="shared" si="1"/>
        <v>0.91568627450980389</v>
      </c>
      <c r="G34" s="685">
        <f t="shared" si="0"/>
        <v>-1548</v>
      </c>
    </row>
    <row r="35" spans="1:7" s="483" customFormat="1" ht="12" customHeight="1" thickBot="1">
      <c r="A35" s="515" t="s">
        <v>15</v>
      </c>
      <c r="B35" s="329" t="s">
        <v>520</v>
      </c>
      <c r="C35" s="520">
        <f>+C36+C37+C38</f>
        <v>119033</v>
      </c>
      <c r="D35" s="520">
        <f>+D36+D37+D38</f>
        <v>122683</v>
      </c>
      <c r="E35" s="520">
        <f>+E36+E37+E38</f>
        <v>122683</v>
      </c>
      <c r="F35" s="684">
        <f t="shared" si="1"/>
        <v>1</v>
      </c>
      <c r="G35" s="685">
        <f t="shared" si="0"/>
        <v>0</v>
      </c>
    </row>
    <row r="36" spans="1:7" s="483" customFormat="1" ht="12" customHeight="1">
      <c r="A36" s="527" t="s">
        <v>521</v>
      </c>
      <c r="B36" s="528" t="s">
        <v>167</v>
      </c>
      <c r="C36" s="610">
        <v>1052</v>
      </c>
      <c r="D36" s="610">
        <v>1469</v>
      </c>
      <c r="E36" s="610">
        <v>1469</v>
      </c>
      <c r="F36" s="684">
        <f t="shared" si="1"/>
        <v>1</v>
      </c>
      <c r="G36" s="685">
        <f t="shared" si="0"/>
        <v>0</v>
      </c>
    </row>
    <row r="37" spans="1:7" s="483" customFormat="1" ht="12" customHeight="1">
      <c r="A37" s="527" t="s">
        <v>522</v>
      </c>
      <c r="B37" s="529" t="s">
        <v>3</v>
      </c>
      <c r="C37" s="608"/>
      <c r="D37" s="608"/>
      <c r="E37" s="608"/>
      <c r="F37" s="684"/>
      <c r="G37" s="685">
        <f t="shared" si="0"/>
        <v>0</v>
      </c>
    </row>
    <row r="38" spans="1:7" s="510" customFormat="1" ht="12" customHeight="1" thickBot="1">
      <c r="A38" s="526" t="s">
        <v>523</v>
      </c>
      <c r="B38" s="512" t="s">
        <v>524</v>
      </c>
      <c r="C38" s="609">
        <v>117981</v>
      </c>
      <c r="D38" s="609">
        <v>121214</v>
      </c>
      <c r="E38" s="609">
        <v>121214</v>
      </c>
      <c r="F38" s="684">
        <f t="shared" si="1"/>
        <v>1</v>
      </c>
      <c r="G38" s="685">
        <f t="shared" si="0"/>
        <v>0</v>
      </c>
    </row>
    <row r="39" spans="1:7" s="510" customFormat="1" ht="12" customHeight="1" thickBot="1">
      <c r="A39" s="515" t="s">
        <v>16</v>
      </c>
      <c r="B39" s="516" t="s">
        <v>525</v>
      </c>
      <c r="C39" s="521">
        <f>+C34+C35</f>
        <v>136119</v>
      </c>
      <c r="D39" s="521">
        <f>+D34+D35</f>
        <v>141043</v>
      </c>
      <c r="E39" s="521">
        <f>+E34+E35</f>
        <v>139495</v>
      </c>
      <c r="F39" s="684">
        <f t="shared" si="1"/>
        <v>0.9890246236963196</v>
      </c>
      <c r="G39" s="685">
        <f t="shared" si="0"/>
        <v>-1548</v>
      </c>
    </row>
    <row r="40" spans="1:7" s="510" customFormat="1" ht="15" customHeight="1">
      <c r="A40" s="465"/>
      <c r="B40" s="466"/>
      <c r="C40" s="481"/>
      <c r="D40" s="481"/>
      <c r="E40" s="481"/>
      <c r="F40" s="680"/>
      <c r="G40" s="681"/>
    </row>
    <row r="41" spans="1:7" s="510" customFormat="1" ht="15" customHeight="1" thickBot="1">
      <c r="A41" s="467"/>
      <c r="B41" s="468"/>
      <c r="C41" s="482"/>
      <c r="D41" s="482"/>
      <c r="E41" s="482"/>
      <c r="F41" s="680"/>
      <c r="G41" s="681"/>
    </row>
    <row r="42" spans="1:7" ht="13.5" thickBot="1">
      <c r="A42" s="611"/>
      <c r="B42" s="576" t="s">
        <v>44</v>
      </c>
      <c r="C42" s="521"/>
      <c r="D42" s="521"/>
      <c r="E42" s="521"/>
    </row>
    <row r="43" spans="1:7" s="509" customFormat="1" ht="16.5" customHeight="1" thickBot="1">
      <c r="A43" s="513" t="s">
        <v>7</v>
      </c>
      <c r="B43" s="329" t="s">
        <v>526</v>
      </c>
      <c r="C43" s="420">
        <f>SUM(C44:C48)</f>
        <v>135189</v>
      </c>
      <c r="D43" s="420">
        <f>SUM(D44:D48)</f>
        <v>140146</v>
      </c>
      <c r="E43" s="420">
        <f>SUM(E44:E48)</f>
        <v>137300</v>
      </c>
      <c r="F43" s="684">
        <f t="shared" ref="F43:F54" si="2">E43/D43</f>
        <v>0.97969260628202015</v>
      </c>
      <c r="G43" s="685">
        <f t="shared" ref="G43:G54" si="3">E43-D43</f>
        <v>-2846</v>
      </c>
    </row>
    <row r="44" spans="1:7" s="286" customFormat="1" ht="12" customHeight="1">
      <c r="A44" s="526" t="s">
        <v>72</v>
      </c>
      <c r="B44" s="310" t="s">
        <v>37</v>
      </c>
      <c r="C44" s="415">
        <v>84643</v>
      </c>
      <c r="D44" s="415">
        <v>87768</v>
      </c>
      <c r="E44" s="415">
        <v>86269</v>
      </c>
      <c r="F44" s="684">
        <f t="shared" si="2"/>
        <v>0.98292088232613251</v>
      </c>
      <c r="G44" s="685">
        <f t="shared" si="3"/>
        <v>-1499</v>
      </c>
    </row>
    <row r="45" spans="1:7" ht="12" customHeight="1">
      <c r="A45" s="526" t="s">
        <v>73</v>
      </c>
      <c r="B45" s="309" t="s">
        <v>134</v>
      </c>
      <c r="C45" s="416">
        <v>22723</v>
      </c>
      <c r="D45" s="416">
        <v>23337</v>
      </c>
      <c r="E45" s="416">
        <v>23337</v>
      </c>
      <c r="F45" s="684">
        <f t="shared" si="2"/>
        <v>1</v>
      </c>
      <c r="G45" s="685">
        <f t="shared" si="3"/>
        <v>0</v>
      </c>
    </row>
    <row r="46" spans="1:7" ht="12" customHeight="1">
      <c r="A46" s="526" t="s">
        <v>74</v>
      </c>
      <c r="B46" s="309" t="s">
        <v>101</v>
      </c>
      <c r="C46" s="612">
        <v>27823</v>
      </c>
      <c r="D46" s="612">
        <v>28759</v>
      </c>
      <c r="E46" s="612">
        <v>27413</v>
      </c>
      <c r="F46" s="684">
        <f t="shared" si="2"/>
        <v>0.95319725998817761</v>
      </c>
      <c r="G46" s="685">
        <f t="shared" si="3"/>
        <v>-1346</v>
      </c>
    </row>
    <row r="47" spans="1:7" ht="12" customHeight="1">
      <c r="A47" s="526" t="s">
        <v>75</v>
      </c>
      <c r="B47" s="309" t="s">
        <v>135</v>
      </c>
      <c r="C47" s="416"/>
      <c r="D47" s="416"/>
      <c r="E47" s="416"/>
      <c r="F47" s="684"/>
      <c r="G47" s="685">
        <f t="shared" si="3"/>
        <v>0</v>
      </c>
    </row>
    <row r="48" spans="1:7" ht="12" customHeight="1" thickBot="1">
      <c r="A48" s="526" t="s">
        <v>108</v>
      </c>
      <c r="B48" s="309" t="s">
        <v>136</v>
      </c>
      <c r="C48" s="416"/>
      <c r="D48" s="416">
        <v>282</v>
      </c>
      <c r="E48" s="416">
        <v>281</v>
      </c>
      <c r="F48" s="684">
        <f t="shared" si="2"/>
        <v>0.99645390070921991</v>
      </c>
      <c r="G48" s="685">
        <f t="shared" si="3"/>
        <v>-1</v>
      </c>
    </row>
    <row r="49" spans="1:7" ht="12" customHeight="1" thickBot="1">
      <c r="A49" s="513" t="s">
        <v>8</v>
      </c>
      <c r="B49" s="329" t="s">
        <v>527</v>
      </c>
      <c r="C49" s="420">
        <f>SUM(C50:C52)</f>
        <v>930</v>
      </c>
      <c r="D49" s="420">
        <f>SUM(D50:D52)</f>
        <v>897</v>
      </c>
      <c r="E49" s="420">
        <f>SUM(E50:E52)</f>
        <v>888</v>
      </c>
      <c r="F49" s="684">
        <f t="shared" si="2"/>
        <v>0.98996655518394649</v>
      </c>
      <c r="G49" s="685">
        <f t="shared" si="3"/>
        <v>-9</v>
      </c>
    </row>
    <row r="50" spans="1:7" ht="12" customHeight="1">
      <c r="A50" s="526" t="s">
        <v>78</v>
      </c>
      <c r="B50" s="310" t="s">
        <v>157</v>
      </c>
      <c r="C50" s="415">
        <v>930</v>
      </c>
      <c r="D50" s="415">
        <v>897</v>
      </c>
      <c r="E50" s="415">
        <v>888</v>
      </c>
      <c r="F50" s="684">
        <f t="shared" si="2"/>
        <v>0.98996655518394649</v>
      </c>
      <c r="G50" s="685">
        <f t="shared" si="3"/>
        <v>-9</v>
      </c>
    </row>
    <row r="51" spans="1:7" s="286" customFormat="1" ht="12" customHeight="1">
      <c r="A51" s="526" t="s">
        <v>79</v>
      </c>
      <c r="B51" s="309" t="s">
        <v>138</v>
      </c>
      <c r="C51" s="416"/>
      <c r="D51" s="416"/>
      <c r="E51" s="416"/>
      <c r="F51" s="684"/>
      <c r="G51" s="685">
        <f t="shared" si="3"/>
        <v>0</v>
      </c>
    </row>
    <row r="52" spans="1:7" ht="12" customHeight="1">
      <c r="A52" s="526" t="s">
        <v>80</v>
      </c>
      <c r="B52" s="309" t="s">
        <v>45</v>
      </c>
      <c r="C52" s="416"/>
      <c r="D52" s="416"/>
      <c r="E52" s="416"/>
      <c r="F52" s="684"/>
      <c r="G52" s="685">
        <f t="shared" si="3"/>
        <v>0</v>
      </c>
    </row>
    <row r="53" spans="1:7" ht="12" customHeight="1" thickBot="1">
      <c r="A53" s="526" t="s">
        <v>81</v>
      </c>
      <c r="B53" s="309" t="s">
        <v>1227</v>
      </c>
      <c r="C53" s="416"/>
      <c r="D53" s="416"/>
      <c r="E53" s="416"/>
      <c r="F53" s="684"/>
      <c r="G53" s="685">
        <f t="shared" si="3"/>
        <v>0</v>
      </c>
    </row>
    <row r="54" spans="1:7" ht="12" customHeight="1" thickBot="1">
      <c r="A54" s="513" t="s">
        <v>9</v>
      </c>
      <c r="B54" s="517" t="s">
        <v>528</v>
      </c>
      <c r="C54" s="613">
        <f>+C43+C49</f>
        <v>136119</v>
      </c>
      <c r="D54" s="613">
        <f>+D43+D49</f>
        <v>141043</v>
      </c>
      <c r="E54" s="613">
        <f>+E43+E49</f>
        <v>138188</v>
      </c>
      <c r="F54" s="684">
        <f t="shared" si="2"/>
        <v>0.97975794615826384</v>
      </c>
      <c r="G54" s="685">
        <f t="shared" si="3"/>
        <v>-2855</v>
      </c>
    </row>
    <row r="55" spans="1:7" ht="12" customHeight="1" thickBot="1">
      <c r="C55" s="522"/>
      <c r="D55" s="522"/>
      <c r="E55" s="522"/>
    </row>
    <row r="56" spans="1:7" ht="13.5" thickBot="1">
      <c r="A56" s="469" t="s">
        <v>1228</v>
      </c>
      <c r="B56" s="470"/>
      <c r="C56" s="511">
        <v>30</v>
      </c>
      <c r="D56" s="511">
        <v>30</v>
      </c>
      <c r="E56" s="511">
        <v>30</v>
      </c>
    </row>
    <row r="57" spans="1:7" ht="15" customHeight="1" thickBot="1">
      <c r="A57" s="469" t="s">
        <v>1229</v>
      </c>
      <c r="B57" s="470"/>
      <c r="C57" s="511"/>
      <c r="D57" s="511"/>
      <c r="E57" s="511"/>
    </row>
    <row r="58" spans="1:7" ht="14.25" customHeight="1" thickBot="1">
      <c r="A58" s="573" t="s">
        <v>604</v>
      </c>
      <c r="B58" s="574"/>
      <c r="C58" s="106"/>
      <c r="D58" s="106"/>
      <c r="E58" s="614"/>
    </row>
  </sheetData>
  <sheetProtection formatCells="0"/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view="pageBreakPreview" zoomScale="145" zoomScaleNormal="100" zoomScaleSheetLayoutView="145" workbookViewId="0">
      <selection activeCell="N25" sqref="N25"/>
    </sheetView>
  </sheetViews>
  <sheetFormatPr defaultRowHeight="12.75"/>
  <cols>
    <col min="1" max="1" width="18.6640625" style="518" customWidth="1"/>
    <col min="2" max="2" width="62" style="31" customWidth="1"/>
    <col min="3" max="5" width="15.83203125" style="31" customWidth="1"/>
    <col min="6" max="16384" width="9.33203125" style="31"/>
  </cols>
  <sheetData>
    <row r="1" spans="1:5" s="460" customFormat="1" ht="21" customHeight="1" thickBot="1">
      <c r="A1" s="459"/>
      <c r="B1" s="461"/>
      <c r="C1" s="506"/>
      <c r="D1" s="506"/>
      <c r="E1" s="557" t="str">
        <f>+CONCATENATE("8.1. melléklet a ……/",LEFT(ÖSSZEFÜGGÉSEK!A4,4)+1,". (……) önkormányzati rendelethez")</f>
        <v>8.1. melléklet a ……/2016. (……) önkormányzati rendelethez</v>
      </c>
    </row>
    <row r="2" spans="1:5" s="507" customFormat="1" ht="25.5" customHeight="1">
      <c r="A2" s="487" t="s">
        <v>148</v>
      </c>
      <c r="B2" s="599" t="s">
        <v>1219</v>
      </c>
      <c r="C2" s="523"/>
      <c r="D2" s="523"/>
      <c r="E2" s="523" t="s">
        <v>49</v>
      </c>
    </row>
    <row r="3" spans="1:5" s="507" customFormat="1" ht="24.75" thickBot="1">
      <c r="A3" s="505" t="s">
        <v>147</v>
      </c>
      <c r="B3" s="600" t="s">
        <v>502</v>
      </c>
      <c r="C3" s="524"/>
      <c r="D3" s="524"/>
      <c r="E3" s="524" t="s">
        <v>41</v>
      </c>
    </row>
    <row r="4" spans="1:5" s="508" customFormat="1" ht="15.95" customHeight="1" thickBot="1">
      <c r="A4" s="462"/>
      <c r="B4" s="462"/>
      <c r="C4" s="463"/>
      <c r="D4" s="463"/>
      <c r="E4" s="463" t="s">
        <v>42</v>
      </c>
    </row>
    <row r="5" spans="1:5" ht="24.75" thickBot="1">
      <c r="A5" s="575" t="s">
        <v>149</v>
      </c>
      <c r="B5" s="577" t="s">
        <v>1222</v>
      </c>
      <c r="C5" s="601" t="s">
        <v>1223</v>
      </c>
      <c r="D5" s="601" t="s">
        <v>1224</v>
      </c>
      <c r="E5" s="601" t="s">
        <v>186</v>
      </c>
    </row>
    <row r="6" spans="1:5" s="509" customFormat="1" ht="12.95" customHeight="1" thickBot="1">
      <c r="A6" s="457">
        <v>1</v>
      </c>
      <c r="B6" s="458">
        <v>2</v>
      </c>
      <c r="C6" s="533">
        <v>3</v>
      </c>
      <c r="D6" s="533">
        <v>4</v>
      </c>
      <c r="E6" s="533">
        <v>5</v>
      </c>
    </row>
    <row r="7" spans="1:5" s="509" customFormat="1" ht="15.95" customHeight="1" thickBot="1">
      <c r="A7" s="602"/>
      <c r="B7" s="603" t="s">
        <v>43</v>
      </c>
      <c r="C7" s="604"/>
      <c r="D7" s="604"/>
      <c r="E7" s="604"/>
    </row>
    <row r="8" spans="1:5" s="483" customFormat="1" ht="12" customHeight="1" thickBot="1">
      <c r="A8" s="457" t="s">
        <v>7</v>
      </c>
      <c r="B8" s="514" t="s">
        <v>509</v>
      </c>
      <c r="C8" s="420">
        <f>SUM(C9:C18)</f>
        <v>1400</v>
      </c>
      <c r="D8" s="420">
        <f>SUM(D9:D18)</f>
        <v>749</v>
      </c>
      <c r="E8" s="420">
        <f>SUM(E9:E18)</f>
        <v>542</v>
      </c>
    </row>
    <row r="9" spans="1:5" s="483" customFormat="1" ht="12" customHeight="1">
      <c r="A9" s="525" t="s">
        <v>72</v>
      </c>
      <c r="B9" s="311" t="s">
        <v>289</v>
      </c>
      <c r="C9" s="605"/>
      <c r="D9" s="605"/>
      <c r="E9" s="605"/>
    </row>
    <row r="10" spans="1:5" s="483" customFormat="1" ht="12" customHeight="1">
      <c r="A10" s="526" t="s">
        <v>73</v>
      </c>
      <c r="B10" s="309" t="s">
        <v>290</v>
      </c>
      <c r="C10" s="615">
        <v>1100</v>
      </c>
      <c r="D10" s="615">
        <v>506</v>
      </c>
      <c r="E10" s="615">
        <v>540</v>
      </c>
    </row>
    <row r="11" spans="1:5" s="483" customFormat="1" ht="12" customHeight="1">
      <c r="A11" s="526" t="s">
        <v>74</v>
      </c>
      <c r="B11" s="309" t="s">
        <v>291</v>
      </c>
      <c r="C11" s="615"/>
      <c r="D11" s="615"/>
      <c r="E11" s="615"/>
    </row>
    <row r="12" spans="1:5" s="483" customFormat="1" ht="12" customHeight="1">
      <c r="A12" s="526" t="s">
        <v>75</v>
      </c>
      <c r="B12" s="309" t="s">
        <v>292</v>
      </c>
      <c r="C12" s="615">
        <v>300</v>
      </c>
      <c r="D12" s="615">
        <v>241</v>
      </c>
      <c r="E12" s="615"/>
    </row>
    <row r="13" spans="1:5" s="483" customFormat="1" ht="12" customHeight="1">
      <c r="A13" s="526" t="s">
        <v>108</v>
      </c>
      <c r="B13" s="309" t="s">
        <v>293</v>
      </c>
      <c r="C13" s="615"/>
      <c r="D13" s="615"/>
      <c r="E13" s="615"/>
    </row>
    <row r="14" spans="1:5" s="483" customFormat="1" ht="12" customHeight="1">
      <c r="A14" s="526" t="s">
        <v>76</v>
      </c>
      <c r="B14" s="309" t="s">
        <v>510</v>
      </c>
      <c r="C14" s="391"/>
      <c r="D14" s="391"/>
      <c r="E14" s="391"/>
    </row>
    <row r="15" spans="1:5" s="510" customFormat="1" ht="12" customHeight="1">
      <c r="A15" s="526" t="s">
        <v>77</v>
      </c>
      <c r="B15" s="308" t="s">
        <v>511</v>
      </c>
      <c r="C15" s="391"/>
      <c r="D15" s="391"/>
      <c r="E15" s="391"/>
    </row>
    <row r="16" spans="1:5" s="510" customFormat="1" ht="12" customHeight="1">
      <c r="A16" s="526" t="s">
        <v>85</v>
      </c>
      <c r="B16" s="309" t="s">
        <v>296</v>
      </c>
      <c r="C16" s="606"/>
      <c r="D16" s="606">
        <v>2</v>
      </c>
      <c r="E16" s="606">
        <v>2</v>
      </c>
    </row>
    <row r="17" spans="1:5" s="483" customFormat="1" ht="12" customHeight="1">
      <c r="A17" s="526" t="s">
        <v>86</v>
      </c>
      <c r="B17" s="309" t="s">
        <v>298</v>
      </c>
      <c r="C17" s="391"/>
      <c r="D17" s="391"/>
      <c r="E17" s="391"/>
    </row>
    <row r="18" spans="1:5" s="510" customFormat="1" ht="12" customHeight="1" thickBot="1">
      <c r="A18" s="526" t="s">
        <v>87</v>
      </c>
      <c r="B18" s="308" t="s">
        <v>300</v>
      </c>
      <c r="C18" s="392"/>
      <c r="D18" s="392"/>
      <c r="E18" s="392"/>
    </row>
    <row r="19" spans="1:5" s="510" customFormat="1" ht="12" customHeight="1" thickBot="1">
      <c r="A19" s="457" t="s">
        <v>8</v>
      </c>
      <c r="B19" s="514" t="s">
        <v>512</v>
      </c>
      <c r="C19" s="420">
        <f>SUM(C20:C22)</f>
        <v>0</v>
      </c>
      <c r="D19" s="420">
        <f>SUM(D20:D22)</f>
        <v>350</v>
      </c>
      <c r="E19" s="420">
        <f>SUM(E20:E22)</f>
        <v>350</v>
      </c>
    </row>
    <row r="20" spans="1:5" s="510" customFormat="1" ht="12" customHeight="1">
      <c r="A20" s="526" t="s">
        <v>78</v>
      </c>
      <c r="B20" s="310" t="s">
        <v>270</v>
      </c>
      <c r="C20" s="391"/>
      <c r="D20" s="391"/>
      <c r="E20" s="391"/>
    </row>
    <row r="21" spans="1:5" s="510" customFormat="1" ht="12" customHeight="1">
      <c r="A21" s="526" t="s">
        <v>79</v>
      </c>
      <c r="B21" s="309" t="s">
        <v>513</v>
      </c>
      <c r="C21" s="391"/>
      <c r="D21" s="391"/>
      <c r="E21" s="391"/>
    </row>
    <row r="22" spans="1:5" s="510" customFormat="1" ht="12" customHeight="1">
      <c r="A22" s="526" t="s">
        <v>80</v>
      </c>
      <c r="B22" s="309" t="s">
        <v>514</v>
      </c>
      <c r="C22" s="391"/>
      <c r="D22" s="391">
        <v>350</v>
      </c>
      <c r="E22" s="391">
        <v>350</v>
      </c>
    </row>
    <row r="23" spans="1:5" s="483" customFormat="1" ht="12" customHeight="1" thickBot="1">
      <c r="A23" s="526" t="s">
        <v>81</v>
      </c>
      <c r="B23" s="309" t="s">
        <v>1225</v>
      </c>
      <c r="C23" s="391"/>
      <c r="D23" s="391"/>
      <c r="E23" s="391"/>
    </row>
    <row r="24" spans="1:5" s="483" customFormat="1" ht="12" customHeight="1" thickBot="1">
      <c r="A24" s="513" t="s">
        <v>9</v>
      </c>
      <c r="B24" s="329" t="s">
        <v>125</v>
      </c>
      <c r="C24" s="607"/>
      <c r="D24" s="607"/>
      <c r="E24" s="607"/>
    </row>
    <row r="25" spans="1:5" s="483" customFormat="1" ht="12" customHeight="1" thickBot="1">
      <c r="A25" s="513" t="s">
        <v>10</v>
      </c>
      <c r="B25" s="329" t="s">
        <v>515</v>
      </c>
      <c r="C25" s="420">
        <f>+C26+C27</f>
        <v>0</v>
      </c>
      <c r="D25" s="420">
        <f>+D26+D27</f>
        <v>0</v>
      </c>
      <c r="E25" s="420">
        <f>+E26+E27</f>
        <v>0</v>
      </c>
    </row>
    <row r="26" spans="1:5" s="483" customFormat="1" ht="12" customHeight="1">
      <c r="A26" s="527" t="s">
        <v>283</v>
      </c>
      <c r="B26" s="528" t="s">
        <v>513</v>
      </c>
      <c r="C26" s="415"/>
      <c r="D26" s="415"/>
      <c r="E26" s="415"/>
    </row>
    <row r="27" spans="1:5" s="483" customFormat="1" ht="12" customHeight="1">
      <c r="A27" s="527" t="s">
        <v>284</v>
      </c>
      <c r="B27" s="529" t="s">
        <v>516</v>
      </c>
      <c r="C27" s="608"/>
      <c r="D27" s="608"/>
      <c r="E27" s="608"/>
    </row>
    <row r="28" spans="1:5" s="483" customFormat="1" ht="12" customHeight="1" thickBot="1">
      <c r="A28" s="526" t="s">
        <v>285</v>
      </c>
      <c r="B28" s="530" t="s">
        <v>1226</v>
      </c>
      <c r="C28" s="609"/>
      <c r="D28" s="609"/>
      <c r="E28" s="609"/>
    </row>
    <row r="29" spans="1:5" s="483" customFormat="1" ht="12" customHeight="1" thickBot="1">
      <c r="A29" s="513" t="s">
        <v>11</v>
      </c>
      <c r="B29" s="329" t="s">
        <v>517</v>
      </c>
      <c r="C29" s="420">
        <f>+C30+C31+C32</f>
        <v>0</v>
      </c>
      <c r="D29" s="420">
        <f>+D30+D31+D32</f>
        <v>0</v>
      </c>
      <c r="E29" s="420">
        <f>+E30+E31+E32</f>
        <v>0</v>
      </c>
    </row>
    <row r="30" spans="1:5" s="483" customFormat="1" ht="12" customHeight="1">
      <c r="A30" s="527" t="s">
        <v>65</v>
      </c>
      <c r="B30" s="528" t="s">
        <v>302</v>
      </c>
      <c r="C30" s="415"/>
      <c r="D30" s="415"/>
      <c r="E30" s="415"/>
    </row>
    <row r="31" spans="1:5" s="483" customFormat="1" ht="12" customHeight="1">
      <c r="A31" s="527" t="s">
        <v>66</v>
      </c>
      <c r="B31" s="529" t="s">
        <v>303</v>
      </c>
      <c r="C31" s="608"/>
      <c r="D31" s="608"/>
      <c r="E31" s="608"/>
    </row>
    <row r="32" spans="1:5" s="483" customFormat="1" ht="12" customHeight="1" thickBot="1">
      <c r="A32" s="526" t="s">
        <v>67</v>
      </c>
      <c r="B32" s="512" t="s">
        <v>305</v>
      </c>
      <c r="C32" s="609"/>
      <c r="D32" s="609"/>
      <c r="E32" s="609"/>
    </row>
    <row r="33" spans="1:5" s="483" customFormat="1" ht="12" customHeight="1" thickBot="1">
      <c r="A33" s="513" t="s">
        <v>12</v>
      </c>
      <c r="B33" s="329" t="s">
        <v>430</v>
      </c>
      <c r="C33" s="607"/>
      <c r="D33" s="607"/>
      <c r="E33" s="607"/>
    </row>
    <row r="34" spans="1:5" s="483" customFormat="1" ht="12" customHeight="1" thickBot="1">
      <c r="A34" s="513" t="s">
        <v>13</v>
      </c>
      <c r="B34" s="329" t="s">
        <v>518</v>
      </c>
      <c r="C34" s="519"/>
      <c r="D34" s="519"/>
      <c r="E34" s="519"/>
    </row>
    <row r="35" spans="1:5" s="483" customFormat="1" ht="12" customHeight="1" thickBot="1">
      <c r="A35" s="457" t="s">
        <v>14</v>
      </c>
      <c r="B35" s="329" t="s">
        <v>519</v>
      </c>
      <c r="C35" s="520">
        <f>+C8+C19+C24+C25+C29+C33+C34</f>
        <v>1400</v>
      </c>
      <c r="D35" s="520">
        <f>+D8+D19+D24+D25+D29+D33+D34</f>
        <v>1099</v>
      </c>
      <c r="E35" s="520">
        <f>+E8+E19+E24+E25+E29+E33+E34</f>
        <v>892</v>
      </c>
    </row>
    <row r="36" spans="1:5" s="510" customFormat="1" ht="12" customHeight="1" thickBot="1">
      <c r="A36" s="515" t="s">
        <v>15</v>
      </c>
      <c r="B36" s="329" t="s">
        <v>520</v>
      </c>
      <c r="C36" s="520">
        <f>+C37+C38+C39</f>
        <v>13489</v>
      </c>
      <c r="D36" s="520">
        <f>+D37+D38+D39</f>
        <v>19058</v>
      </c>
      <c r="E36" s="520">
        <f>+E37+E38+E39</f>
        <v>19058</v>
      </c>
    </row>
    <row r="37" spans="1:5" s="510" customFormat="1" ht="15" customHeight="1">
      <c r="A37" s="527" t="s">
        <v>521</v>
      </c>
      <c r="B37" s="528" t="s">
        <v>167</v>
      </c>
      <c r="C37" s="415">
        <v>708</v>
      </c>
      <c r="D37" s="415">
        <v>721</v>
      </c>
      <c r="E37" s="415">
        <v>721</v>
      </c>
    </row>
    <row r="38" spans="1:5" s="510" customFormat="1" ht="15" customHeight="1">
      <c r="A38" s="527" t="s">
        <v>522</v>
      </c>
      <c r="B38" s="529" t="s">
        <v>3</v>
      </c>
      <c r="C38" s="608"/>
      <c r="D38" s="608"/>
      <c r="E38" s="608"/>
    </row>
    <row r="39" spans="1:5" ht="13.5" thickBot="1">
      <c r="A39" s="526" t="s">
        <v>523</v>
      </c>
      <c r="B39" s="512" t="s">
        <v>524</v>
      </c>
      <c r="C39" s="616">
        <v>12781</v>
      </c>
      <c r="D39" s="616">
        <v>18337</v>
      </c>
      <c r="E39" s="616">
        <v>18337</v>
      </c>
    </row>
    <row r="40" spans="1:5" s="509" customFormat="1" ht="16.5" customHeight="1" thickBot="1">
      <c r="A40" s="515" t="s">
        <v>16</v>
      </c>
      <c r="B40" s="516" t="s">
        <v>525</v>
      </c>
      <c r="C40" s="521">
        <f>+C35+C36</f>
        <v>14889</v>
      </c>
      <c r="D40" s="521">
        <f>+D35+D36</f>
        <v>20157</v>
      </c>
      <c r="E40" s="521">
        <f>+E35+E36</f>
        <v>19950</v>
      </c>
    </row>
    <row r="41" spans="1:5" s="286" customFormat="1" ht="12" customHeight="1">
      <c r="A41" s="465"/>
      <c r="B41" s="466"/>
      <c r="C41" s="481"/>
      <c r="D41" s="481"/>
      <c r="E41" s="481"/>
    </row>
    <row r="42" spans="1:5" ht="12" customHeight="1" thickBot="1">
      <c r="A42" s="467"/>
      <c r="B42" s="468"/>
      <c r="C42" s="482"/>
      <c r="D42" s="482"/>
      <c r="E42" s="482"/>
    </row>
    <row r="43" spans="1:5" ht="12" customHeight="1" thickBot="1">
      <c r="A43" s="611"/>
      <c r="B43" s="576" t="s">
        <v>44</v>
      </c>
      <c r="C43" s="521"/>
      <c r="D43" s="521"/>
      <c r="E43" s="521"/>
    </row>
    <row r="44" spans="1:5" ht="12" customHeight="1" thickBot="1">
      <c r="A44" s="513" t="s">
        <v>7</v>
      </c>
      <c r="B44" s="329" t="s">
        <v>526</v>
      </c>
      <c r="C44" s="420">
        <f>SUM(C45:C49)</f>
        <v>14762</v>
      </c>
      <c r="D44" s="420">
        <f>SUM(D45:D49)</f>
        <v>19826</v>
      </c>
      <c r="E44" s="420">
        <f>SUM(E45:E49)</f>
        <v>19110</v>
      </c>
    </row>
    <row r="45" spans="1:5" ht="12" customHeight="1">
      <c r="A45" s="526" t="s">
        <v>72</v>
      </c>
      <c r="B45" s="310" t="s">
        <v>37</v>
      </c>
      <c r="C45" s="415">
        <v>7900</v>
      </c>
      <c r="D45" s="415">
        <v>9579</v>
      </c>
      <c r="E45" s="610">
        <v>9566</v>
      </c>
    </row>
    <row r="46" spans="1:5" ht="12" customHeight="1">
      <c r="A46" s="526" t="s">
        <v>73</v>
      </c>
      <c r="B46" s="309" t="s">
        <v>134</v>
      </c>
      <c r="C46" s="416">
        <v>2212</v>
      </c>
      <c r="D46" s="416">
        <v>2575</v>
      </c>
      <c r="E46" s="612">
        <v>2573</v>
      </c>
    </row>
    <row r="47" spans="1:5" ht="12" customHeight="1">
      <c r="A47" s="526" t="s">
        <v>74</v>
      </c>
      <c r="B47" s="309" t="s">
        <v>101</v>
      </c>
      <c r="C47" s="416">
        <v>4650</v>
      </c>
      <c r="D47" s="416">
        <v>7672</v>
      </c>
      <c r="E47" s="416">
        <v>6971</v>
      </c>
    </row>
    <row r="48" spans="1:5" s="286" customFormat="1" ht="12" customHeight="1">
      <c r="A48" s="526" t="s">
        <v>75</v>
      </c>
      <c r="B48" s="309" t="s">
        <v>135</v>
      </c>
      <c r="C48" s="416"/>
      <c r="D48" s="416"/>
      <c r="E48" s="416"/>
    </row>
    <row r="49" spans="1:5" ht="12" customHeight="1" thickBot="1">
      <c r="A49" s="526" t="s">
        <v>108</v>
      </c>
      <c r="B49" s="309" t="s">
        <v>136</v>
      </c>
      <c r="C49" s="416"/>
      <c r="D49" s="416"/>
      <c r="E49" s="416"/>
    </row>
    <row r="50" spans="1:5" ht="12" customHeight="1" thickBot="1">
      <c r="A50" s="513" t="s">
        <v>8</v>
      </c>
      <c r="B50" s="329" t="s">
        <v>527</v>
      </c>
      <c r="C50" s="420">
        <f>SUM(C51:C53)</f>
        <v>127</v>
      </c>
      <c r="D50" s="420">
        <f>SUM(D51:D53)</f>
        <v>331</v>
      </c>
      <c r="E50" s="420">
        <f>SUM(E51:E53)</f>
        <v>236</v>
      </c>
    </row>
    <row r="51" spans="1:5" ht="12" customHeight="1">
      <c r="A51" s="526" t="s">
        <v>78</v>
      </c>
      <c r="B51" s="310" t="s">
        <v>157</v>
      </c>
      <c r="C51" s="415">
        <v>127</v>
      </c>
      <c r="D51" s="415">
        <v>331</v>
      </c>
      <c r="E51" s="415">
        <v>236</v>
      </c>
    </row>
    <row r="52" spans="1:5" ht="12" customHeight="1">
      <c r="A52" s="526" t="s">
        <v>79</v>
      </c>
      <c r="B52" s="309" t="s">
        <v>138</v>
      </c>
      <c r="C52" s="416"/>
      <c r="D52" s="416"/>
      <c r="E52" s="416"/>
    </row>
    <row r="53" spans="1:5" ht="15" customHeight="1">
      <c r="A53" s="526" t="s">
        <v>80</v>
      </c>
      <c r="B53" s="309" t="s">
        <v>45</v>
      </c>
      <c r="C53" s="416"/>
      <c r="D53" s="416"/>
      <c r="E53" s="416"/>
    </row>
    <row r="54" spans="1:5" ht="13.5" thickBot="1">
      <c r="A54" s="526" t="s">
        <v>81</v>
      </c>
      <c r="B54" s="309" t="s">
        <v>1227</v>
      </c>
      <c r="C54" s="416"/>
      <c r="D54" s="416"/>
      <c r="E54" s="416"/>
    </row>
    <row r="55" spans="1:5" ht="15" customHeight="1" thickBot="1">
      <c r="A55" s="513" t="s">
        <v>9</v>
      </c>
      <c r="B55" s="517" t="s">
        <v>528</v>
      </c>
      <c r="C55" s="613">
        <f>+C44+C50</f>
        <v>14889</v>
      </c>
      <c r="D55" s="613">
        <f>+D44+D50</f>
        <v>20157</v>
      </c>
      <c r="E55" s="613">
        <f>+E44+E50</f>
        <v>19346</v>
      </c>
    </row>
    <row r="56" spans="1:5" ht="13.5" thickBot="1">
      <c r="C56" s="522"/>
      <c r="D56" s="522"/>
      <c r="E56" s="522"/>
    </row>
    <row r="57" spans="1:5" ht="13.5" thickBot="1">
      <c r="A57" s="469" t="s">
        <v>1228</v>
      </c>
      <c r="B57" s="470"/>
      <c r="C57" s="511">
        <v>6</v>
      </c>
      <c r="D57" s="511">
        <v>6</v>
      </c>
      <c r="E57" s="511">
        <v>6</v>
      </c>
    </row>
    <row r="58" spans="1:5" ht="13.5" thickBot="1">
      <c r="A58" s="469" t="s">
        <v>1229</v>
      </c>
      <c r="B58" s="470"/>
      <c r="C58" s="511"/>
      <c r="D58" s="511"/>
      <c r="E58" s="511"/>
    </row>
  </sheetData>
  <sheetProtection formatCells="0"/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N17" sqref="N17"/>
    </sheetView>
  </sheetViews>
  <sheetFormatPr defaultRowHeight="12.75"/>
  <cols>
    <col min="1" max="1" width="18.6640625" style="518" customWidth="1"/>
    <col min="2" max="2" width="62" style="31" customWidth="1"/>
    <col min="3" max="5" width="15.83203125" style="31" customWidth="1"/>
    <col min="6" max="16384" width="9.33203125" style="31"/>
  </cols>
  <sheetData>
    <row r="1" spans="1:5" s="460" customFormat="1" ht="21" customHeight="1" thickBot="1">
      <c r="A1" s="459"/>
      <c r="B1" s="461"/>
      <c r="C1" s="506"/>
      <c r="D1" s="506"/>
      <c r="E1" s="557" t="str">
        <f>+CONCATENATE("8.2. melléklet a ……/",LEFT(ÖSSZEFÜGGÉSEK!A4,4)+1,". (……) önkormányzati rendelethez")</f>
        <v>8.2. melléklet a ……/2016. (……) önkormányzati rendelethez</v>
      </c>
    </row>
    <row r="2" spans="1:5" s="507" customFormat="1" ht="25.5" customHeight="1">
      <c r="A2" s="487" t="s">
        <v>148</v>
      </c>
      <c r="B2" s="599" t="s">
        <v>1220</v>
      </c>
      <c r="C2" s="523"/>
      <c r="D2" s="523"/>
      <c r="E2" s="523" t="s">
        <v>49</v>
      </c>
    </row>
    <row r="3" spans="1:5" s="507" customFormat="1" ht="24.75" thickBot="1">
      <c r="A3" s="505" t="s">
        <v>147</v>
      </c>
      <c r="B3" s="600" t="s">
        <v>502</v>
      </c>
      <c r="C3" s="524"/>
      <c r="D3" s="524"/>
      <c r="E3" s="524" t="s">
        <v>48</v>
      </c>
    </row>
    <row r="4" spans="1:5" s="508" customFormat="1" ht="15.95" customHeight="1" thickBot="1">
      <c r="A4" s="462"/>
      <c r="B4" s="462"/>
      <c r="C4" s="463"/>
      <c r="D4" s="463"/>
      <c r="E4" s="463" t="s">
        <v>42</v>
      </c>
    </row>
    <row r="5" spans="1:5" ht="24.75" thickBot="1">
      <c r="A5" s="575" t="s">
        <v>149</v>
      </c>
      <c r="B5" s="577" t="s">
        <v>1222</v>
      </c>
      <c r="C5" s="601" t="s">
        <v>1223</v>
      </c>
      <c r="D5" s="601" t="s">
        <v>1224</v>
      </c>
      <c r="E5" s="601" t="s">
        <v>186</v>
      </c>
    </row>
    <row r="6" spans="1:5" s="509" customFormat="1" ht="12.95" customHeight="1" thickBot="1">
      <c r="A6" s="457">
        <v>1</v>
      </c>
      <c r="B6" s="458">
        <v>2</v>
      </c>
      <c r="C6" s="533">
        <v>3</v>
      </c>
      <c r="D6" s="533">
        <v>4</v>
      </c>
      <c r="E6" s="533">
        <v>5</v>
      </c>
    </row>
    <row r="7" spans="1:5" s="509" customFormat="1" ht="15.95" customHeight="1" thickBot="1">
      <c r="A7" s="602"/>
      <c r="B7" s="603" t="s">
        <v>43</v>
      </c>
      <c r="C7" s="604"/>
      <c r="D7" s="604"/>
      <c r="E7" s="604"/>
    </row>
    <row r="8" spans="1:5" s="483" customFormat="1" ht="12" customHeight="1" thickBot="1">
      <c r="A8" s="457" t="s">
        <v>7</v>
      </c>
      <c r="B8" s="514" t="s">
        <v>509</v>
      </c>
      <c r="C8" s="420">
        <f>SUM(C9:C18)</f>
        <v>457</v>
      </c>
      <c r="D8" s="420">
        <f>SUM(D9:D18)</f>
        <v>777</v>
      </c>
      <c r="E8" s="420">
        <f>SUM(E9:E18)</f>
        <v>304</v>
      </c>
    </row>
    <row r="9" spans="1:5" s="483" customFormat="1" ht="12" customHeight="1">
      <c r="A9" s="525" t="s">
        <v>72</v>
      </c>
      <c r="B9" s="311" t="s">
        <v>289</v>
      </c>
      <c r="C9" s="605">
        <v>50</v>
      </c>
      <c r="D9" s="605">
        <v>50</v>
      </c>
      <c r="E9" s="605"/>
    </row>
    <row r="10" spans="1:5" s="483" customFormat="1" ht="12" customHeight="1">
      <c r="A10" s="526" t="s">
        <v>73</v>
      </c>
      <c r="B10" s="309" t="s">
        <v>290</v>
      </c>
      <c r="C10" s="391">
        <v>400</v>
      </c>
      <c r="D10" s="391">
        <v>720</v>
      </c>
      <c r="E10" s="391">
        <v>298</v>
      </c>
    </row>
    <row r="11" spans="1:5" s="483" customFormat="1" ht="12" customHeight="1">
      <c r="A11" s="526" t="s">
        <v>74</v>
      </c>
      <c r="B11" s="309" t="s">
        <v>291</v>
      </c>
      <c r="C11" s="391"/>
      <c r="D11" s="391"/>
      <c r="E11" s="391"/>
    </row>
    <row r="12" spans="1:5" s="483" customFormat="1" ht="12" customHeight="1">
      <c r="A12" s="526" t="s">
        <v>75</v>
      </c>
      <c r="B12" s="309" t="s">
        <v>292</v>
      </c>
      <c r="C12" s="391"/>
      <c r="D12" s="391"/>
      <c r="E12" s="391"/>
    </row>
    <row r="13" spans="1:5" s="483" customFormat="1" ht="12" customHeight="1">
      <c r="A13" s="526" t="s">
        <v>108</v>
      </c>
      <c r="B13" s="309" t="s">
        <v>293</v>
      </c>
      <c r="C13" s="391"/>
      <c r="D13" s="391"/>
      <c r="E13" s="391"/>
    </row>
    <row r="14" spans="1:5" s="483" customFormat="1" ht="12" customHeight="1">
      <c r="A14" s="526" t="s">
        <v>76</v>
      </c>
      <c r="B14" s="309" t="s">
        <v>510</v>
      </c>
      <c r="C14" s="391"/>
      <c r="D14" s="391"/>
      <c r="E14" s="391"/>
    </row>
    <row r="15" spans="1:5" s="510" customFormat="1" ht="12" customHeight="1">
      <c r="A15" s="526" t="s">
        <v>77</v>
      </c>
      <c r="B15" s="308" t="s">
        <v>511</v>
      </c>
      <c r="C15" s="391"/>
      <c r="D15" s="391"/>
      <c r="E15" s="391"/>
    </row>
    <row r="16" spans="1:5" s="510" customFormat="1" ht="12" customHeight="1">
      <c r="A16" s="526" t="s">
        <v>85</v>
      </c>
      <c r="B16" s="309" t="s">
        <v>296</v>
      </c>
      <c r="C16" s="606">
        <v>3</v>
      </c>
      <c r="D16" s="606">
        <v>3</v>
      </c>
      <c r="E16" s="606">
        <v>1</v>
      </c>
    </row>
    <row r="17" spans="1:5" s="483" customFormat="1" ht="12" customHeight="1">
      <c r="A17" s="526" t="s">
        <v>86</v>
      </c>
      <c r="B17" s="309" t="s">
        <v>298</v>
      </c>
      <c r="C17" s="391"/>
      <c r="D17" s="391"/>
      <c r="E17" s="391"/>
    </row>
    <row r="18" spans="1:5" s="510" customFormat="1" ht="12" customHeight="1" thickBot="1">
      <c r="A18" s="526" t="s">
        <v>87</v>
      </c>
      <c r="B18" s="308" t="s">
        <v>300</v>
      </c>
      <c r="C18" s="392">
        <v>4</v>
      </c>
      <c r="D18" s="392">
        <v>4</v>
      </c>
      <c r="E18" s="392">
        <v>5</v>
      </c>
    </row>
    <row r="19" spans="1:5" s="510" customFormat="1" ht="12" customHeight="1" thickBot="1">
      <c r="A19" s="457" t="s">
        <v>8</v>
      </c>
      <c r="B19" s="514" t="s">
        <v>512</v>
      </c>
      <c r="C19" s="420">
        <f>SUM(C20:C22)</f>
        <v>0</v>
      </c>
      <c r="D19" s="420">
        <f>SUM(D20:D22)</f>
        <v>0</v>
      </c>
      <c r="E19" s="420">
        <f>SUM(E20:E22)</f>
        <v>0</v>
      </c>
    </row>
    <row r="20" spans="1:5" s="510" customFormat="1" ht="12" customHeight="1">
      <c r="A20" s="526" t="s">
        <v>78</v>
      </c>
      <c r="B20" s="310" t="s">
        <v>270</v>
      </c>
      <c r="C20" s="391"/>
      <c r="D20" s="391"/>
      <c r="E20" s="391"/>
    </row>
    <row r="21" spans="1:5" s="510" customFormat="1" ht="12" customHeight="1">
      <c r="A21" s="526" t="s">
        <v>79</v>
      </c>
      <c r="B21" s="309" t="s">
        <v>513</v>
      </c>
      <c r="C21" s="391"/>
      <c r="D21" s="391"/>
      <c r="E21" s="391"/>
    </row>
    <row r="22" spans="1:5" s="510" customFormat="1" ht="12" customHeight="1">
      <c r="A22" s="526" t="s">
        <v>80</v>
      </c>
      <c r="B22" s="309" t="s">
        <v>514</v>
      </c>
      <c r="C22" s="391"/>
      <c r="D22" s="391"/>
      <c r="E22" s="391"/>
    </row>
    <row r="23" spans="1:5" s="483" customFormat="1" ht="12" customHeight="1" thickBot="1">
      <c r="A23" s="526" t="s">
        <v>81</v>
      </c>
      <c r="B23" s="309" t="s">
        <v>1225</v>
      </c>
      <c r="C23" s="391"/>
      <c r="D23" s="391"/>
      <c r="E23" s="391"/>
    </row>
    <row r="24" spans="1:5" s="483" customFormat="1" ht="12" customHeight="1" thickBot="1">
      <c r="A24" s="513" t="s">
        <v>9</v>
      </c>
      <c r="B24" s="329" t="s">
        <v>125</v>
      </c>
      <c r="C24" s="607"/>
      <c r="D24" s="607"/>
      <c r="E24" s="607"/>
    </row>
    <row r="25" spans="1:5" s="483" customFormat="1" ht="12" customHeight="1" thickBot="1">
      <c r="A25" s="513" t="s">
        <v>10</v>
      </c>
      <c r="B25" s="329" t="s">
        <v>515</v>
      </c>
      <c r="C25" s="420">
        <f>+C26+C27</f>
        <v>0</v>
      </c>
      <c r="D25" s="420">
        <f>+D26+D27</f>
        <v>0</v>
      </c>
      <c r="E25" s="420">
        <f>+E26+E27</f>
        <v>0</v>
      </c>
    </row>
    <row r="26" spans="1:5" s="483" customFormat="1" ht="12" customHeight="1">
      <c r="A26" s="527" t="s">
        <v>283</v>
      </c>
      <c r="B26" s="528" t="s">
        <v>513</v>
      </c>
      <c r="C26" s="415"/>
      <c r="D26" s="415"/>
      <c r="E26" s="415"/>
    </row>
    <row r="27" spans="1:5" s="483" customFormat="1" ht="12" customHeight="1">
      <c r="A27" s="527" t="s">
        <v>284</v>
      </c>
      <c r="B27" s="529" t="s">
        <v>516</v>
      </c>
      <c r="C27" s="608"/>
      <c r="D27" s="608"/>
      <c r="E27" s="608"/>
    </row>
    <row r="28" spans="1:5" s="483" customFormat="1" ht="12" customHeight="1" thickBot="1">
      <c r="A28" s="526" t="s">
        <v>285</v>
      </c>
      <c r="B28" s="530" t="s">
        <v>1226</v>
      </c>
      <c r="C28" s="609"/>
      <c r="D28" s="609"/>
      <c r="E28" s="609"/>
    </row>
    <row r="29" spans="1:5" s="483" customFormat="1" ht="12" customHeight="1" thickBot="1">
      <c r="A29" s="513" t="s">
        <v>11</v>
      </c>
      <c r="B29" s="329" t="s">
        <v>517</v>
      </c>
      <c r="C29" s="420">
        <f>+C30+C31+C32</f>
        <v>0</v>
      </c>
      <c r="D29" s="420">
        <f>+D30+D31+D32</f>
        <v>0</v>
      </c>
      <c r="E29" s="420">
        <f>+E30+E31+E32</f>
        <v>0</v>
      </c>
    </row>
    <row r="30" spans="1:5" s="483" customFormat="1" ht="12" customHeight="1">
      <c r="A30" s="527" t="s">
        <v>65</v>
      </c>
      <c r="B30" s="528" t="s">
        <v>302</v>
      </c>
      <c r="C30" s="415"/>
      <c r="D30" s="415"/>
      <c r="E30" s="415"/>
    </row>
    <row r="31" spans="1:5" s="483" customFormat="1" ht="12" customHeight="1">
      <c r="A31" s="527" t="s">
        <v>66</v>
      </c>
      <c r="B31" s="529" t="s">
        <v>303</v>
      </c>
      <c r="C31" s="608"/>
      <c r="D31" s="608"/>
      <c r="E31" s="608"/>
    </row>
    <row r="32" spans="1:5" s="483" customFormat="1" ht="12" customHeight="1" thickBot="1">
      <c r="A32" s="526" t="s">
        <v>67</v>
      </c>
      <c r="B32" s="512" t="s">
        <v>305</v>
      </c>
      <c r="C32" s="609"/>
      <c r="D32" s="609"/>
      <c r="E32" s="609"/>
    </row>
    <row r="33" spans="1:5" s="483" customFormat="1" ht="12" customHeight="1" thickBot="1">
      <c r="A33" s="513" t="s">
        <v>12</v>
      </c>
      <c r="B33" s="329" t="s">
        <v>430</v>
      </c>
      <c r="C33" s="607"/>
      <c r="D33" s="607"/>
      <c r="E33" s="607"/>
    </row>
    <row r="34" spans="1:5" s="483" customFormat="1" ht="12" customHeight="1" thickBot="1">
      <c r="A34" s="513" t="s">
        <v>13</v>
      </c>
      <c r="B34" s="329" t="s">
        <v>518</v>
      </c>
      <c r="C34" s="519"/>
      <c r="D34" s="519"/>
      <c r="E34" s="519"/>
    </row>
    <row r="35" spans="1:5" s="483" customFormat="1" ht="12" customHeight="1" thickBot="1">
      <c r="A35" s="457" t="s">
        <v>14</v>
      </c>
      <c r="B35" s="329" t="s">
        <v>519</v>
      </c>
      <c r="C35" s="520">
        <f>+C8+C19+C24+C25+C29+C33+C34</f>
        <v>457</v>
      </c>
      <c r="D35" s="520">
        <f>+D8+D19+D24+D25+D29+D33+D34</f>
        <v>777</v>
      </c>
      <c r="E35" s="520">
        <f>+E8+E19+E24+E25+E29+E33+E34</f>
        <v>304</v>
      </c>
    </row>
    <row r="36" spans="1:5" s="510" customFormat="1" ht="12" customHeight="1" thickBot="1">
      <c r="A36" s="515" t="s">
        <v>15</v>
      </c>
      <c r="B36" s="329" t="s">
        <v>520</v>
      </c>
      <c r="C36" s="520">
        <f>+C37+C38+C39</f>
        <v>14631</v>
      </c>
      <c r="D36" s="520">
        <f>+D37+D38+D39</f>
        <v>14606</v>
      </c>
      <c r="E36" s="520">
        <f>+E37+E38+E39</f>
        <v>14606</v>
      </c>
    </row>
    <row r="37" spans="1:5" s="510" customFormat="1" ht="15" customHeight="1">
      <c r="A37" s="527" t="s">
        <v>521</v>
      </c>
      <c r="B37" s="528" t="s">
        <v>167</v>
      </c>
      <c r="C37" s="415">
        <v>295</v>
      </c>
      <c r="D37" s="415">
        <v>310</v>
      </c>
      <c r="E37" s="415">
        <v>310</v>
      </c>
    </row>
    <row r="38" spans="1:5" s="510" customFormat="1" ht="15" customHeight="1">
      <c r="A38" s="527" t="s">
        <v>522</v>
      </c>
      <c r="B38" s="529" t="s">
        <v>3</v>
      </c>
      <c r="C38" s="608"/>
      <c r="D38" s="608"/>
      <c r="E38" s="608"/>
    </row>
    <row r="39" spans="1:5" ht="13.5" thickBot="1">
      <c r="A39" s="526" t="s">
        <v>523</v>
      </c>
      <c r="B39" s="512" t="s">
        <v>524</v>
      </c>
      <c r="C39" s="609">
        <v>14336</v>
      </c>
      <c r="D39" s="609">
        <v>14296</v>
      </c>
      <c r="E39" s="609">
        <v>14296</v>
      </c>
    </row>
    <row r="40" spans="1:5" s="509" customFormat="1" ht="16.5" customHeight="1" thickBot="1">
      <c r="A40" s="515" t="s">
        <v>16</v>
      </c>
      <c r="B40" s="516" t="s">
        <v>525</v>
      </c>
      <c r="C40" s="521">
        <f>+C35+C36</f>
        <v>15088</v>
      </c>
      <c r="D40" s="521">
        <f>+D35+D36</f>
        <v>15383</v>
      </c>
      <c r="E40" s="521">
        <f>+E35+E36</f>
        <v>14910</v>
      </c>
    </row>
    <row r="41" spans="1:5" s="286" customFormat="1" ht="12" customHeight="1">
      <c r="A41" s="465"/>
      <c r="B41" s="466"/>
      <c r="C41" s="481"/>
      <c r="D41" s="481"/>
      <c r="E41" s="481"/>
    </row>
    <row r="42" spans="1:5" ht="12" customHeight="1" thickBot="1">
      <c r="A42" s="467"/>
      <c r="B42" s="468"/>
      <c r="C42" s="482"/>
      <c r="D42" s="482"/>
      <c r="E42" s="482"/>
    </row>
    <row r="43" spans="1:5" ht="12" customHeight="1" thickBot="1">
      <c r="A43" s="611"/>
      <c r="B43" s="576" t="s">
        <v>44</v>
      </c>
      <c r="C43" s="521"/>
      <c r="D43" s="521"/>
      <c r="E43" s="521"/>
    </row>
    <row r="44" spans="1:5" ht="12" customHeight="1" thickBot="1">
      <c r="A44" s="513" t="s">
        <v>7</v>
      </c>
      <c r="B44" s="329" t="s">
        <v>526</v>
      </c>
      <c r="C44" s="420">
        <f>SUM(C45:C49)</f>
        <v>14593</v>
      </c>
      <c r="D44" s="420">
        <f>SUM(D45:D49)</f>
        <v>14196</v>
      </c>
      <c r="E44" s="420">
        <f>SUM(E45:E49)</f>
        <v>13343</v>
      </c>
    </row>
    <row r="45" spans="1:5" ht="12" customHeight="1">
      <c r="A45" s="526" t="s">
        <v>72</v>
      </c>
      <c r="B45" s="310" t="s">
        <v>37</v>
      </c>
      <c r="C45" s="415">
        <v>5090</v>
      </c>
      <c r="D45" s="415">
        <v>5063</v>
      </c>
      <c r="E45" s="415">
        <v>4876</v>
      </c>
    </row>
    <row r="46" spans="1:5" ht="12" customHeight="1">
      <c r="A46" s="526" t="s">
        <v>73</v>
      </c>
      <c r="B46" s="309" t="s">
        <v>134</v>
      </c>
      <c r="C46" s="416">
        <v>1410</v>
      </c>
      <c r="D46" s="416">
        <v>1313</v>
      </c>
      <c r="E46" s="416">
        <v>1312</v>
      </c>
    </row>
    <row r="47" spans="1:5" ht="12" customHeight="1">
      <c r="A47" s="526" t="s">
        <v>74</v>
      </c>
      <c r="B47" s="309" t="s">
        <v>101</v>
      </c>
      <c r="C47" s="416">
        <v>8093</v>
      </c>
      <c r="D47" s="416">
        <v>7820</v>
      </c>
      <c r="E47" s="416">
        <v>7155</v>
      </c>
    </row>
    <row r="48" spans="1:5" s="286" customFormat="1" ht="12" customHeight="1">
      <c r="A48" s="526" t="s">
        <v>75</v>
      </c>
      <c r="B48" s="309" t="s">
        <v>135</v>
      </c>
      <c r="C48" s="416"/>
      <c r="D48" s="416"/>
      <c r="E48" s="416"/>
    </row>
    <row r="49" spans="1:5" ht="12" customHeight="1" thickBot="1">
      <c r="A49" s="526" t="s">
        <v>108</v>
      </c>
      <c r="B49" s="309" t="s">
        <v>136</v>
      </c>
      <c r="C49" s="416"/>
      <c r="D49" s="416"/>
      <c r="E49" s="416"/>
    </row>
    <row r="50" spans="1:5" ht="12" customHeight="1" thickBot="1">
      <c r="A50" s="513" t="s">
        <v>8</v>
      </c>
      <c r="B50" s="329" t="s">
        <v>527</v>
      </c>
      <c r="C50" s="420">
        <f>SUM(C51:C53)</f>
        <v>495</v>
      </c>
      <c r="D50" s="420">
        <f>SUM(D51:D53)</f>
        <v>1187</v>
      </c>
      <c r="E50" s="420">
        <f>SUM(E51:E53)</f>
        <v>1180</v>
      </c>
    </row>
    <row r="51" spans="1:5" ht="12" customHeight="1">
      <c r="A51" s="526" t="s">
        <v>78</v>
      </c>
      <c r="B51" s="310" t="s">
        <v>157</v>
      </c>
      <c r="C51" s="415">
        <v>495</v>
      </c>
      <c r="D51" s="415">
        <v>1187</v>
      </c>
      <c r="E51" s="415">
        <v>1180</v>
      </c>
    </row>
    <row r="52" spans="1:5" ht="12" customHeight="1">
      <c r="A52" s="526" t="s">
        <v>79</v>
      </c>
      <c r="B52" s="309" t="s">
        <v>138</v>
      </c>
      <c r="C52" s="416"/>
      <c r="D52" s="416"/>
      <c r="E52" s="416"/>
    </row>
    <row r="53" spans="1:5" ht="15" customHeight="1">
      <c r="A53" s="526" t="s">
        <v>80</v>
      </c>
      <c r="B53" s="309" t="s">
        <v>45</v>
      </c>
      <c r="C53" s="416"/>
      <c r="D53" s="416"/>
      <c r="E53" s="416"/>
    </row>
    <row r="54" spans="1:5" ht="13.5" thickBot="1">
      <c r="A54" s="526" t="s">
        <v>81</v>
      </c>
      <c r="B54" s="309" t="s">
        <v>1227</v>
      </c>
      <c r="C54" s="416"/>
      <c r="D54" s="416"/>
      <c r="E54" s="416"/>
    </row>
    <row r="55" spans="1:5" ht="15" customHeight="1" thickBot="1">
      <c r="A55" s="513" t="s">
        <v>9</v>
      </c>
      <c r="B55" s="517" t="s">
        <v>528</v>
      </c>
      <c r="C55" s="613">
        <f>+C44+C50</f>
        <v>15088</v>
      </c>
      <c r="D55" s="613">
        <f>+D44+D50</f>
        <v>15383</v>
      </c>
      <c r="E55" s="613">
        <f>+E44+E50</f>
        <v>14523</v>
      </c>
    </row>
    <row r="56" spans="1:5" ht="13.5" thickBot="1">
      <c r="C56" s="522"/>
      <c r="D56" s="522"/>
      <c r="E56" s="522"/>
    </row>
    <row r="57" spans="1:5" ht="13.5" thickBot="1">
      <c r="A57" s="469" t="s">
        <v>1228</v>
      </c>
      <c r="B57" s="470"/>
      <c r="C57" s="511">
        <v>2</v>
      </c>
      <c r="D57" s="511">
        <v>2</v>
      </c>
      <c r="E57" s="511">
        <v>2</v>
      </c>
    </row>
    <row r="58" spans="1:5" ht="13.5" thickBot="1">
      <c r="A58" s="469" t="s">
        <v>1229</v>
      </c>
      <c r="B58" s="470"/>
      <c r="C58" s="511"/>
      <c r="D58" s="511"/>
      <c r="E58" s="51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G12"/>
  <sheetViews>
    <sheetView zoomScaleNormal="100" workbookViewId="0">
      <selection activeCell="U8" sqref="U8"/>
    </sheetView>
  </sheetViews>
  <sheetFormatPr defaultRowHeight="12.75"/>
  <cols>
    <col min="1" max="1" width="7" style="284" customWidth="1"/>
    <col min="2" max="2" width="34.6640625" style="31" bestFit="1" customWidth="1"/>
    <col min="3" max="3" width="12.5" style="31" customWidth="1"/>
    <col min="4" max="6" width="11.83203125" style="31" customWidth="1"/>
    <col min="7" max="7" width="12.83203125" style="31" customWidth="1"/>
    <col min="8" max="16384" width="9.33203125" style="31"/>
  </cols>
  <sheetData>
    <row r="1" spans="1:7" ht="14.25" thickBot="1">
      <c r="G1" s="38" t="s">
        <v>52</v>
      </c>
    </row>
    <row r="2" spans="1:7" ht="17.25" customHeight="1" thickBot="1">
      <c r="A2" s="829" t="s">
        <v>5</v>
      </c>
      <c r="B2" s="831" t="s">
        <v>261</v>
      </c>
      <c r="C2" s="831" t="s">
        <v>551</v>
      </c>
      <c r="D2" s="831" t="s">
        <v>591</v>
      </c>
      <c r="E2" s="825" t="s">
        <v>552</v>
      </c>
      <c r="F2" s="825"/>
      <c r="G2" s="826"/>
    </row>
    <row r="3" spans="1:7" s="285" customFormat="1" ht="57.75" customHeight="1" thickBot="1">
      <c r="A3" s="830"/>
      <c r="B3" s="832"/>
      <c r="C3" s="832"/>
      <c r="D3" s="832"/>
      <c r="E3" s="29" t="s">
        <v>553</v>
      </c>
      <c r="F3" s="29" t="s">
        <v>554</v>
      </c>
      <c r="G3" s="571" t="s">
        <v>555</v>
      </c>
    </row>
    <row r="4" spans="1:7" s="286" customFormat="1" ht="15" customHeight="1" thickBot="1">
      <c r="A4" s="457" t="s">
        <v>370</v>
      </c>
      <c r="B4" s="458" t="s">
        <v>371</v>
      </c>
      <c r="C4" s="458" t="s">
        <v>372</v>
      </c>
      <c r="D4" s="458" t="s">
        <v>373</v>
      </c>
      <c r="E4" s="458" t="s">
        <v>592</v>
      </c>
      <c r="F4" s="458" t="s">
        <v>451</v>
      </c>
      <c r="G4" s="533" t="s">
        <v>452</v>
      </c>
    </row>
    <row r="5" spans="1:7" ht="15" customHeight="1">
      <c r="A5" s="287" t="s">
        <v>7</v>
      </c>
      <c r="B5" s="288" t="s">
        <v>1241</v>
      </c>
      <c r="C5" s="289">
        <v>194304</v>
      </c>
      <c r="D5" s="289"/>
      <c r="E5" s="290">
        <f>C5+D5</f>
        <v>194304</v>
      </c>
      <c r="F5" s="289"/>
      <c r="G5" s="291"/>
    </row>
    <row r="6" spans="1:7" ht="15" customHeight="1">
      <c r="A6" s="292" t="s">
        <v>8</v>
      </c>
      <c r="B6" s="293" t="s">
        <v>1262</v>
      </c>
      <c r="C6" s="2">
        <v>1307</v>
      </c>
      <c r="D6" s="2"/>
      <c r="E6" s="290">
        <f t="shared" ref="E6:E11" si="0">C6+D6</f>
        <v>1307</v>
      </c>
      <c r="F6" s="2"/>
      <c r="G6" s="168"/>
    </row>
    <row r="7" spans="1:7" ht="15" customHeight="1">
      <c r="A7" s="292" t="s">
        <v>9</v>
      </c>
      <c r="B7" s="293" t="s">
        <v>1220</v>
      </c>
      <c r="C7" s="2">
        <v>386</v>
      </c>
      <c r="D7" s="2"/>
      <c r="E7" s="290">
        <f t="shared" si="0"/>
        <v>386</v>
      </c>
      <c r="F7" s="2"/>
      <c r="G7" s="168"/>
    </row>
    <row r="8" spans="1:7" ht="15" customHeight="1">
      <c r="A8" s="292" t="s">
        <v>10</v>
      </c>
      <c r="B8" s="293" t="s">
        <v>1219</v>
      </c>
      <c r="C8" s="2">
        <v>604</v>
      </c>
      <c r="D8" s="2"/>
      <c r="E8" s="290">
        <f t="shared" si="0"/>
        <v>604</v>
      </c>
      <c r="F8" s="2"/>
      <c r="G8" s="168"/>
    </row>
    <row r="9" spans="1:7" ht="15" customHeight="1">
      <c r="A9" s="292" t="s">
        <v>11</v>
      </c>
      <c r="B9" s="293"/>
      <c r="C9" s="2"/>
      <c r="D9" s="2"/>
      <c r="E9" s="290">
        <f t="shared" si="0"/>
        <v>0</v>
      </c>
      <c r="F9" s="2"/>
      <c r="G9" s="168"/>
    </row>
    <row r="10" spans="1:7" ht="15" customHeight="1">
      <c r="A10" s="292" t="s">
        <v>12</v>
      </c>
      <c r="B10" s="293"/>
      <c r="C10" s="2"/>
      <c r="D10" s="2"/>
      <c r="E10" s="290">
        <f t="shared" si="0"/>
        <v>0</v>
      </c>
      <c r="F10" s="2"/>
      <c r="G10" s="168"/>
    </row>
    <row r="11" spans="1:7" ht="15" customHeight="1" thickBot="1">
      <c r="A11" s="292" t="s">
        <v>13</v>
      </c>
      <c r="B11" s="293"/>
      <c r="C11" s="2"/>
      <c r="D11" s="2"/>
      <c r="E11" s="290">
        <f t="shared" si="0"/>
        <v>0</v>
      </c>
      <c r="F11" s="2"/>
      <c r="G11" s="168"/>
    </row>
    <row r="12" spans="1:7" ht="15" customHeight="1" thickBot="1">
      <c r="A12" s="827" t="s">
        <v>40</v>
      </c>
      <c r="B12" s="828"/>
      <c r="C12" s="13">
        <f>SUM(C5:C11)</f>
        <v>196601</v>
      </c>
      <c r="D12" s="13">
        <f>SUM(D5:D11)</f>
        <v>0</v>
      </c>
      <c r="E12" s="13">
        <f>SUM(E5:E11)</f>
        <v>196601</v>
      </c>
      <c r="F12" s="13">
        <f>SUM(F5:F11)</f>
        <v>0</v>
      </c>
      <c r="G12" s="14">
        <f>SUM(G5:G11)</f>
        <v>0</v>
      </c>
    </row>
  </sheetData>
  <mergeCells count="6">
    <mergeCell ref="E2:G2"/>
    <mergeCell ref="A12:B12"/>
    <mergeCell ref="A2:A3"/>
    <mergeCell ref="B2:B3"/>
    <mergeCell ref="C2:C3"/>
    <mergeCell ref="D2:D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3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……/2016. (……) önkormányzati rendelethez&amp;"Times New Roman CE,Dőlt"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157"/>
  <sheetViews>
    <sheetView topLeftCell="A50" zoomScale="120" zoomScaleNormal="120" zoomScaleSheetLayoutView="100" workbookViewId="0">
      <selection activeCell="N86" sqref="N86"/>
    </sheetView>
  </sheetViews>
  <sheetFormatPr defaultRowHeight="15.75"/>
  <cols>
    <col min="1" max="1" width="9" style="350" customWidth="1"/>
    <col min="2" max="2" width="64.83203125" style="350" customWidth="1"/>
    <col min="3" max="3" width="17.33203125" style="350" customWidth="1"/>
    <col min="4" max="5" width="17.33203125" style="351" customWidth="1"/>
    <col min="6" max="6" width="9.33203125" style="361"/>
    <col min="7" max="7" width="9.33203125" style="666"/>
    <col min="8" max="16384" width="9.33203125" style="361"/>
  </cols>
  <sheetData>
    <row r="1" spans="1:7" ht="15.95" customHeight="1">
      <c r="A1" s="775" t="s">
        <v>4</v>
      </c>
      <c r="B1" s="775"/>
      <c r="C1" s="775"/>
      <c r="D1" s="775"/>
      <c r="E1" s="775"/>
    </row>
    <row r="2" spans="1:7" ht="15.95" customHeight="1" thickBot="1">
      <c r="A2" s="755" t="s">
        <v>112</v>
      </c>
      <c r="B2" s="755"/>
      <c r="C2" s="755"/>
      <c r="D2" s="756"/>
      <c r="E2" s="756" t="s">
        <v>158</v>
      </c>
    </row>
    <row r="3" spans="1:7" ht="15.95" customHeight="1">
      <c r="A3" s="776" t="s">
        <v>60</v>
      </c>
      <c r="B3" s="778" t="s">
        <v>6</v>
      </c>
      <c r="C3" s="834" t="str">
        <f>+CONCATENATE(LEFT(ÖSSZEFÜGGÉSEK!A4,4)-1,". évi tény")</f>
        <v>2014. évi tény</v>
      </c>
      <c r="D3" s="780" t="str">
        <f>+CONCATENATE(LEFT(ÖSSZEFÜGGÉSEK!A4,4),". évi")</f>
        <v>2015. évi</v>
      </c>
      <c r="E3" s="833"/>
      <c r="F3" s="757" t="s">
        <v>1260</v>
      </c>
      <c r="G3" s="758" t="s">
        <v>1261</v>
      </c>
    </row>
    <row r="4" spans="1:7" ht="38.1" customHeight="1" thickBot="1">
      <c r="A4" s="777"/>
      <c r="B4" s="779"/>
      <c r="C4" s="835"/>
      <c r="D4" s="733" t="s">
        <v>185</v>
      </c>
      <c r="E4" s="646" t="s">
        <v>186</v>
      </c>
      <c r="F4" s="673"/>
      <c r="G4" s="759"/>
    </row>
    <row r="5" spans="1:7" s="362" customFormat="1" ht="12" customHeight="1" thickBot="1">
      <c r="A5" s="326" t="s">
        <v>370</v>
      </c>
      <c r="B5" s="327" t="s">
        <v>371</v>
      </c>
      <c r="C5" s="327" t="s">
        <v>372</v>
      </c>
      <c r="D5" s="327" t="s">
        <v>374</v>
      </c>
      <c r="E5" s="647" t="s">
        <v>451</v>
      </c>
      <c r="F5" s="672"/>
      <c r="G5" s="760"/>
    </row>
    <row r="6" spans="1:7" s="363" customFormat="1" ht="12" customHeight="1" thickBot="1">
      <c r="A6" s="321" t="s">
        <v>7</v>
      </c>
      <c r="B6" s="541" t="s">
        <v>262</v>
      </c>
      <c r="C6" s="353">
        <f>+C7+C8+C9+C10+C11+C12</f>
        <v>496557</v>
      </c>
      <c r="D6" s="353">
        <f>+D7+D8+D9+D10+D11+D12</f>
        <v>428982</v>
      </c>
      <c r="E6" s="648">
        <f>+E7+E8+E9+E10+E11+E12</f>
        <v>428965</v>
      </c>
      <c r="F6" s="670">
        <f>E6/D6</f>
        <v>0.99996037129763016</v>
      </c>
      <c r="G6" s="761">
        <f>E6-D6</f>
        <v>-17</v>
      </c>
    </row>
    <row r="7" spans="1:7" s="363" customFormat="1" ht="12" customHeight="1">
      <c r="A7" s="316" t="s">
        <v>72</v>
      </c>
      <c r="B7" s="542" t="s">
        <v>263</v>
      </c>
      <c r="C7" s="355">
        <v>152634</v>
      </c>
      <c r="D7" s="355">
        <v>122761</v>
      </c>
      <c r="E7" s="649">
        <v>122761</v>
      </c>
      <c r="F7" s="668">
        <f>E7/D7</f>
        <v>1</v>
      </c>
      <c r="G7" s="762">
        <f t="shared" ref="G7:G70" si="0">E7-D7</f>
        <v>0</v>
      </c>
    </row>
    <row r="8" spans="1:7" s="363" customFormat="1" ht="12" customHeight="1">
      <c r="A8" s="315" t="s">
        <v>73</v>
      </c>
      <c r="B8" s="543" t="s">
        <v>264</v>
      </c>
      <c r="C8" s="354">
        <v>129439</v>
      </c>
      <c r="D8" s="354">
        <v>133146</v>
      </c>
      <c r="E8" s="650">
        <v>133146</v>
      </c>
      <c r="F8" s="663">
        <f t="shared" ref="F8:F71" si="1">E8/D8</f>
        <v>1</v>
      </c>
      <c r="G8" s="763">
        <f t="shared" si="0"/>
        <v>0</v>
      </c>
    </row>
    <row r="9" spans="1:7" s="363" customFormat="1" ht="12" customHeight="1">
      <c r="A9" s="315" t="s">
        <v>74</v>
      </c>
      <c r="B9" s="543" t="s">
        <v>265</v>
      </c>
      <c r="C9" s="354">
        <v>131146</v>
      </c>
      <c r="D9" s="354">
        <v>128972</v>
      </c>
      <c r="E9" s="650">
        <v>128971</v>
      </c>
      <c r="F9" s="663">
        <f t="shared" si="1"/>
        <v>0.99999224637905904</v>
      </c>
      <c r="G9" s="763">
        <f t="shared" si="0"/>
        <v>-1</v>
      </c>
    </row>
    <row r="10" spans="1:7" s="363" customFormat="1" ht="12" customHeight="1">
      <c r="A10" s="315" t="s">
        <v>75</v>
      </c>
      <c r="B10" s="543" t="s">
        <v>266</v>
      </c>
      <c r="C10" s="354">
        <v>7625</v>
      </c>
      <c r="D10" s="354">
        <v>8395</v>
      </c>
      <c r="E10" s="650">
        <v>8395</v>
      </c>
      <c r="F10" s="663">
        <f t="shared" si="1"/>
        <v>1</v>
      </c>
      <c r="G10" s="763">
        <f t="shared" si="0"/>
        <v>0</v>
      </c>
    </row>
    <row r="11" spans="1:7" s="363" customFormat="1" ht="12" customHeight="1">
      <c r="A11" s="315" t="s">
        <v>108</v>
      </c>
      <c r="B11" s="543" t="s">
        <v>267</v>
      </c>
      <c r="C11" s="539">
        <v>7040</v>
      </c>
      <c r="D11" s="354">
        <v>1434</v>
      </c>
      <c r="E11" s="650">
        <v>1434</v>
      </c>
      <c r="F11" s="663">
        <f t="shared" si="1"/>
        <v>1</v>
      </c>
      <c r="G11" s="763">
        <f t="shared" si="0"/>
        <v>0</v>
      </c>
    </row>
    <row r="12" spans="1:7" s="363" customFormat="1" ht="12" customHeight="1" thickBot="1">
      <c r="A12" s="317" t="s">
        <v>76</v>
      </c>
      <c r="B12" s="544" t="s">
        <v>268</v>
      </c>
      <c r="C12" s="540">
        <v>68673</v>
      </c>
      <c r="D12" s="356">
        <v>34274</v>
      </c>
      <c r="E12" s="651">
        <v>34258</v>
      </c>
      <c r="F12" s="669">
        <f t="shared" si="1"/>
        <v>0.99953317383439344</v>
      </c>
      <c r="G12" s="764">
        <f t="shared" si="0"/>
        <v>-16</v>
      </c>
    </row>
    <row r="13" spans="1:7" s="363" customFormat="1" ht="12" customHeight="1" thickBot="1">
      <c r="A13" s="321" t="s">
        <v>8</v>
      </c>
      <c r="B13" s="545" t="s">
        <v>269</v>
      </c>
      <c r="C13" s="353">
        <f>+C14+C15+C16+C17+C18</f>
        <v>138916</v>
      </c>
      <c r="D13" s="353">
        <f>+D14+D15+D16+D17+D18</f>
        <v>111379</v>
      </c>
      <c r="E13" s="648">
        <f>+E14+E15+E16+E17+E18</f>
        <v>106140</v>
      </c>
      <c r="F13" s="670">
        <f t="shared" si="1"/>
        <v>0.95296240763519158</v>
      </c>
      <c r="G13" s="761">
        <f t="shared" si="0"/>
        <v>-5239</v>
      </c>
    </row>
    <row r="14" spans="1:7" s="363" customFormat="1" ht="12" customHeight="1">
      <c r="A14" s="316" t="s">
        <v>78</v>
      </c>
      <c r="B14" s="542" t="s">
        <v>270</v>
      </c>
      <c r="C14" s="355"/>
      <c r="D14" s="355"/>
      <c r="E14" s="649"/>
      <c r="F14" s="668"/>
      <c r="G14" s="762">
        <f t="shared" si="0"/>
        <v>0</v>
      </c>
    </row>
    <row r="15" spans="1:7" s="363" customFormat="1" ht="12" customHeight="1">
      <c r="A15" s="315" t="s">
        <v>79</v>
      </c>
      <c r="B15" s="543" t="s">
        <v>271</v>
      </c>
      <c r="C15" s="354"/>
      <c r="D15" s="354"/>
      <c r="E15" s="650"/>
      <c r="F15" s="663"/>
      <c r="G15" s="763">
        <f t="shared" si="0"/>
        <v>0</v>
      </c>
    </row>
    <row r="16" spans="1:7" s="363" customFormat="1" ht="12" customHeight="1">
      <c r="A16" s="315" t="s">
        <v>80</v>
      </c>
      <c r="B16" s="543" t="s">
        <v>272</v>
      </c>
      <c r="C16" s="354"/>
      <c r="D16" s="354"/>
      <c r="E16" s="650"/>
      <c r="F16" s="663"/>
      <c r="G16" s="763">
        <f t="shared" si="0"/>
        <v>0</v>
      </c>
    </row>
    <row r="17" spans="1:7" s="363" customFormat="1" ht="12" customHeight="1">
      <c r="A17" s="315" t="s">
        <v>81</v>
      </c>
      <c r="B17" s="543" t="s">
        <v>273</v>
      </c>
      <c r="C17" s="354"/>
      <c r="D17" s="354"/>
      <c r="E17" s="650"/>
      <c r="F17" s="663"/>
      <c r="G17" s="763">
        <f t="shared" si="0"/>
        <v>0</v>
      </c>
    </row>
    <row r="18" spans="1:7" s="363" customFormat="1" ht="12" customHeight="1">
      <c r="A18" s="315" t="s">
        <v>82</v>
      </c>
      <c r="B18" s="543" t="s">
        <v>274</v>
      </c>
      <c r="C18" s="354">
        <v>138916</v>
      </c>
      <c r="D18" s="354">
        <v>111379</v>
      </c>
      <c r="E18" s="650">
        <v>106140</v>
      </c>
      <c r="F18" s="663">
        <f t="shared" si="1"/>
        <v>0.95296240763519158</v>
      </c>
      <c r="G18" s="763">
        <f t="shared" si="0"/>
        <v>-5239</v>
      </c>
    </row>
    <row r="19" spans="1:7" s="363" customFormat="1" ht="12" customHeight="1" thickBot="1">
      <c r="A19" s="317" t="s">
        <v>89</v>
      </c>
      <c r="B19" s="544" t="s">
        <v>275</v>
      </c>
      <c r="C19" s="356">
        <v>16421</v>
      </c>
      <c r="D19" s="356"/>
      <c r="E19" s="651"/>
      <c r="F19" s="669"/>
      <c r="G19" s="764">
        <f t="shared" si="0"/>
        <v>0</v>
      </c>
    </row>
    <row r="20" spans="1:7" s="363" customFormat="1" ht="12" customHeight="1" thickBot="1">
      <c r="A20" s="321" t="s">
        <v>9</v>
      </c>
      <c r="B20" s="541" t="s">
        <v>276</v>
      </c>
      <c r="C20" s="353">
        <f>+C21+C22+C23+C24+C25</f>
        <v>281973</v>
      </c>
      <c r="D20" s="353">
        <f>+D21+D22+D23+D24+D25</f>
        <v>124194</v>
      </c>
      <c r="E20" s="648">
        <f>+E21+E22+E23+E24+E25</f>
        <v>123305</v>
      </c>
      <c r="F20" s="670">
        <f t="shared" si="1"/>
        <v>0.99284184421147559</v>
      </c>
      <c r="G20" s="761">
        <f t="shared" si="0"/>
        <v>-889</v>
      </c>
    </row>
    <row r="21" spans="1:7" s="363" customFormat="1" ht="12" customHeight="1">
      <c r="A21" s="316" t="s">
        <v>61</v>
      </c>
      <c r="B21" s="542" t="s">
        <v>277</v>
      </c>
      <c r="C21" s="355">
        <v>159503</v>
      </c>
      <c r="D21" s="355"/>
      <c r="E21" s="649"/>
      <c r="F21" s="668"/>
      <c r="G21" s="762">
        <f t="shared" si="0"/>
        <v>0</v>
      </c>
    </row>
    <row r="22" spans="1:7" s="363" customFormat="1" ht="12" customHeight="1">
      <c r="A22" s="315" t="s">
        <v>62</v>
      </c>
      <c r="B22" s="543" t="s">
        <v>278</v>
      </c>
      <c r="C22" s="354"/>
      <c r="D22" s="354"/>
      <c r="E22" s="650"/>
      <c r="F22" s="663"/>
      <c r="G22" s="763">
        <f t="shared" si="0"/>
        <v>0</v>
      </c>
    </row>
    <row r="23" spans="1:7" s="363" customFormat="1" ht="12" customHeight="1">
      <c r="A23" s="315" t="s">
        <v>63</v>
      </c>
      <c r="B23" s="543" t="s">
        <v>279</v>
      </c>
      <c r="C23" s="354"/>
      <c r="D23" s="354"/>
      <c r="E23" s="650"/>
      <c r="F23" s="663"/>
      <c r="G23" s="763">
        <f t="shared" si="0"/>
        <v>0</v>
      </c>
    </row>
    <row r="24" spans="1:7" s="363" customFormat="1" ht="12" customHeight="1">
      <c r="A24" s="315" t="s">
        <v>64</v>
      </c>
      <c r="B24" s="543" t="s">
        <v>280</v>
      </c>
      <c r="C24" s="354"/>
      <c r="D24" s="354"/>
      <c r="E24" s="650"/>
      <c r="F24" s="663"/>
      <c r="G24" s="763">
        <f t="shared" si="0"/>
        <v>0</v>
      </c>
    </row>
    <row r="25" spans="1:7" s="363" customFormat="1" ht="12" customHeight="1">
      <c r="A25" s="315" t="s">
        <v>122</v>
      </c>
      <c r="B25" s="543" t="s">
        <v>281</v>
      </c>
      <c r="C25" s="354">
        <v>122470</v>
      </c>
      <c r="D25" s="354">
        <v>124194</v>
      </c>
      <c r="E25" s="650">
        <v>123305</v>
      </c>
      <c r="F25" s="663">
        <f t="shared" si="1"/>
        <v>0.99284184421147559</v>
      </c>
      <c r="G25" s="763">
        <f t="shared" si="0"/>
        <v>-889</v>
      </c>
    </row>
    <row r="26" spans="1:7" s="363" customFormat="1" ht="12" customHeight="1" thickBot="1">
      <c r="A26" s="317" t="s">
        <v>123</v>
      </c>
      <c r="B26" s="544" t="s">
        <v>282</v>
      </c>
      <c r="C26" s="356">
        <v>101724</v>
      </c>
      <c r="D26" s="356">
        <v>109394</v>
      </c>
      <c r="E26" s="651">
        <v>108505</v>
      </c>
      <c r="F26" s="669">
        <f t="shared" si="1"/>
        <v>0.99187341170448107</v>
      </c>
      <c r="G26" s="764">
        <f t="shared" si="0"/>
        <v>-889</v>
      </c>
    </row>
    <row r="27" spans="1:7" s="363" customFormat="1" ht="12" customHeight="1" thickBot="1">
      <c r="A27" s="326" t="s">
        <v>124</v>
      </c>
      <c r="B27" s="322" t="s">
        <v>594</v>
      </c>
      <c r="C27" s="359">
        <f>SUM(C28:C33)</f>
        <v>263620</v>
      </c>
      <c r="D27" s="359">
        <f>SUM(D28:D33)</f>
        <v>243735</v>
      </c>
      <c r="E27" s="652">
        <f>SUM(E28:E33)</f>
        <v>292944</v>
      </c>
      <c r="F27" s="670">
        <f t="shared" si="1"/>
        <v>1.2018955012616162</v>
      </c>
      <c r="G27" s="761">
        <f t="shared" si="0"/>
        <v>49209</v>
      </c>
    </row>
    <row r="28" spans="1:7" s="363" customFormat="1" ht="12" customHeight="1">
      <c r="A28" s="493" t="s">
        <v>283</v>
      </c>
      <c r="B28" s="364" t="s">
        <v>598</v>
      </c>
      <c r="C28" s="355"/>
      <c r="D28" s="355"/>
      <c r="E28" s="649"/>
      <c r="F28" s="668"/>
      <c r="G28" s="762">
        <f t="shared" si="0"/>
        <v>0</v>
      </c>
    </row>
    <row r="29" spans="1:7" s="363" customFormat="1" ht="12" customHeight="1">
      <c r="A29" s="494" t="s">
        <v>284</v>
      </c>
      <c r="B29" s="365" t="s">
        <v>1213</v>
      </c>
      <c r="C29" s="354">
        <v>31872</v>
      </c>
      <c r="D29" s="354">
        <v>32000</v>
      </c>
      <c r="E29" s="650">
        <v>32903</v>
      </c>
      <c r="F29" s="663">
        <f t="shared" si="1"/>
        <v>1.02821875</v>
      </c>
      <c r="G29" s="763">
        <f t="shared" si="0"/>
        <v>903</v>
      </c>
    </row>
    <row r="30" spans="1:7" s="363" customFormat="1" ht="12" customHeight="1">
      <c r="A30" s="494" t="s">
        <v>285</v>
      </c>
      <c r="B30" s="365" t="s">
        <v>600</v>
      </c>
      <c r="C30" s="354">
        <v>213074</v>
      </c>
      <c r="D30" s="354">
        <v>193995</v>
      </c>
      <c r="E30" s="650">
        <v>242648</v>
      </c>
      <c r="F30" s="663">
        <f t="shared" si="1"/>
        <v>1.2507951235856594</v>
      </c>
      <c r="G30" s="763">
        <f t="shared" si="0"/>
        <v>48653</v>
      </c>
    </row>
    <row r="31" spans="1:7" s="363" customFormat="1" ht="12" customHeight="1">
      <c r="A31" s="494" t="s">
        <v>595</v>
      </c>
      <c r="B31" s="365" t="s">
        <v>1215</v>
      </c>
      <c r="C31" s="354">
        <v>15393</v>
      </c>
      <c r="D31" s="354">
        <v>15000</v>
      </c>
      <c r="E31" s="650">
        <v>15741</v>
      </c>
      <c r="F31" s="663">
        <f t="shared" si="1"/>
        <v>1.0494000000000001</v>
      </c>
      <c r="G31" s="763">
        <f t="shared" si="0"/>
        <v>741</v>
      </c>
    </row>
    <row r="32" spans="1:7" s="363" customFormat="1" ht="12" customHeight="1">
      <c r="A32" s="494" t="s">
        <v>596</v>
      </c>
      <c r="B32" s="365" t="s">
        <v>286</v>
      </c>
      <c r="C32" s="354">
        <v>1099</v>
      </c>
      <c r="D32" s="354"/>
      <c r="E32" s="650">
        <v>294</v>
      </c>
      <c r="F32" s="663"/>
      <c r="G32" s="763">
        <f t="shared" si="0"/>
        <v>294</v>
      </c>
    </row>
    <row r="33" spans="1:7" s="363" customFormat="1" ht="12" customHeight="1" thickBot="1">
      <c r="A33" s="495" t="s">
        <v>597</v>
      </c>
      <c r="B33" s="345" t="s">
        <v>287</v>
      </c>
      <c r="C33" s="356">
        <v>2182</v>
      </c>
      <c r="D33" s="356">
        <v>2740</v>
      </c>
      <c r="E33" s="651">
        <v>1358</v>
      </c>
      <c r="F33" s="669">
        <f t="shared" si="1"/>
        <v>0.49562043795620436</v>
      </c>
      <c r="G33" s="764">
        <f t="shared" si="0"/>
        <v>-1382</v>
      </c>
    </row>
    <row r="34" spans="1:7" s="363" customFormat="1" ht="12" customHeight="1" thickBot="1">
      <c r="A34" s="321" t="s">
        <v>11</v>
      </c>
      <c r="B34" s="541" t="s">
        <v>288</v>
      </c>
      <c r="C34" s="353">
        <f>SUM(C35:C44)</f>
        <v>25014</v>
      </c>
      <c r="D34" s="353">
        <f>SUM(D35:D44)</f>
        <v>38649</v>
      </c>
      <c r="E34" s="648">
        <f>SUM(E35:E44)</f>
        <v>34520</v>
      </c>
      <c r="F34" s="670">
        <f t="shared" si="1"/>
        <v>0.89316670547750265</v>
      </c>
      <c r="G34" s="761">
        <f t="shared" si="0"/>
        <v>-4129</v>
      </c>
    </row>
    <row r="35" spans="1:7" s="363" customFormat="1" ht="12" customHeight="1">
      <c r="A35" s="316" t="s">
        <v>65</v>
      </c>
      <c r="B35" s="542" t="s">
        <v>289</v>
      </c>
      <c r="C35" s="355">
        <v>109</v>
      </c>
      <c r="D35" s="355">
        <v>110</v>
      </c>
      <c r="E35" s="649">
        <v>146</v>
      </c>
      <c r="F35" s="668">
        <f t="shared" si="1"/>
        <v>1.3272727272727274</v>
      </c>
      <c r="G35" s="762">
        <f t="shared" si="0"/>
        <v>36</v>
      </c>
    </row>
    <row r="36" spans="1:7" s="363" customFormat="1" ht="12" customHeight="1">
      <c r="A36" s="315" t="s">
        <v>66</v>
      </c>
      <c r="B36" s="543" t="s">
        <v>290</v>
      </c>
      <c r="C36" s="354">
        <v>13310</v>
      </c>
      <c r="D36" s="354">
        <v>17312</v>
      </c>
      <c r="E36" s="650">
        <v>23344</v>
      </c>
      <c r="F36" s="663">
        <f t="shared" si="1"/>
        <v>1.3484288354898337</v>
      </c>
      <c r="G36" s="763">
        <f t="shared" si="0"/>
        <v>6032</v>
      </c>
    </row>
    <row r="37" spans="1:7" s="363" customFormat="1" ht="12" customHeight="1">
      <c r="A37" s="315" t="s">
        <v>67</v>
      </c>
      <c r="B37" s="543" t="s">
        <v>291</v>
      </c>
      <c r="C37" s="354">
        <v>5870</v>
      </c>
      <c r="D37" s="354">
        <v>4880</v>
      </c>
      <c r="E37" s="650">
        <v>2937</v>
      </c>
      <c r="F37" s="663">
        <f t="shared" si="1"/>
        <v>0.60184426229508192</v>
      </c>
      <c r="G37" s="763">
        <f t="shared" si="0"/>
        <v>-1943</v>
      </c>
    </row>
    <row r="38" spans="1:7" s="363" customFormat="1" ht="12" customHeight="1">
      <c r="A38" s="315" t="s">
        <v>126</v>
      </c>
      <c r="B38" s="543" t="s">
        <v>292</v>
      </c>
      <c r="C38" s="354"/>
      <c r="D38" s="354">
        <v>8761</v>
      </c>
      <c r="E38" s="650"/>
      <c r="F38" s="663">
        <f t="shared" si="1"/>
        <v>0</v>
      </c>
      <c r="G38" s="763">
        <f t="shared" si="0"/>
        <v>-8761</v>
      </c>
    </row>
    <row r="39" spans="1:7" s="363" customFormat="1" ht="12" customHeight="1">
      <c r="A39" s="315" t="s">
        <v>127</v>
      </c>
      <c r="B39" s="543" t="s">
        <v>293</v>
      </c>
      <c r="C39" s="354"/>
      <c r="D39" s="354"/>
      <c r="E39" s="650"/>
      <c r="F39" s="663"/>
      <c r="G39" s="763">
        <f t="shared" si="0"/>
        <v>0</v>
      </c>
    </row>
    <row r="40" spans="1:7" s="363" customFormat="1" ht="12" customHeight="1">
      <c r="A40" s="315" t="s">
        <v>128</v>
      </c>
      <c r="B40" s="543" t="s">
        <v>294</v>
      </c>
      <c r="C40" s="354">
        <v>2537</v>
      </c>
      <c r="D40" s="354">
        <v>2787</v>
      </c>
      <c r="E40" s="650">
        <v>4443</v>
      </c>
      <c r="F40" s="663">
        <f t="shared" si="1"/>
        <v>1.5941872981700753</v>
      </c>
      <c r="G40" s="763">
        <f t="shared" si="0"/>
        <v>1656</v>
      </c>
    </row>
    <row r="41" spans="1:7" s="363" customFormat="1" ht="12" customHeight="1">
      <c r="A41" s="315" t="s">
        <v>129</v>
      </c>
      <c r="B41" s="543" t="s">
        <v>295</v>
      </c>
      <c r="C41" s="354">
        <v>2817</v>
      </c>
      <c r="D41" s="354">
        <v>4024</v>
      </c>
      <c r="E41" s="650">
        <v>2711</v>
      </c>
      <c r="F41" s="663">
        <f t="shared" si="1"/>
        <v>0.67370775347912526</v>
      </c>
      <c r="G41" s="763">
        <f t="shared" si="0"/>
        <v>-1313</v>
      </c>
    </row>
    <row r="42" spans="1:7" s="363" customFormat="1" ht="12" customHeight="1">
      <c r="A42" s="315" t="s">
        <v>130</v>
      </c>
      <c r="B42" s="543" t="s">
        <v>296</v>
      </c>
      <c r="C42" s="354">
        <v>277</v>
      </c>
      <c r="D42" s="354">
        <v>277</v>
      </c>
      <c r="E42" s="650">
        <v>265</v>
      </c>
      <c r="F42" s="663">
        <f t="shared" si="1"/>
        <v>0.95667870036101088</v>
      </c>
      <c r="G42" s="763">
        <f t="shared" si="0"/>
        <v>-12</v>
      </c>
    </row>
    <row r="43" spans="1:7" s="363" customFormat="1" ht="12" customHeight="1">
      <c r="A43" s="315" t="s">
        <v>297</v>
      </c>
      <c r="B43" s="543" t="s">
        <v>298</v>
      </c>
      <c r="C43" s="357"/>
      <c r="D43" s="357"/>
      <c r="E43" s="653">
        <v>98</v>
      </c>
      <c r="F43" s="663"/>
      <c r="G43" s="763">
        <f t="shared" si="0"/>
        <v>98</v>
      </c>
    </row>
    <row r="44" spans="1:7" s="363" customFormat="1" ht="12" customHeight="1" thickBot="1">
      <c r="A44" s="317" t="s">
        <v>299</v>
      </c>
      <c r="B44" s="544" t="s">
        <v>300</v>
      </c>
      <c r="C44" s="358">
        <v>94</v>
      </c>
      <c r="D44" s="358">
        <v>498</v>
      </c>
      <c r="E44" s="654">
        <v>576</v>
      </c>
      <c r="F44" s="669">
        <f t="shared" si="1"/>
        <v>1.1566265060240963</v>
      </c>
      <c r="G44" s="764">
        <f t="shared" si="0"/>
        <v>78</v>
      </c>
    </row>
    <row r="45" spans="1:7" s="363" customFormat="1" ht="12" customHeight="1" thickBot="1">
      <c r="A45" s="321" t="s">
        <v>12</v>
      </c>
      <c r="B45" s="541" t="s">
        <v>301</v>
      </c>
      <c r="C45" s="353">
        <f>SUM(C46:C50)</f>
        <v>5550</v>
      </c>
      <c r="D45" s="353">
        <f>SUM(D46:D50)</f>
        <v>0</v>
      </c>
      <c r="E45" s="648">
        <f>SUM(E46:E50)</f>
        <v>0</v>
      </c>
      <c r="F45" s="670"/>
      <c r="G45" s="761">
        <f t="shared" si="0"/>
        <v>0</v>
      </c>
    </row>
    <row r="46" spans="1:7" s="363" customFormat="1" ht="12" customHeight="1">
      <c r="A46" s="316" t="s">
        <v>68</v>
      </c>
      <c r="B46" s="542" t="s">
        <v>302</v>
      </c>
      <c r="C46" s="374"/>
      <c r="D46" s="374"/>
      <c r="E46" s="655"/>
      <c r="F46" s="668"/>
      <c r="G46" s="762">
        <f t="shared" si="0"/>
        <v>0</v>
      </c>
    </row>
    <row r="47" spans="1:7" s="363" customFormat="1" ht="12" customHeight="1">
      <c r="A47" s="315" t="s">
        <v>69</v>
      </c>
      <c r="B47" s="543" t="s">
        <v>303</v>
      </c>
      <c r="C47" s="357">
        <v>3867</v>
      </c>
      <c r="D47" s="357"/>
      <c r="E47" s="653"/>
      <c r="F47" s="663"/>
      <c r="G47" s="763">
        <f t="shared" si="0"/>
        <v>0</v>
      </c>
    </row>
    <row r="48" spans="1:7" s="363" customFormat="1" ht="12" customHeight="1">
      <c r="A48" s="315" t="s">
        <v>304</v>
      </c>
      <c r="B48" s="543" t="s">
        <v>305</v>
      </c>
      <c r="C48" s="357">
        <v>1683</v>
      </c>
      <c r="D48" s="357"/>
      <c r="E48" s="653"/>
      <c r="F48" s="663"/>
      <c r="G48" s="763">
        <f t="shared" si="0"/>
        <v>0</v>
      </c>
    </row>
    <row r="49" spans="1:7" s="363" customFormat="1" ht="12" customHeight="1">
      <c r="A49" s="315" t="s">
        <v>306</v>
      </c>
      <c r="B49" s="543" t="s">
        <v>307</v>
      </c>
      <c r="C49" s="357"/>
      <c r="D49" s="357"/>
      <c r="E49" s="653"/>
      <c r="F49" s="663"/>
      <c r="G49" s="763">
        <f t="shared" si="0"/>
        <v>0</v>
      </c>
    </row>
    <row r="50" spans="1:7" s="363" customFormat="1" ht="12" customHeight="1" thickBot="1">
      <c r="A50" s="317" t="s">
        <v>308</v>
      </c>
      <c r="B50" s="544" t="s">
        <v>309</v>
      </c>
      <c r="C50" s="358"/>
      <c r="D50" s="358"/>
      <c r="E50" s="654"/>
      <c r="F50" s="669"/>
      <c r="G50" s="764">
        <f t="shared" si="0"/>
        <v>0</v>
      </c>
    </row>
    <row r="51" spans="1:7" s="363" customFormat="1" ht="13.5" thickBot="1">
      <c r="A51" s="321" t="s">
        <v>131</v>
      </c>
      <c r="B51" s="541" t="s">
        <v>310</v>
      </c>
      <c r="C51" s="353">
        <f>SUM(C52:C54)</f>
        <v>984</v>
      </c>
      <c r="D51" s="353">
        <f>SUM(D52:D54)</f>
        <v>37900</v>
      </c>
      <c r="E51" s="648">
        <f>SUM(E52:E54)</f>
        <v>22594</v>
      </c>
      <c r="F51" s="670">
        <f t="shared" si="1"/>
        <v>0.59614775725593672</v>
      </c>
      <c r="G51" s="761">
        <f t="shared" si="0"/>
        <v>-15306</v>
      </c>
    </row>
    <row r="52" spans="1:7" s="363" customFormat="1" ht="12.75">
      <c r="A52" s="316" t="s">
        <v>70</v>
      </c>
      <c r="B52" s="542" t="s">
        <v>311</v>
      </c>
      <c r="C52" s="355"/>
      <c r="D52" s="355"/>
      <c r="E52" s="649"/>
      <c r="F52" s="668"/>
      <c r="G52" s="762">
        <f t="shared" si="0"/>
        <v>0</v>
      </c>
    </row>
    <row r="53" spans="1:7" s="363" customFormat="1" ht="14.25" customHeight="1">
      <c r="A53" s="315" t="s">
        <v>71</v>
      </c>
      <c r="B53" s="543" t="s">
        <v>529</v>
      </c>
      <c r="C53" s="354">
        <v>131</v>
      </c>
      <c r="D53" s="354">
        <v>30000</v>
      </c>
      <c r="E53" s="650">
        <v>22196</v>
      </c>
      <c r="F53" s="663">
        <f t="shared" si="1"/>
        <v>0.73986666666666667</v>
      </c>
      <c r="G53" s="763">
        <f t="shared" si="0"/>
        <v>-7804</v>
      </c>
    </row>
    <row r="54" spans="1:7" s="363" customFormat="1" ht="12.75">
      <c r="A54" s="315" t="s">
        <v>313</v>
      </c>
      <c r="B54" s="543" t="s">
        <v>314</v>
      </c>
      <c r="C54" s="354">
        <v>853</v>
      </c>
      <c r="D54" s="354">
        <v>7900</v>
      </c>
      <c r="E54" s="650">
        <v>398</v>
      </c>
      <c r="F54" s="663">
        <f t="shared" si="1"/>
        <v>5.0379746835443037E-2</v>
      </c>
      <c r="G54" s="763">
        <f t="shared" si="0"/>
        <v>-7502</v>
      </c>
    </row>
    <row r="55" spans="1:7" s="363" customFormat="1" ht="13.5" thickBot="1">
      <c r="A55" s="317" t="s">
        <v>315</v>
      </c>
      <c r="B55" s="544" t="s">
        <v>316</v>
      </c>
      <c r="C55" s="356"/>
      <c r="D55" s="356">
        <v>7700</v>
      </c>
      <c r="E55" s="651"/>
      <c r="F55" s="669">
        <f t="shared" si="1"/>
        <v>0</v>
      </c>
      <c r="G55" s="764">
        <f t="shared" si="0"/>
        <v>-7700</v>
      </c>
    </row>
    <row r="56" spans="1:7" s="363" customFormat="1" ht="13.5" thickBot="1">
      <c r="A56" s="321" t="s">
        <v>14</v>
      </c>
      <c r="B56" s="545" t="s">
        <v>317</v>
      </c>
      <c r="C56" s="353">
        <f>SUM(C57:C59)</f>
        <v>1174</v>
      </c>
      <c r="D56" s="353">
        <f>SUM(D57:D59)</f>
        <v>4650</v>
      </c>
      <c r="E56" s="648">
        <f>SUM(E57:E59)</f>
        <v>845</v>
      </c>
      <c r="F56" s="670">
        <f t="shared" si="1"/>
        <v>0.18172043010752689</v>
      </c>
      <c r="G56" s="761">
        <f t="shared" si="0"/>
        <v>-3805</v>
      </c>
    </row>
    <row r="57" spans="1:7" s="363" customFormat="1" ht="12.75">
      <c r="A57" s="315" t="s">
        <v>132</v>
      </c>
      <c r="B57" s="542" t="s">
        <v>318</v>
      </c>
      <c r="C57" s="357"/>
      <c r="D57" s="357"/>
      <c r="E57" s="653"/>
      <c r="F57" s="668"/>
      <c r="G57" s="762">
        <f t="shared" si="0"/>
        <v>0</v>
      </c>
    </row>
    <row r="58" spans="1:7" s="363" customFormat="1" ht="12.75" customHeight="1">
      <c r="A58" s="315" t="s">
        <v>133</v>
      </c>
      <c r="B58" s="543" t="s">
        <v>530</v>
      </c>
      <c r="C58" s="357">
        <v>1174</v>
      </c>
      <c r="D58" s="357">
        <v>4650</v>
      </c>
      <c r="E58" s="653">
        <v>100</v>
      </c>
      <c r="F58" s="663">
        <f t="shared" si="1"/>
        <v>2.1505376344086023E-2</v>
      </c>
      <c r="G58" s="763">
        <f t="shared" si="0"/>
        <v>-4550</v>
      </c>
    </row>
    <row r="59" spans="1:7" s="363" customFormat="1" ht="12.75">
      <c r="A59" s="315" t="s">
        <v>159</v>
      </c>
      <c r="B59" s="543" t="s">
        <v>320</v>
      </c>
      <c r="C59" s="357"/>
      <c r="D59" s="357"/>
      <c r="E59" s="653">
        <v>745</v>
      </c>
      <c r="F59" s="663"/>
      <c r="G59" s="763">
        <f t="shared" si="0"/>
        <v>745</v>
      </c>
    </row>
    <row r="60" spans="1:7" s="363" customFormat="1" ht="13.5" thickBot="1">
      <c r="A60" s="315" t="s">
        <v>321</v>
      </c>
      <c r="B60" s="544" t="s">
        <v>322</v>
      </c>
      <c r="C60" s="357"/>
      <c r="D60" s="357"/>
      <c r="E60" s="653"/>
      <c r="F60" s="669"/>
      <c r="G60" s="764">
        <f t="shared" si="0"/>
        <v>0</v>
      </c>
    </row>
    <row r="61" spans="1:7" s="363" customFormat="1" ht="13.5" thickBot="1">
      <c r="A61" s="321" t="s">
        <v>15</v>
      </c>
      <c r="B61" s="541" t="s">
        <v>323</v>
      </c>
      <c r="C61" s="359">
        <f>+C6+C13+C20+C27+C34+C45+C51+C56</f>
        <v>1213788</v>
      </c>
      <c r="D61" s="359">
        <f>+D6+D13+D20+D27+D34+D45+D51+D56</f>
        <v>989489</v>
      </c>
      <c r="E61" s="652">
        <f>+E6+E13+E20+E27+E34+E45+E51+E56</f>
        <v>1009313</v>
      </c>
      <c r="F61" s="670">
        <f t="shared" si="1"/>
        <v>1.0200345835072446</v>
      </c>
      <c r="G61" s="761">
        <f t="shared" si="0"/>
        <v>19824</v>
      </c>
    </row>
    <row r="62" spans="1:7" s="363" customFormat="1" ht="13.5" thickBot="1">
      <c r="A62" s="375" t="s">
        <v>324</v>
      </c>
      <c r="B62" s="545" t="s">
        <v>556</v>
      </c>
      <c r="C62" s="353">
        <f>SUM(C63:C65)</f>
        <v>0</v>
      </c>
      <c r="D62" s="353">
        <f>SUM(D63:D65)</f>
        <v>1948</v>
      </c>
      <c r="E62" s="648">
        <f>SUM(E63:E65)</f>
        <v>1948</v>
      </c>
      <c r="F62" s="670">
        <f t="shared" si="1"/>
        <v>1</v>
      </c>
      <c r="G62" s="761">
        <f t="shared" si="0"/>
        <v>0</v>
      </c>
    </row>
    <row r="63" spans="1:7" s="363" customFormat="1" ht="12.75">
      <c r="A63" s="315" t="s">
        <v>326</v>
      </c>
      <c r="B63" s="542" t="s">
        <v>327</v>
      </c>
      <c r="C63" s="357"/>
      <c r="D63" s="357">
        <v>1948</v>
      </c>
      <c r="E63" s="653">
        <v>1948</v>
      </c>
      <c r="F63" s="668">
        <f t="shared" si="1"/>
        <v>1</v>
      </c>
      <c r="G63" s="762">
        <f t="shared" si="0"/>
        <v>0</v>
      </c>
    </row>
    <row r="64" spans="1:7" s="363" customFormat="1" ht="12.75">
      <c r="A64" s="315" t="s">
        <v>328</v>
      </c>
      <c r="B64" s="543" t="s">
        <v>329</v>
      </c>
      <c r="C64" s="357"/>
      <c r="D64" s="357"/>
      <c r="E64" s="653"/>
      <c r="F64" s="663"/>
      <c r="G64" s="763">
        <f t="shared" si="0"/>
        <v>0</v>
      </c>
    </row>
    <row r="65" spans="1:7" s="363" customFormat="1" ht="13.5" thickBot="1">
      <c r="A65" s="315" t="s">
        <v>330</v>
      </c>
      <c r="B65" s="301" t="s">
        <v>375</v>
      </c>
      <c r="C65" s="357"/>
      <c r="D65" s="357"/>
      <c r="E65" s="653"/>
      <c r="F65" s="669"/>
      <c r="G65" s="764">
        <f t="shared" si="0"/>
        <v>0</v>
      </c>
    </row>
    <row r="66" spans="1:7" s="363" customFormat="1" ht="13.5" thickBot="1">
      <c r="A66" s="375" t="s">
        <v>332</v>
      </c>
      <c r="B66" s="545" t="s">
        <v>333</v>
      </c>
      <c r="C66" s="353">
        <f>SUM(C67:C70)</f>
        <v>0</v>
      </c>
      <c r="D66" s="353">
        <f>SUM(D67:D70)</f>
        <v>0</v>
      </c>
      <c r="E66" s="648">
        <f>SUM(E67:E70)</f>
        <v>0</v>
      </c>
      <c r="F66" s="670"/>
      <c r="G66" s="761">
        <f t="shared" si="0"/>
        <v>0</v>
      </c>
    </row>
    <row r="67" spans="1:7" s="363" customFormat="1" ht="12.75">
      <c r="A67" s="315" t="s">
        <v>109</v>
      </c>
      <c r="B67" s="542" t="s">
        <v>334</v>
      </c>
      <c r="C67" s="357"/>
      <c r="D67" s="357"/>
      <c r="E67" s="653"/>
      <c r="F67" s="668"/>
      <c r="G67" s="762">
        <f t="shared" si="0"/>
        <v>0</v>
      </c>
    </row>
    <row r="68" spans="1:7" s="363" customFormat="1" ht="12.75">
      <c r="A68" s="315" t="s">
        <v>110</v>
      </c>
      <c r="B68" s="543" t="s">
        <v>335</v>
      </c>
      <c r="C68" s="357"/>
      <c r="D68" s="357"/>
      <c r="E68" s="653"/>
      <c r="F68" s="663"/>
      <c r="G68" s="763">
        <f t="shared" si="0"/>
        <v>0</v>
      </c>
    </row>
    <row r="69" spans="1:7" s="363" customFormat="1" ht="12" customHeight="1">
      <c r="A69" s="315" t="s">
        <v>336</v>
      </c>
      <c r="B69" s="543" t="s">
        <v>337</v>
      </c>
      <c r="C69" s="357"/>
      <c r="D69" s="357"/>
      <c r="E69" s="653"/>
      <c r="F69" s="663"/>
      <c r="G69" s="763">
        <f t="shared" si="0"/>
        <v>0</v>
      </c>
    </row>
    <row r="70" spans="1:7" s="363" customFormat="1" ht="12" customHeight="1" thickBot="1">
      <c r="A70" s="315" t="s">
        <v>338</v>
      </c>
      <c r="B70" s="544" t="s">
        <v>339</v>
      </c>
      <c r="C70" s="357"/>
      <c r="D70" s="357"/>
      <c r="E70" s="653"/>
      <c r="F70" s="669"/>
      <c r="G70" s="764">
        <f t="shared" si="0"/>
        <v>0</v>
      </c>
    </row>
    <row r="71" spans="1:7" s="363" customFormat="1" ht="12" customHeight="1" thickBot="1">
      <c r="A71" s="375" t="s">
        <v>340</v>
      </c>
      <c r="B71" s="545" t="s">
        <v>341</v>
      </c>
      <c r="C71" s="353">
        <f>SUM(C72:C73)</f>
        <v>117486</v>
      </c>
      <c r="D71" s="353">
        <f>SUM(D72:D73)</f>
        <v>118609</v>
      </c>
      <c r="E71" s="648">
        <f>SUM(E72:E73)</f>
        <v>118609</v>
      </c>
      <c r="F71" s="670">
        <f t="shared" si="1"/>
        <v>1</v>
      </c>
      <c r="G71" s="761">
        <f t="shared" ref="G71:G134" si="2">E71-D71</f>
        <v>0</v>
      </c>
    </row>
    <row r="72" spans="1:7" s="363" customFormat="1" ht="12" customHeight="1">
      <c r="A72" s="315" t="s">
        <v>342</v>
      </c>
      <c r="B72" s="542" t="s">
        <v>343</v>
      </c>
      <c r="C72" s="357">
        <v>117486</v>
      </c>
      <c r="D72" s="357">
        <v>118609</v>
      </c>
      <c r="E72" s="653">
        <v>118609</v>
      </c>
      <c r="F72" s="668">
        <f t="shared" ref="F72:F85" si="3">E72/D72</f>
        <v>1</v>
      </c>
      <c r="G72" s="762">
        <f t="shared" si="2"/>
        <v>0</v>
      </c>
    </row>
    <row r="73" spans="1:7" s="363" customFormat="1" ht="12" customHeight="1" thickBot="1">
      <c r="A73" s="315" t="s">
        <v>344</v>
      </c>
      <c r="B73" s="544" t="s">
        <v>345</v>
      </c>
      <c r="C73" s="357"/>
      <c r="D73" s="357"/>
      <c r="E73" s="653"/>
      <c r="F73" s="669"/>
      <c r="G73" s="764">
        <f t="shared" si="2"/>
        <v>0</v>
      </c>
    </row>
    <row r="74" spans="1:7" s="363" customFormat="1" ht="12" customHeight="1" thickBot="1">
      <c r="A74" s="375" t="s">
        <v>346</v>
      </c>
      <c r="B74" s="545" t="s">
        <v>347</v>
      </c>
      <c r="C74" s="353">
        <f>SUM(C75:C77)</f>
        <v>12043</v>
      </c>
      <c r="D74" s="353">
        <f>SUM(D75:D77)</f>
        <v>12594</v>
      </c>
      <c r="E74" s="648">
        <f>SUM(E75:E77)</f>
        <v>12594</v>
      </c>
      <c r="F74" s="670">
        <f t="shared" si="3"/>
        <v>1</v>
      </c>
      <c r="G74" s="761">
        <f t="shared" si="2"/>
        <v>0</v>
      </c>
    </row>
    <row r="75" spans="1:7" s="363" customFormat="1" ht="12" customHeight="1">
      <c r="A75" s="315" t="s">
        <v>348</v>
      </c>
      <c r="B75" s="542" t="s">
        <v>349</v>
      </c>
      <c r="C75" s="357">
        <v>12043</v>
      </c>
      <c r="D75" s="357">
        <v>12594</v>
      </c>
      <c r="E75" s="653">
        <v>12594</v>
      </c>
      <c r="F75" s="668">
        <f t="shared" si="3"/>
        <v>1</v>
      </c>
      <c r="G75" s="762">
        <f t="shared" si="2"/>
        <v>0</v>
      </c>
    </row>
    <row r="76" spans="1:7" s="363" customFormat="1" ht="12" customHeight="1">
      <c r="A76" s="315" t="s">
        <v>350</v>
      </c>
      <c r="B76" s="543" t="s">
        <v>351</v>
      </c>
      <c r="C76" s="357"/>
      <c r="D76" s="357"/>
      <c r="E76" s="653"/>
      <c r="F76" s="663"/>
      <c r="G76" s="763">
        <f t="shared" si="2"/>
        <v>0</v>
      </c>
    </row>
    <row r="77" spans="1:7" s="363" customFormat="1" ht="12" customHeight="1" thickBot="1">
      <c r="A77" s="315" t="s">
        <v>352</v>
      </c>
      <c r="B77" s="544" t="s">
        <v>353</v>
      </c>
      <c r="C77" s="357"/>
      <c r="D77" s="357"/>
      <c r="E77" s="653"/>
      <c r="F77" s="669"/>
      <c r="G77" s="764">
        <f t="shared" si="2"/>
        <v>0</v>
      </c>
    </row>
    <row r="78" spans="1:7" s="363" customFormat="1" ht="12" customHeight="1" thickBot="1">
      <c r="A78" s="375" t="s">
        <v>354</v>
      </c>
      <c r="B78" s="545" t="s">
        <v>355</v>
      </c>
      <c r="C78" s="353">
        <f>SUM(C79:C82)</f>
        <v>0</v>
      </c>
      <c r="D78" s="353">
        <f>SUM(D79:D82)</f>
        <v>0</v>
      </c>
      <c r="E78" s="648">
        <f>SUM(E79:E82)</f>
        <v>0</v>
      </c>
      <c r="F78" s="670"/>
      <c r="G78" s="761">
        <f t="shared" si="2"/>
        <v>0</v>
      </c>
    </row>
    <row r="79" spans="1:7" s="363" customFormat="1" ht="12" customHeight="1">
      <c r="A79" s="537" t="s">
        <v>356</v>
      </c>
      <c r="B79" s="542" t="s">
        <v>357</v>
      </c>
      <c r="C79" s="357"/>
      <c r="D79" s="357"/>
      <c r="E79" s="653"/>
      <c r="F79" s="668"/>
      <c r="G79" s="762">
        <f t="shared" si="2"/>
        <v>0</v>
      </c>
    </row>
    <row r="80" spans="1:7" s="363" customFormat="1" ht="12" customHeight="1">
      <c r="A80" s="538" t="s">
        <v>358</v>
      </c>
      <c r="B80" s="543" t="s">
        <v>359</v>
      </c>
      <c r="C80" s="357"/>
      <c r="D80" s="357"/>
      <c r="E80" s="653"/>
      <c r="F80" s="663"/>
      <c r="G80" s="763">
        <f t="shared" si="2"/>
        <v>0</v>
      </c>
    </row>
    <row r="81" spans="1:7" s="363" customFormat="1" ht="12" customHeight="1">
      <c r="A81" s="538" t="s">
        <v>360</v>
      </c>
      <c r="B81" s="543" t="s">
        <v>361</v>
      </c>
      <c r="C81" s="357"/>
      <c r="D81" s="357"/>
      <c r="E81" s="653"/>
      <c r="F81" s="663"/>
      <c r="G81" s="763">
        <f t="shared" si="2"/>
        <v>0</v>
      </c>
    </row>
    <row r="82" spans="1:7" s="363" customFormat="1" ht="12" customHeight="1" thickBot="1">
      <c r="A82" s="376" t="s">
        <v>362</v>
      </c>
      <c r="B82" s="544" t="s">
        <v>363</v>
      </c>
      <c r="C82" s="357"/>
      <c r="D82" s="357"/>
      <c r="E82" s="653"/>
      <c r="F82" s="669"/>
      <c r="G82" s="764">
        <f t="shared" si="2"/>
        <v>0</v>
      </c>
    </row>
    <row r="83" spans="1:7" s="363" customFormat="1" ht="12" customHeight="1" thickBot="1">
      <c r="A83" s="375" t="s">
        <v>364</v>
      </c>
      <c r="B83" s="545" t="s">
        <v>365</v>
      </c>
      <c r="C83" s="378"/>
      <c r="D83" s="378"/>
      <c r="E83" s="656"/>
      <c r="F83" s="670"/>
      <c r="G83" s="761">
        <f t="shared" si="2"/>
        <v>0</v>
      </c>
    </row>
    <row r="84" spans="1:7" s="363" customFormat="1" ht="13.5" customHeight="1" thickBot="1">
      <c r="A84" s="375" t="s">
        <v>366</v>
      </c>
      <c r="B84" s="299" t="s">
        <v>367</v>
      </c>
      <c r="C84" s="359">
        <f>+C62+C66+C71+C74+C78+C83</f>
        <v>129529</v>
      </c>
      <c r="D84" s="359">
        <f>+D62+D66+D71+D74+D78+D83</f>
        <v>133151</v>
      </c>
      <c r="E84" s="652">
        <f>+E62+E66+E71+E74+E78+E83</f>
        <v>133151</v>
      </c>
      <c r="F84" s="671">
        <f t="shared" si="3"/>
        <v>1</v>
      </c>
      <c r="G84" s="765">
        <f t="shared" si="2"/>
        <v>0</v>
      </c>
    </row>
    <row r="85" spans="1:7" s="363" customFormat="1" ht="12" customHeight="1" thickBot="1">
      <c r="A85" s="377" t="s">
        <v>368</v>
      </c>
      <c r="B85" s="302" t="s">
        <v>369</v>
      </c>
      <c r="C85" s="359">
        <f>+C61+C84</f>
        <v>1343317</v>
      </c>
      <c r="D85" s="359">
        <f>+D61+D84</f>
        <v>1122640</v>
      </c>
      <c r="E85" s="652">
        <f>+E61+E84</f>
        <v>1142464</v>
      </c>
      <c r="F85" s="671">
        <f t="shared" si="3"/>
        <v>1.0176583766835317</v>
      </c>
      <c r="G85" s="765">
        <f t="shared" si="2"/>
        <v>19824</v>
      </c>
    </row>
    <row r="86" spans="1:7" ht="16.5" customHeight="1">
      <c r="A86" s="775" t="s">
        <v>36</v>
      </c>
      <c r="B86" s="775"/>
      <c r="C86" s="775"/>
      <c r="D86" s="775"/>
      <c r="E86" s="775"/>
      <c r="F86" s="664"/>
      <c r="G86" s="667"/>
    </row>
    <row r="87" spans="1:7" s="369" customFormat="1" ht="16.5" customHeight="1" thickBot="1">
      <c r="A87" s="766" t="s">
        <v>113</v>
      </c>
      <c r="B87" s="766"/>
      <c r="C87" s="766"/>
      <c r="D87" s="767"/>
      <c r="E87" s="767" t="s">
        <v>158</v>
      </c>
      <c r="F87" s="665"/>
      <c r="G87" s="667"/>
    </row>
    <row r="88" spans="1:7" s="369" customFormat="1" ht="16.5" customHeight="1">
      <c r="A88" s="776" t="s">
        <v>60</v>
      </c>
      <c r="B88" s="778" t="s">
        <v>179</v>
      </c>
      <c r="C88" s="834" t="str">
        <f>+C3</f>
        <v>2014. évi tény</v>
      </c>
      <c r="D88" s="780" t="str">
        <f>+D3</f>
        <v>2015. évi</v>
      </c>
      <c r="E88" s="833"/>
      <c r="F88" s="757" t="s">
        <v>1260</v>
      </c>
      <c r="G88" s="758" t="s">
        <v>1261</v>
      </c>
    </row>
    <row r="89" spans="1:7" ht="38.1" customHeight="1" thickBot="1">
      <c r="A89" s="777"/>
      <c r="B89" s="779"/>
      <c r="C89" s="835"/>
      <c r="D89" s="733" t="s">
        <v>185</v>
      </c>
      <c r="E89" s="646" t="s">
        <v>186</v>
      </c>
      <c r="F89" s="674"/>
      <c r="G89" s="764"/>
    </row>
    <row r="90" spans="1:7" s="362" customFormat="1" ht="12" customHeight="1" thickBot="1">
      <c r="A90" s="326" t="s">
        <v>370</v>
      </c>
      <c r="B90" s="327" t="s">
        <v>371</v>
      </c>
      <c r="C90" s="327" t="s">
        <v>372</v>
      </c>
      <c r="D90" s="327" t="s">
        <v>374</v>
      </c>
      <c r="E90" s="657" t="s">
        <v>451</v>
      </c>
      <c r="F90" s="672"/>
      <c r="G90" s="761"/>
    </row>
    <row r="91" spans="1:7" ht="12" customHeight="1" thickBot="1">
      <c r="A91" s="323" t="s">
        <v>7</v>
      </c>
      <c r="B91" s="325" t="s">
        <v>531</v>
      </c>
      <c r="C91" s="352">
        <f>SUM(C92:C96)</f>
        <v>867123</v>
      </c>
      <c r="D91" s="352">
        <f>+D92+D93+D94+D95+D96</f>
        <v>841189</v>
      </c>
      <c r="E91" s="658">
        <f>+E92+E93+E94+E95+E96</f>
        <v>780681</v>
      </c>
      <c r="F91" s="671">
        <f t="shared" ref="F91:F145" si="4">E91/D91</f>
        <v>0.9280684840148884</v>
      </c>
      <c r="G91" s="765">
        <f t="shared" si="2"/>
        <v>-60508</v>
      </c>
    </row>
    <row r="92" spans="1:7" ht="12" customHeight="1">
      <c r="A92" s="318" t="s">
        <v>72</v>
      </c>
      <c r="B92" s="546" t="s">
        <v>37</v>
      </c>
      <c r="C92" s="94">
        <v>157033</v>
      </c>
      <c r="D92" s="94">
        <v>158370</v>
      </c>
      <c r="E92" s="659">
        <v>151568</v>
      </c>
      <c r="F92" s="668">
        <f t="shared" si="4"/>
        <v>0.95704994632821871</v>
      </c>
      <c r="G92" s="762">
        <f t="shared" si="2"/>
        <v>-6802</v>
      </c>
    </row>
    <row r="93" spans="1:7" ht="12" customHeight="1">
      <c r="A93" s="315" t="s">
        <v>73</v>
      </c>
      <c r="B93" s="547" t="s">
        <v>134</v>
      </c>
      <c r="C93" s="354">
        <v>36721</v>
      </c>
      <c r="D93" s="354">
        <v>39169</v>
      </c>
      <c r="E93" s="650">
        <v>37367</v>
      </c>
      <c r="F93" s="663">
        <f t="shared" si="4"/>
        <v>0.95399423013097095</v>
      </c>
      <c r="G93" s="763">
        <f t="shared" si="2"/>
        <v>-1802</v>
      </c>
    </row>
    <row r="94" spans="1:7" ht="12" customHeight="1">
      <c r="A94" s="315" t="s">
        <v>74</v>
      </c>
      <c r="B94" s="547" t="s">
        <v>101</v>
      </c>
      <c r="C94" s="356">
        <v>171782</v>
      </c>
      <c r="D94" s="356">
        <v>149358</v>
      </c>
      <c r="E94" s="651">
        <v>129162</v>
      </c>
      <c r="F94" s="663">
        <f t="shared" si="4"/>
        <v>0.86478126380910292</v>
      </c>
      <c r="G94" s="763">
        <f t="shared" si="2"/>
        <v>-20196</v>
      </c>
    </row>
    <row r="95" spans="1:7" ht="12" customHeight="1">
      <c r="A95" s="315" t="s">
        <v>75</v>
      </c>
      <c r="B95" s="548" t="s">
        <v>135</v>
      </c>
      <c r="C95" s="356">
        <v>60886</v>
      </c>
      <c r="D95" s="356">
        <v>38500</v>
      </c>
      <c r="E95" s="651">
        <v>31021</v>
      </c>
      <c r="F95" s="663">
        <f t="shared" si="4"/>
        <v>0.80574025974025976</v>
      </c>
      <c r="G95" s="763">
        <f t="shared" si="2"/>
        <v>-7479</v>
      </c>
    </row>
    <row r="96" spans="1:7" ht="12" customHeight="1">
      <c r="A96" s="315" t="s">
        <v>84</v>
      </c>
      <c r="B96" s="549" t="s">
        <v>136</v>
      </c>
      <c r="C96" s="356">
        <v>440701</v>
      </c>
      <c r="D96" s="356">
        <v>455792</v>
      </c>
      <c r="E96" s="651">
        <v>431563</v>
      </c>
      <c r="F96" s="663">
        <f t="shared" si="4"/>
        <v>0.94684198055253277</v>
      </c>
      <c r="G96" s="763">
        <f t="shared" si="2"/>
        <v>-24229</v>
      </c>
    </row>
    <row r="97" spans="1:7" ht="12" customHeight="1">
      <c r="A97" s="315" t="s">
        <v>76</v>
      </c>
      <c r="B97" s="547" t="s">
        <v>377</v>
      </c>
      <c r="C97" s="356"/>
      <c r="D97" s="356">
        <v>88</v>
      </c>
      <c r="E97" s="651">
        <v>87</v>
      </c>
      <c r="F97" s="663">
        <f t="shared" si="4"/>
        <v>0.98863636363636365</v>
      </c>
      <c r="G97" s="763">
        <f t="shared" si="2"/>
        <v>-1</v>
      </c>
    </row>
    <row r="98" spans="1:7" ht="12" customHeight="1">
      <c r="A98" s="315" t="s">
        <v>77</v>
      </c>
      <c r="B98" s="550" t="s">
        <v>378</v>
      </c>
      <c r="C98" s="356"/>
      <c r="D98" s="356">
        <v>947</v>
      </c>
      <c r="E98" s="651">
        <v>946</v>
      </c>
      <c r="F98" s="663">
        <f t="shared" si="4"/>
        <v>0.99894403379091867</v>
      </c>
      <c r="G98" s="763">
        <f t="shared" si="2"/>
        <v>-1</v>
      </c>
    </row>
    <row r="99" spans="1:7" ht="12" customHeight="1">
      <c r="A99" s="315" t="s">
        <v>85</v>
      </c>
      <c r="B99" s="547" t="s">
        <v>379</v>
      </c>
      <c r="C99" s="356"/>
      <c r="D99" s="356"/>
      <c r="E99" s="651"/>
      <c r="F99" s="663"/>
      <c r="G99" s="763">
        <f t="shared" si="2"/>
        <v>0</v>
      </c>
    </row>
    <row r="100" spans="1:7" ht="12" customHeight="1">
      <c r="A100" s="315" t="s">
        <v>86</v>
      </c>
      <c r="B100" s="547" t="s">
        <v>380</v>
      </c>
      <c r="C100" s="356"/>
      <c r="D100" s="356"/>
      <c r="E100" s="651"/>
      <c r="F100" s="663"/>
      <c r="G100" s="763">
        <f t="shared" si="2"/>
        <v>0</v>
      </c>
    </row>
    <row r="101" spans="1:7" ht="12" customHeight="1">
      <c r="A101" s="315" t="s">
        <v>87</v>
      </c>
      <c r="B101" s="550" t="s">
        <v>381</v>
      </c>
      <c r="C101" s="356">
        <v>274506</v>
      </c>
      <c r="D101" s="356">
        <v>281839</v>
      </c>
      <c r="E101" s="651">
        <v>281580</v>
      </c>
      <c r="F101" s="663">
        <f t="shared" si="4"/>
        <v>0.99908103562672301</v>
      </c>
      <c r="G101" s="763">
        <f t="shared" si="2"/>
        <v>-259</v>
      </c>
    </row>
    <row r="102" spans="1:7" ht="12" customHeight="1">
      <c r="A102" s="315" t="s">
        <v>88</v>
      </c>
      <c r="B102" s="550" t="s">
        <v>382</v>
      </c>
      <c r="C102" s="356">
        <v>97264</v>
      </c>
      <c r="D102" s="356">
        <v>64824</v>
      </c>
      <c r="E102" s="651">
        <v>64824</v>
      </c>
      <c r="F102" s="663">
        <f t="shared" si="4"/>
        <v>1</v>
      </c>
      <c r="G102" s="763">
        <f t="shared" si="2"/>
        <v>0</v>
      </c>
    </row>
    <row r="103" spans="1:7" ht="12" customHeight="1">
      <c r="A103" s="315" t="s">
        <v>90</v>
      </c>
      <c r="B103" s="547" t="s">
        <v>383</v>
      </c>
      <c r="C103" s="356"/>
      <c r="D103" s="356">
        <v>30000</v>
      </c>
      <c r="E103" s="651">
        <v>22104</v>
      </c>
      <c r="F103" s="663">
        <f t="shared" si="4"/>
        <v>0.73680000000000001</v>
      </c>
      <c r="G103" s="763">
        <f t="shared" si="2"/>
        <v>-7896</v>
      </c>
    </row>
    <row r="104" spans="1:7" ht="12" customHeight="1">
      <c r="A104" s="314" t="s">
        <v>137</v>
      </c>
      <c r="B104" s="551" t="s">
        <v>384</v>
      </c>
      <c r="C104" s="356"/>
      <c r="D104" s="356"/>
      <c r="E104" s="651"/>
      <c r="F104" s="663"/>
      <c r="G104" s="763">
        <f t="shared" si="2"/>
        <v>0</v>
      </c>
    </row>
    <row r="105" spans="1:7" ht="12" customHeight="1">
      <c r="A105" s="315" t="s">
        <v>385</v>
      </c>
      <c r="B105" s="551" t="s">
        <v>386</v>
      </c>
      <c r="C105" s="356"/>
      <c r="D105" s="356"/>
      <c r="E105" s="651"/>
      <c r="F105" s="663"/>
      <c r="G105" s="763">
        <f t="shared" si="2"/>
        <v>0</v>
      </c>
    </row>
    <row r="106" spans="1:7" ht="12" customHeight="1" thickBot="1">
      <c r="A106" s="319" t="s">
        <v>387</v>
      </c>
      <c r="B106" s="552" t="s">
        <v>388</v>
      </c>
      <c r="C106" s="95">
        <v>68931</v>
      </c>
      <c r="D106" s="95">
        <v>78094</v>
      </c>
      <c r="E106" s="660">
        <v>62022</v>
      </c>
      <c r="F106" s="669">
        <f t="shared" si="4"/>
        <v>0.7941967372653469</v>
      </c>
      <c r="G106" s="764">
        <f t="shared" si="2"/>
        <v>-16072</v>
      </c>
    </row>
    <row r="107" spans="1:7" ht="12" customHeight="1" thickBot="1">
      <c r="A107" s="321" t="s">
        <v>8</v>
      </c>
      <c r="B107" s="324" t="s">
        <v>532</v>
      </c>
      <c r="C107" s="353">
        <f>+C108+C110+C112</f>
        <v>154820</v>
      </c>
      <c r="D107" s="353">
        <f>+D108+D110+D112</f>
        <v>166948</v>
      </c>
      <c r="E107" s="648">
        <f>+E108+E110+E112</f>
        <v>153140</v>
      </c>
      <c r="F107" s="671">
        <f t="shared" si="4"/>
        <v>0.91729161175935026</v>
      </c>
      <c r="G107" s="765">
        <f t="shared" si="2"/>
        <v>-13808</v>
      </c>
    </row>
    <row r="108" spans="1:7" ht="12" customHeight="1">
      <c r="A108" s="316" t="s">
        <v>78</v>
      </c>
      <c r="B108" s="547" t="s">
        <v>157</v>
      </c>
      <c r="C108" s="355">
        <v>121226</v>
      </c>
      <c r="D108" s="355">
        <v>77879</v>
      </c>
      <c r="E108" s="649">
        <v>73344</v>
      </c>
      <c r="F108" s="668">
        <f t="shared" si="4"/>
        <v>0.94176864109708647</v>
      </c>
      <c r="G108" s="762">
        <f t="shared" si="2"/>
        <v>-4535</v>
      </c>
    </row>
    <row r="109" spans="1:7" ht="12" customHeight="1">
      <c r="A109" s="316" t="s">
        <v>79</v>
      </c>
      <c r="B109" s="551" t="s">
        <v>390</v>
      </c>
      <c r="C109" s="355">
        <v>105760</v>
      </c>
      <c r="D109" s="355">
        <v>47882</v>
      </c>
      <c r="E109" s="649">
        <v>47882</v>
      </c>
      <c r="F109" s="663">
        <f t="shared" si="4"/>
        <v>1</v>
      </c>
      <c r="G109" s="763">
        <f t="shared" si="2"/>
        <v>0</v>
      </c>
    </row>
    <row r="110" spans="1:7">
      <c r="A110" s="316" t="s">
        <v>80</v>
      </c>
      <c r="B110" s="551" t="s">
        <v>138</v>
      </c>
      <c r="C110" s="354">
        <v>30432</v>
      </c>
      <c r="D110" s="354">
        <v>75038</v>
      </c>
      <c r="E110" s="650">
        <v>68403</v>
      </c>
      <c r="F110" s="663">
        <f t="shared" si="4"/>
        <v>0.91157813374556895</v>
      </c>
      <c r="G110" s="763">
        <f t="shared" si="2"/>
        <v>-6635</v>
      </c>
    </row>
    <row r="111" spans="1:7" ht="12" customHeight="1">
      <c r="A111" s="316" t="s">
        <v>81</v>
      </c>
      <c r="B111" s="551" t="s">
        <v>391</v>
      </c>
      <c r="C111" s="354"/>
      <c r="D111" s="354">
        <v>59996</v>
      </c>
      <c r="E111" s="650">
        <v>59996</v>
      </c>
      <c r="F111" s="663">
        <f t="shared" si="4"/>
        <v>1</v>
      </c>
      <c r="G111" s="763">
        <f t="shared" si="2"/>
        <v>0</v>
      </c>
    </row>
    <row r="112" spans="1:7" ht="12" customHeight="1">
      <c r="A112" s="316" t="s">
        <v>82</v>
      </c>
      <c r="B112" s="544" t="s">
        <v>160</v>
      </c>
      <c r="C112" s="354">
        <v>3162</v>
      </c>
      <c r="D112" s="354">
        <v>14031</v>
      </c>
      <c r="E112" s="650">
        <v>11393</v>
      </c>
      <c r="F112" s="663">
        <f t="shared" si="4"/>
        <v>0.81198774142969143</v>
      </c>
      <c r="G112" s="763">
        <f t="shared" si="2"/>
        <v>-2638</v>
      </c>
    </row>
    <row r="113" spans="1:7">
      <c r="A113" s="316" t="s">
        <v>89</v>
      </c>
      <c r="B113" s="543" t="s">
        <v>392</v>
      </c>
      <c r="C113" s="354"/>
      <c r="D113" s="354"/>
      <c r="E113" s="650"/>
      <c r="F113" s="663"/>
      <c r="G113" s="763">
        <f t="shared" si="2"/>
        <v>0</v>
      </c>
    </row>
    <row r="114" spans="1:7">
      <c r="A114" s="316" t="s">
        <v>91</v>
      </c>
      <c r="B114" s="553" t="s">
        <v>393</v>
      </c>
      <c r="C114" s="354"/>
      <c r="D114" s="354"/>
      <c r="E114" s="650"/>
      <c r="F114" s="663"/>
      <c r="G114" s="763">
        <f t="shared" si="2"/>
        <v>0</v>
      </c>
    </row>
    <row r="115" spans="1:7" ht="12" customHeight="1">
      <c r="A115" s="316" t="s">
        <v>139</v>
      </c>
      <c r="B115" s="547" t="s">
        <v>380</v>
      </c>
      <c r="C115" s="354"/>
      <c r="D115" s="354"/>
      <c r="E115" s="650"/>
      <c r="F115" s="663"/>
      <c r="G115" s="763">
        <f t="shared" si="2"/>
        <v>0</v>
      </c>
    </row>
    <row r="116" spans="1:7" ht="12" customHeight="1">
      <c r="A116" s="316" t="s">
        <v>140</v>
      </c>
      <c r="B116" s="547" t="s">
        <v>394</v>
      </c>
      <c r="C116" s="354">
        <v>1939</v>
      </c>
      <c r="D116" s="354">
        <v>4322</v>
      </c>
      <c r="E116" s="650">
        <v>2246</v>
      </c>
      <c r="F116" s="663">
        <f t="shared" si="4"/>
        <v>0.5196668209162425</v>
      </c>
      <c r="G116" s="763">
        <f t="shared" si="2"/>
        <v>-2076</v>
      </c>
    </row>
    <row r="117" spans="1:7" ht="12" customHeight="1">
      <c r="A117" s="316" t="s">
        <v>141</v>
      </c>
      <c r="B117" s="547" t="s">
        <v>395</v>
      </c>
      <c r="C117" s="354"/>
      <c r="D117" s="354"/>
      <c r="E117" s="650"/>
      <c r="F117" s="663"/>
      <c r="G117" s="763">
        <f t="shared" si="2"/>
        <v>0</v>
      </c>
    </row>
    <row r="118" spans="1:7" s="380" customFormat="1" ht="12" customHeight="1">
      <c r="A118" s="316" t="s">
        <v>396</v>
      </c>
      <c r="B118" s="547" t="s">
        <v>383</v>
      </c>
      <c r="C118" s="354">
        <v>1000</v>
      </c>
      <c r="D118" s="354">
        <v>4650</v>
      </c>
      <c r="E118" s="650">
        <v>4650</v>
      </c>
      <c r="F118" s="663">
        <f t="shared" si="4"/>
        <v>1</v>
      </c>
      <c r="G118" s="763">
        <f t="shared" si="2"/>
        <v>0</v>
      </c>
    </row>
    <row r="119" spans="1:7" ht="12" customHeight="1">
      <c r="A119" s="316" t="s">
        <v>397</v>
      </c>
      <c r="B119" s="547" t="s">
        <v>398</v>
      </c>
      <c r="C119" s="354"/>
      <c r="D119" s="354"/>
      <c r="E119" s="650"/>
      <c r="F119" s="663"/>
      <c r="G119" s="763">
        <f t="shared" si="2"/>
        <v>0</v>
      </c>
    </row>
    <row r="120" spans="1:7" ht="12" customHeight="1" thickBot="1">
      <c r="A120" s="314" t="s">
        <v>399</v>
      </c>
      <c r="B120" s="547" t="s">
        <v>400</v>
      </c>
      <c r="C120" s="356">
        <v>223</v>
      </c>
      <c r="D120" s="356">
        <v>5059</v>
      </c>
      <c r="E120" s="651">
        <v>4497</v>
      </c>
      <c r="F120" s="669">
        <f t="shared" si="4"/>
        <v>0.88891085194702513</v>
      </c>
      <c r="G120" s="764">
        <f t="shared" si="2"/>
        <v>-562</v>
      </c>
    </row>
    <row r="121" spans="1:7" ht="12" customHeight="1" thickBot="1">
      <c r="A121" s="321" t="s">
        <v>9</v>
      </c>
      <c r="B121" s="532" t="s">
        <v>401</v>
      </c>
      <c r="C121" s="353">
        <f>+C122+C123</f>
        <v>0</v>
      </c>
      <c r="D121" s="353">
        <f>+D122+D123</f>
        <v>84312</v>
      </c>
      <c r="E121" s="648">
        <f>+E122+E123</f>
        <v>0</v>
      </c>
      <c r="F121" s="671">
        <f t="shared" si="4"/>
        <v>0</v>
      </c>
      <c r="G121" s="765">
        <f t="shared" si="2"/>
        <v>-84312</v>
      </c>
    </row>
    <row r="122" spans="1:7" ht="12" customHeight="1">
      <c r="A122" s="316" t="s">
        <v>61</v>
      </c>
      <c r="B122" s="553" t="s">
        <v>46</v>
      </c>
      <c r="C122" s="355"/>
      <c r="D122" s="355">
        <v>58586</v>
      </c>
      <c r="E122" s="649"/>
      <c r="F122" s="668">
        <f t="shared" si="4"/>
        <v>0</v>
      </c>
      <c r="G122" s="762">
        <f t="shared" si="2"/>
        <v>-58586</v>
      </c>
    </row>
    <row r="123" spans="1:7" ht="12" customHeight="1" thickBot="1">
      <c r="A123" s="317" t="s">
        <v>62</v>
      </c>
      <c r="B123" s="551" t="s">
        <v>47</v>
      </c>
      <c r="C123" s="356"/>
      <c r="D123" s="356">
        <v>25726</v>
      </c>
      <c r="E123" s="651"/>
      <c r="F123" s="669">
        <f t="shared" si="4"/>
        <v>0</v>
      </c>
      <c r="G123" s="764">
        <f t="shared" si="2"/>
        <v>-25726</v>
      </c>
    </row>
    <row r="124" spans="1:7" ht="12" customHeight="1" thickBot="1">
      <c r="A124" s="321" t="s">
        <v>10</v>
      </c>
      <c r="B124" s="532" t="s">
        <v>402</v>
      </c>
      <c r="C124" s="353">
        <f>+C91+C107+C121</f>
        <v>1021943</v>
      </c>
      <c r="D124" s="353">
        <f>+D91+D107+D121</f>
        <v>1092449</v>
      </c>
      <c r="E124" s="648">
        <f>+E91+E107+E121</f>
        <v>933821</v>
      </c>
      <c r="F124" s="671">
        <f t="shared" si="4"/>
        <v>0.85479596759207976</v>
      </c>
      <c r="G124" s="765">
        <f t="shared" si="2"/>
        <v>-158628</v>
      </c>
    </row>
    <row r="125" spans="1:7" ht="12" customHeight="1" thickBot="1">
      <c r="A125" s="321" t="s">
        <v>11</v>
      </c>
      <c r="B125" s="532" t="s">
        <v>403</v>
      </c>
      <c r="C125" s="353">
        <f>+C126+C127+C128</f>
        <v>202775</v>
      </c>
      <c r="D125" s="353">
        <f>+D126+D127+D128</f>
        <v>5554</v>
      </c>
      <c r="E125" s="648">
        <f>+E126+E127+E128</f>
        <v>0</v>
      </c>
      <c r="F125" s="671">
        <f t="shared" si="4"/>
        <v>0</v>
      </c>
      <c r="G125" s="765">
        <f t="shared" si="2"/>
        <v>-5554</v>
      </c>
    </row>
    <row r="126" spans="1:7" ht="12" customHeight="1">
      <c r="A126" s="316" t="s">
        <v>65</v>
      </c>
      <c r="B126" s="553" t="s">
        <v>533</v>
      </c>
      <c r="C126" s="354">
        <v>144804</v>
      </c>
      <c r="D126" s="354"/>
      <c r="E126" s="650"/>
      <c r="F126" s="668"/>
      <c r="G126" s="762">
        <f t="shared" si="2"/>
        <v>0</v>
      </c>
    </row>
    <row r="127" spans="1:7" ht="12" customHeight="1">
      <c r="A127" s="316" t="s">
        <v>66</v>
      </c>
      <c r="B127" s="553" t="s">
        <v>534</v>
      </c>
      <c r="C127" s="354"/>
      <c r="D127" s="354"/>
      <c r="E127" s="650"/>
      <c r="F127" s="663"/>
      <c r="G127" s="763">
        <f t="shared" si="2"/>
        <v>0</v>
      </c>
    </row>
    <row r="128" spans="1:7" ht="12" customHeight="1" thickBot="1">
      <c r="A128" s="314" t="s">
        <v>67</v>
      </c>
      <c r="B128" s="554" t="s">
        <v>535</v>
      </c>
      <c r="C128" s="354">
        <v>57971</v>
      </c>
      <c r="D128" s="354">
        <v>5554</v>
      </c>
      <c r="E128" s="650"/>
      <c r="F128" s="669">
        <f t="shared" si="4"/>
        <v>0</v>
      </c>
      <c r="G128" s="764">
        <f t="shared" si="2"/>
        <v>-5554</v>
      </c>
    </row>
    <row r="129" spans="1:9" ht="12" customHeight="1" thickBot="1">
      <c r="A129" s="321" t="s">
        <v>12</v>
      </c>
      <c r="B129" s="532" t="s">
        <v>407</v>
      </c>
      <c r="C129" s="353">
        <f>+C130+C131+C132+C133</f>
        <v>0</v>
      </c>
      <c r="D129" s="353">
        <f>+D130+D131+D132+D133</f>
        <v>0</v>
      </c>
      <c r="E129" s="648">
        <f>+E130+E131+E132+E133</f>
        <v>0</v>
      </c>
      <c r="F129" s="671"/>
      <c r="G129" s="765">
        <f t="shared" si="2"/>
        <v>0</v>
      </c>
    </row>
    <row r="130" spans="1:9" ht="12" customHeight="1">
      <c r="A130" s="316" t="s">
        <v>68</v>
      </c>
      <c r="B130" s="553" t="s">
        <v>536</v>
      </c>
      <c r="C130" s="354"/>
      <c r="D130" s="354"/>
      <c r="E130" s="650"/>
      <c r="F130" s="668"/>
      <c r="G130" s="762">
        <f t="shared" si="2"/>
        <v>0</v>
      </c>
    </row>
    <row r="131" spans="1:9" ht="12" customHeight="1">
      <c r="A131" s="316" t="s">
        <v>69</v>
      </c>
      <c r="B131" s="553" t="s">
        <v>537</v>
      </c>
      <c r="C131" s="354"/>
      <c r="D131" s="354"/>
      <c r="E131" s="650"/>
      <c r="F131" s="663"/>
      <c r="G131" s="763">
        <f t="shared" si="2"/>
        <v>0</v>
      </c>
    </row>
    <row r="132" spans="1:9" ht="12" customHeight="1">
      <c r="A132" s="316" t="s">
        <v>304</v>
      </c>
      <c r="B132" s="553" t="s">
        <v>538</v>
      </c>
      <c r="C132" s="354"/>
      <c r="D132" s="354"/>
      <c r="E132" s="650"/>
      <c r="F132" s="663"/>
      <c r="G132" s="763">
        <f t="shared" si="2"/>
        <v>0</v>
      </c>
    </row>
    <row r="133" spans="1:9" ht="12" customHeight="1" thickBot="1">
      <c r="A133" s="314" t="s">
        <v>306</v>
      </c>
      <c r="B133" s="554" t="s">
        <v>539</v>
      </c>
      <c r="C133" s="354"/>
      <c r="D133" s="354"/>
      <c r="E133" s="650"/>
      <c r="F133" s="669"/>
      <c r="G133" s="764">
        <f t="shared" si="2"/>
        <v>0</v>
      </c>
    </row>
    <row r="134" spans="1:9" ht="12" customHeight="1" thickBot="1">
      <c r="A134" s="321" t="s">
        <v>13</v>
      </c>
      <c r="B134" s="532" t="s">
        <v>412</v>
      </c>
      <c r="C134" s="359">
        <f>+C135+C136+C137+C138</f>
        <v>0</v>
      </c>
      <c r="D134" s="359">
        <f>+D135+D136+D137+D138</f>
        <v>24637</v>
      </c>
      <c r="E134" s="652">
        <f>+E135+E136+E137+E138</f>
        <v>12043</v>
      </c>
      <c r="F134" s="671">
        <f t="shared" si="4"/>
        <v>0.48881763201688516</v>
      </c>
      <c r="G134" s="765">
        <f t="shared" si="2"/>
        <v>-12594</v>
      </c>
    </row>
    <row r="135" spans="1:9" ht="12" customHeight="1">
      <c r="A135" s="316" t="s">
        <v>70</v>
      </c>
      <c r="B135" s="553" t="s">
        <v>413</v>
      </c>
      <c r="C135" s="354"/>
      <c r="D135" s="354"/>
      <c r="E135" s="650"/>
      <c r="F135" s="668"/>
      <c r="G135" s="762">
        <f t="shared" ref="G135:G145" si="5">E135-D135</f>
        <v>0</v>
      </c>
    </row>
    <row r="136" spans="1:9" ht="12" customHeight="1">
      <c r="A136" s="316" t="s">
        <v>71</v>
      </c>
      <c r="B136" s="553" t="s">
        <v>414</v>
      </c>
      <c r="C136" s="354"/>
      <c r="D136" s="354">
        <v>24637</v>
      </c>
      <c r="E136" s="650">
        <v>12043</v>
      </c>
      <c r="F136" s="663">
        <f t="shared" si="4"/>
        <v>0.48881763201688516</v>
      </c>
      <c r="G136" s="763">
        <f t="shared" si="5"/>
        <v>-12594</v>
      </c>
    </row>
    <row r="137" spans="1:9" ht="12" customHeight="1">
      <c r="A137" s="316" t="s">
        <v>313</v>
      </c>
      <c r="B137" s="553" t="s">
        <v>540</v>
      </c>
      <c r="C137" s="354"/>
      <c r="D137" s="354"/>
      <c r="E137" s="650"/>
      <c r="F137" s="663"/>
      <c r="G137" s="763">
        <f t="shared" si="5"/>
        <v>0</v>
      </c>
    </row>
    <row r="138" spans="1:9" ht="12" customHeight="1" thickBot="1">
      <c r="A138" s="314" t="s">
        <v>315</v>
      </c>
      <c r="B138" s="554" t="s">
        <v>458</v>
      </c>
      <c r="C138" s="354"/>
      <c r="D138" s="354"/>
      <c r="E138" s="650"/>
      <c r="F138" s="669"/>
      <c r="G138" s="764">
        <f t="shared" si="5"/>
        <v>0</v>
      </c>
    </row>
    <row r="139" spans="1:9" ht="15" customHeight="1" thickBot="1">
      <c r="A139" s="321" t="s">
        <v>14</v>
      </c>
      <c r="B139" s="532" t="s">
        <v>508</v>
      </c>
      <c r="C139" s="96">
        <f>+C140+C141+C142+C143</f>
        <v>0</v>
      </c>
      <c r="D139" s="96">
        <f>+D140+D141+D142+D143</f>
        <v>0</v>
      </c>
      <c r="E139" s="661">
        <f>+E140+E141+E142+E143</f>
        <v>0</v>
      </c>
      <c r="F139" s="671"/>
      <c r="G139" s="765">
        <f t="shared" si="5"/>
        <v>0</v>
      </c>
      <c r="H139" s="371"/>
      <c r="I139" s="371"/>
    </row>
    <row r="140" spans="1:9" s="363" customFormat="1" ht="12.95" customHeight="1">
      <c r="A140" s="316" t="s">
        <v>132</v>
      </c>
      <c r="B140" s="553" t="s">
        <v>418</v>
      </c>
      <c r="C140" s="354"/>
      <c r="D140" s="354"/>
      <c r="E140" s="650"/>
      <c r="F140" s="668"/>
      <c r="G140" s="762">
        <f t="shared" si="5"/>
        <v>0</v>
      </c>
    </row>
    <row r="141" spans="1:9" ht="13.5" customHeight="1">
      <c r="A141" s="316" t="s">
        <v>133</v>
      </c>
      <c r="B141" s="553" t="s">
        <v>419</v>
      </c>
      <c r="C141" s="354"/>
      <c r="D141" s="354"/>
      <c r="E141" s="650"/>
      <c r="F141" s="663"/>
      <c r="G141" s="763">
        <f t="shared" si="5"/>
        <v>0</v>
      </c>
    </row>
    <row r="142" spans="1:9" ht="13.5" customHeight="1">
      <c r="A142" s="316" t="s">
        <v>159</v>
      </c>
      <c r="B142" s="553" t="s">
        <v>420</v>
      </c>
      <c r="C142" s="354"/>
      <c r="D142" s="354"/>
      <c r="E142" s="650"/>
      <c r="F142" s="663"/>
      <c r="G142" s="763">
        <f t="shared" si="5"/>
        <v>0</v>
      </c>
    </row>
    <row r="143" spans="1:9" ht="13.5" customHeight="1" thickBot="1">
      <c r="A143" s="316" t="s">
        <v>321</v>
      </c>
      <c r="B143" s="553" t="s">
        <v>421</v>
      </c>
      <c r="C143" s="354"/>
      <c r="D143" s="354"/>
      <c r="E143" s="650"/>
      <c r="F143" s="669"/>
      <c r="G143" s="764">
        <f t="shared" si="5"/>
        <v>0</v>
      </c>
    </row>
    <row r="144" spans="1:9" ht="12.75" customHeight="1" thickBot="1">
      <c r="A144" s="321" t="s">
        <v>15</v>
      </c>
      <c r="B144" s="532" t="s">
        <v>422</v>
      </c>
      <c r="C144" s="303">
        <f>+C125+C129+C134+C139</f>
        <v>202775</v>
      </c>
      <c r="D144" s="303">
        <f>+D125+D129+D134+D139</f>
        <v>30191</v>
      </c>
      <c r="E144" s="662">
        <f>+E125+E129+E134+E139</f>
        <v>12043</v>
      </c>
      <c r="F144" s="671">
        <f t="shared" si="4"/>
        <v>0.39889371004604018</v>
      </c>
      <c r="G144" s="765">
        <f t="shared" si="5"/>
        <v>-18148</v>
      </c>
    </row>
    <row r="145" spans="1:7" ht="13.5" customHeight="1" thickBot="1">
      <c r="A145" s="346" t="s">
        <v>16</v>
      </c>
      <c r="B145" s="555" t="s">
        <v>423</v>
      </c>
      <c r="C145" s="303">
        <f>+C124+C144</f>
        <v>1224718</v>
      </c>
      <c r="D145" s="303">
        <f>+D124+D144</f>
        <v>1122640</v>
      </c>
      <c r="E145" s="662">
        <f>+E124+E144</f>
        <v>945864</v>
      </c>
      <c r="F145" s="671">
        <f t="shared" si="4"/>
        <v>0.84253545214850711</v>
      </c>
      <c r="G145" s="765">
        <f t="shared" si="5"/>
        <v>-176776</v>
      </c>
    </row>
    <row r="146" spans="1:7" ht="13.5" customHeight="1"/>
    <row r="147" spans="1:7" ht="13.5" customHeight="1"/>
    <row r="148" spans="1:7" ht="7.5" customHeight="1"/>
    <row r="150" spans="1:7" ht="12.75" customHeight="1"/>
    <row r="151" spans="1:7" ht="12.75" customHeight="1"/>
    <row r="152" spans="1:7" ht="12.75" customHeight="1"/>
    <row r="153" spans="1:7" ht="12.75" customHeight="1"/>
    <row r="154" spans="1:7" ht="12.75" customHeight="1"/>
    <row r="155" spans="1:7" ht="12.75" customHeight="1"/>
    <row r="156" spans="1:7" ht="12.75" customHeight="1"/>
    <row r="157" spans="1:7" ht="12.75" customHeight="1"/>
  </sheetData>
  <mergeCells count="10">
    <mergeCell ref="A1:E1"/>
    <mergeCell ref="A3:A4"/>
    <mergeCell ref="B3:B4"/>
    <mergeCell ref="D3:E3"/>
    <mergeCell ref="A86:E86"/>
    <mergeCell ref="A88:A89"/>
    <mergeCell ref="B88:B89"/>
    <mergeCell ref="D88:E88"/>
    <mergeCell ref="C3:C4"/>
    <mergeCell ref="C88:C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5" fitToHeight="2" orientation="portrait" r:id="rId1"/>
  <headerFooter alignWithMargins="0">
    <oddHeader>&amp;C&amp;"Times New Roman CE,Félkövér"&amp;12
Bátaszék Város Önkormányzat
2015. ÉVI ZÁRSZÁMADÁSÁNAK PÉNZÜGYI MÉRLEGE&amp;10
&amp;R&amp;"Times New Roman CE,Félkövér dőlt"&amp;11 1. tájékoztató tábla a ....../2016. (......) önkormányzati rendelethez</oddHeader>
    <oddFooter>&amp;C&amp;P</oddFooter>
  </headerFooter>
  <rowBreaks count="1" manualBreakCount="1">
    <brk id="85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24"/>
  <sheetViews>
    <sheetView zoomScaleNormal="100" workbookViewId="0">
      <selection activeCell="O20" sqref="O20"/>
    </sheetView>
  </sheetViews>
  <sheetFormatPr defaultRowHeight="12.75"/>
  <cols>
    <col min="1" max="1" width="6.83203125" style="5" customWidth="1"/>
    <col min="2" max="2" width="32.33203125" style="4" customWidth="1"/>
    <col min="3" max="3" width="17" style="4" customWidth="1"/>
    <col min="4" max="9" width="12.83203125" style="4" customWidth="1"/>
    <col min="10" max="10" width="13.83203125" style="4" customWidth="1"/>
    <col min="11" max="11" width="4" style="4" customWidth="1"/>
    <col min="12" max="16384" width="9.33203125" style="4"/>
  </cols>
  <sheetData>
    <row r="1" spans="1:11" ht="14.25" thickBot="1">
      <c r="A1" s="109"/>
      <c r="B1" s="110"/>
      <c r="C1" s="110"/>
      <c r="D1" s="110"/>
      <c r="E1" s="110"/>
      <c r="F1" s="110"/>
      <c r="G1" s="110"/>
      <c r="H1" s="110"/>
      <c r="I1" s="110"/>
      <c r="J1" s="111" t="s">
        <v>52</v>
      </c>
      <c r="K1" s="791" t="str">
        <f>+CONCATENATE("2. tájékoztató tábla a ......../",LEFT([1]ÖSSZEFÜGGÉSEK!A4,4)+1,". (........) önkormányzati rendelethez")</f>
        <v>2. tájékoztató tábla a ......../2016. (........) önkormányzati rendelethez</v>
      </c>
    </row>
    <row r="2" spans="1:11" s="115" customFormat="1" ht="26.25" customHeight="1">
      <c r="A2" s="838" t="s">
        <v>60</v>
      </c>
      <c r="B2" s="840" t="s">
        <v>190</v>
      </c>
      <c r="C2" s="840" t="s">
        <v>191</v>
      </c>
      <c r="D2" s="840" t="s">
        <v>192</v>
      </c>
      <c r="E2" s="840" t="str">
        <f>+CONCATENATE(LEFT([1]ÖSSZEFÜGGÉSEK!A4,4),". évi teljesítés")</f>
        <v>2015. évi teljesítés</v>
      </c>
      <c r="F2" s="112" t="s">
        <v>193</v>
      </c>
      <c r="G2" s="113"/>
      <c r="H2" s="113"/>
      <c r="I2" s="114"/>
      <c r="J2" s="836" t="s">
        <v>194</v>
      </c>
      <c r="K2" s="791"/>
    </row>
    <row r="3" spans="1:11" s="119" customFormat="1" ht="32.25" customHeight="1" thickBot="1">
      <c r="A3" s="839"/>
      <c r="B3" s="841"/>
      <c r="C3" s="841"/>
      <c r="D3" s="842"/>
      <c r="E3" s="842"/>
      <c r="F3" s="116" t="str">
        <f>+CONCATENATE(LEFT([1]ÖSSZEFÜGGÉSEK!A4,4)+1,".")</f>
        <v>2016.</v>
      </c>
      <c r="G3" s="117" t="str">
        <f>+CONCATENATE(LEFT([1]ÖSSZEFÜGGÉSEK!A4,4)+2,".")</f>
        <v>2017.</v>
      </c>
      <c r="H3" s="117" t="str">
        <f>+CONCATENATE(LEFT([1]ÖSSZEFÜGGÉSEK!A4,4)+3,".")</f>
        <v>2018.</v>
      </c>
      <c r="I3" s="118" t="str">
        <f>+CONCATENATE(LEFT([1]ÖSSZEFÜGGÉSEK!A4,4)+3,". után")</f>
        <v>2018. után</v>
      </c>
      <c r="J3" s="837"/>
      <c r="K3" s="791"/>
    </row>
    <row r="4" spans="1:11" s="121" customFormat="1" ht="14.1" customHeight="1" thickBot="1">
      <c r="A4" s="534" t="s">
        <v>370</v>
      </c>
      <c r="B4" s="120" t="s">
        <v>541</v>
      </c>
      <c r="C4" s="535" t="s">
        <v>372</v>
      </c>
      <c r="D4" s="535" t="s">
        <v>373</v>
      </c>
      <c r="E4" s="535" t="s">
        <v>374</v>
      </c>
      <c r="F4" s="535" t="s">
        <v>451</v>
      </c>
      <c r="G4" s="535" t="s">
        <v>452</v>
      </c>
      <c r="H4" s="535" t="s">
        <v>453</v>
      </c>
      <c r="I4" s="535" t="s">
        <v>454</v>
      </c>
      <c r="J4" s="536" t="s">
        <v>557</v>
      </c>
      <c r="K4" s="791"/>
    </row>
    <row r="5" spans="1:11" ht="33.75" customHeight="1">
      <c r="A5" s="122" t="s">
        <v>7</v>
      </c>
      <c r="B5" s="123" t="s">
        <v>195</v>
      </c>
      <c r="C5" s="124"/>
      <c r="D5" s="125">
        <f t="shared" ref="D5:I5" si="0">SUM(D6:D7)</f>
        <v>0</v>
      </c>
      <c r="E5" s="125">
        <f t="shared" si="0"/>
        <v>0</v>
      </c>
      <c r="F5" s="125">
        <f t="shared" si="0"/>
        <v>0</v>
      </c>
      <c r="G5" s="125">
        <f t="shared" si="0"/>
        <v>0</v>
      </c>
      <c r="H5" s="125">
        <f t="shared" si="0"/>
        <v>0</v>
      </c>
      <c r="I5" s="126">
        <f t="shared" si="0"/>
        <v>0</v>
      </c>
      <c r="J5" s="127">
        <f t="shared" ref="J5:J23" si="1">SUM(F5:I5)</f>
        <v>0</v>
      </c>
      <c r="K5" s="791"/>
    </row>
    <row r="6" spans="1:11" ht="21" customHeight="1">
      <c r="A6" s="128" t="s">
        <v>8</v>
      </c>
      <c r="B6" s="129" t="s">
        <v>196</v>
      </c>
      <c r="C6" s="130"/>
      <c r="D6" s="2"/>
      <c r="E6" s="2"/>
      <c r="F6" s="2"/>
      <c r="G6" s="2"/>
      <c r="H6" s="2"/>
      <c r="I6" s="48"/>
      <c r="J6" s="131">
        <f t="shared" si="1"/>
        <v>0</v>
      </c>
      <c r="K6" s="791"/>
    </row>
    <row r="7" spans="1:11" ht="21" customHeight="1">
      <c r="A7" s="128" t="s">
        <v>9</v>
      </c>
      <c r="B7" s="129" t="s">
        <v>196</v>
      </c>
      <c r="C7" s="130"/>
      <c r="D7" s="2"/>
      <c r="E7" s="2"/>
      <c r="F7" s="2"/>
      <c r="G7" s="2"/>
      <c r="H7" s="2"/>
      <c r="I7" s="48"/>
      <c r="J7" s="131">
        <f t="shared" si="1"/>
        <v>0</v>
      </c>
      <c r="K7" s="791"/>
    </row>
    <row r="8" spans="1:11" ht="36" customHeight="1">
      <c r="A8" s="128" t="s">
        <v>10</v>
      </c>
      <c r="B8" s="132" t="s">
        <v>197</v>
      </c>
      <c r="C8" s="133"/>
      <c r="D8" s="134"/>
      <c r="E8" s="134"/>
      <c r="F8" s="134"/>
      <c r="G8" s="134">
        <f t="shared" ref="G8:I8" si="2">SUM(G12:G13)</f>
        <v>0</v>
      </c>
      <c r="H8" s="134">
        <f t="shared" si="2"/>
        <v>0</v>
      </c>
      <c r="I8" s="135">
        <f t="shared" si="2"/>
        <v>0</v>
      </c>
      <c r="J8" s="136">
        <f t="shared" si="1"/>
        <v>0</v>
      </c>
      <c r="K8" s="791"/>
    </row>
    <row r="9" spans="1:11" ht="21" customHeight="1">
      <c r="A9" s="128" t="s">
        <v>11</v>
      </c>
      <c r="B9" s="129" t="s">
        <v>196</v>
      </c>
      <c r="C9" s="134"/>
      <c r="D9" s="134"/>
      <c r="E9" s="134"/>
      <c r="F9" s="134"/>
      <c r="G9" s="134"/>
      <c r="H9" s="134"/>
      <c r="I9" s="135"/>
      <c r="J9" s="136"/>
      <c r="K9" s="791"/>
    </row>
    <row r="10" spans="1:11" ht="18" customHeight="1">
      <c r="A10" s="128" t="s">
        <v>12</v>
      </c>
      <c r="B10" s="129" t="s">
        <v>196</v>
      </c>
      <c r="C10" s="134"/>
      <c r="D10" s="134"/>
      <c r="E10" s="134"/>
      <c r="F10" s="134"/>
      <c r="G10" s="134"/>
      <c r="H10" s="134"/>
      <c r="I10" s="49"/>
      <c r="J10" s="136"/>
      <c r="K10" s="791"/>
    </row>
    <row r="11" spans="1:11" ht="21" customHeight="1">
      <c r="A11" s="128" t="s">
        <v>13</v>
      </c>
      <c r="B11" s="137" t="s">
        <v>198</v>
      </c>
      <c r="C11" s="133"/>
      <c r="D11" s="134">
        <f>SUM(D12:D17)</f>
        <v>8647</v>
      </c>
      <c r="E11" s="134">
        <f t="shared" ref="E11:J11" si="3">SUM(E12:E17)</f>
        <v>2525</v>
      </c>
      <c r="F11" s="134">
        <f t="shared" si="3"/>
        <v>6122</v>
      </c>
      <c r="G11" s="134">
        <f t="shared" si="3"/>
        <v>0</v>
      </c>
      <c r="H11" s="134">
        <f t="shared" si="3"/>
        <v>0</v>
      </c>
      <c r="I11" s="49">
        <f t="shared" si="3"/>
        <v>0</v>
      </c>
      <c r="J11" s="136">
        <f t="shared" si="3"/>
        <v>6122</v>
      </c>
      <c r="K11" s="791"/>
    </row>
    <row r="12" spans="1:11" ht="21" customHeight="1">
      <c r="A12" s="128" t="s">
        <v>14</v>
      </c>
      <c r="B12" s="129" t="s">
        <v>1242</v>
      </c>
      <c r="C12" s="130">
        <v>2015</v>
      </c>
      <c r="D12" s="2">
        <v>3112</v>
      </c>
      <c r="E12" s="2">
        <v>1556</v>
      </c>
      <c r="F12" s="2">
        <v>1556</v>
      </c>
      <c r="G12" s="2"/>
      <c r="H12" s="2"/>
      <c r="I12" s="168"/>
      <c r="J12" s="131">
        <f t="shared" si="1"/>
        <v>1556</v>
      </c>
      <c r="K12" s="791"/>
    </row>
    <row r="13" spans="1:11" ht="21" customHeight="1">
      <c r="A13" s="128" t="s">
        <v>15</v>
      </c>
      <c r="B13" s="129" t="s">
        <v>1243</v>
      </c>
      <c r="C13" s="130">
        <v>2015</v>
      </c>
      <c r="D13" s="2">
        <v>2325</v>
      </c>
      <c r="E13" s="2">
        <v>969</v>
      </c>
      <c r="F13" s="2">
        <v>1356</v>
      </c>
      <c r="G13" s="2"/>
      <c r="H13" s="2"/>
      <c r="I13" s="168"/>
      <c r="J13" s="131">
        <f t="shared" si="1"/>
        <v>1356</v>
      </c>
      <c r="K13" s="791"/>
    </row>
    <row r="14" spans="1:11" ht="21" customHeight="1">
      <c r="A14" s="128" t="s">
        <v>16</v>
      </c>
      <c r="B14" s="129" t="s">
        <v>1244</v>
      </c>
      <c r="C14" s="130">
        <v>2015</v>
      </c>
      <c r="D14" s="2">
        <v>200</v>
      </c>
      <c r="E14" s="2"/>
      <c r="F14" s="2">
        <v>200</v>
      </c>
      <c r="G14" s="2"/>
      <c r="H14" s="2"/>
      <c r="I14" s="168"/>
      <c r="J14" s="131">
        <f t="shared" si="1"/>
        <v>200</v>
      </c>
      <c r="K14" s="791"/>
    </row>
    <row r="15" spans="1:11" ht="21" customHeight="1">
      <c r="A15" s="128" t="s">
        <v>17</v>
      </c>
      <c r="B15" s="129" t="s">
        <v>1245</v>
      </c>
      <c r="C15" s="130">
        <v>2015</v>
      </c>
      <c r="D15" s="2">
        <v>1016</v>
      </c>
      <c r="E15" s="2"/>
      <c r="F15" s="2">
        <v>1016</v>
      </c>
      <c r="G15" s="2"/>
      <c r="H15" s="2"/>
      <c r="I15" s="168"/>
      <c r="J15" s="131">
        <f t="shared" si="1"/>
        <v>1016</v>
      </c>
      <c r="K15" s="791"/>
    </row>
    <row r="16" spans="1:11" ht="21" customHeight="1">
      <c r="A16" s="128" t="s">
        <v>18</v>
      </c>
      <c r="B16" s="129" t="s">
        <v>1246</v>
      </c>
      <c r="C16" s="130">
        <v>2015</v>
      </c>
      <c r="D16" s="2">
        <v>915</v>
      </c>
      <c r="E16" s="2"/>
      <c r="F16" s="2">
        <v>915</v>
      </c>
      <c r="G16" s="2"/>
      <c r="H16" s="2"/>
      <c r="I16" s="168"/>
      <c r="J16" s="131">
        <f t="shared" si="1"/>
        <v>915</v>
      </c>
      <c r="K16" s="791"/>
    </row>
    <row r="17" spans="1:11" ht="21" customHeight="1">
      <c r="A17" s="128" t="s">
        <v>19</v>
      </c>
      <c r="B17" s="129" t="s">
        <v>1247</v>
      </c>
      <c r="C17" s="130">
        <v>2015</v>
      </c>
      <c r="D17" s="2">
        <v>1079</v>
      </c>
      <c r="E17" s="2"/>
      <c r="F17" s="2">
        <v>1079</v>
      </c>
      <c r="G17" s="2"/>
      <c r="H17" s="2"/>
      <c r="I17" s="168"/>
      <c r="J17" s="131">
        <f t="shared" si="1"/>
        <v>1079</v>
      </c>
      <c r="K17" s="791"/>
    </row>
    <row r="18" spans="1:11" ht="21" customHeight="1">
      <c r="A18" s="128" t="s">
        <v>20</v>
      </c>
      <c r="B18" s="137" t="s">
        <v>199</v>
      </c>
      <c r="C18" s="133"/>
      <c r="D18" s="134">
        <f>SUM(D19:D20)</f>
        <v>4943</v>
      </c>
      <c r="E18" s="134">
        <f t="shared" ref="E18:J18" si="4">SUM(E19:E20)</f>
        <v>0</v>
      </c>
      <c r="F18" s="134">
        <f t="shared" si="4"/>
        <v>4943</v>
      </c>
      <c r="G18" s="134">
        <f t="shared" si="4"/>
        <v>0</v>
      </c>
      <c r="H18" s="134">
        <f t="shared" si="4"/>
        <v>0</v>
      </c>
      <c r="I18" s="49">
        <f t="shared" si="4"/>
        <v>0</v>
      </c>
      <c r="J18" s="136">
        <f t="shared" si="4"/>
        <v>4943</v>
      </c>
      <c r="K18" s="791"/>
    </row>
    <row r="19" spans="1:11" ht="22.5">
      <c r="A19" s="128" t="s">
        <v>21</v>
      </c>
      <c r="B19" s="129" t="s">
        <v>1248</v>
      </c>
      <c r="C19" s="130">
        <v>2015</v>
      </c>
      <c r="D19" s="2">
        <v>3039</v>
      </c>
      <c r="E19" s="2"/>
      <c r="F19" s="2">
        <v>3039</v>
      </c>
      <c r="G19" s="2"/>
      <c r="H19" s="2"/>
      <c r="I19" s="168"/>
      <c r="J19" s="131">
        <f t="shared" si="1"/>
        <v>3039</v>
      </c>
      <c r="K19" s="791"/>
    </row>
    <row r="20" spans="1:11">
      <c r="A20" s="128" t="s">
        <v>22</v>
      </c>
      <c r="B20" s="129" t="s">
        <v>1249</v>
      </c>
      <c r="C20" s="130">
        <v>2015</v>
      </c>
      <c r="D20" s="2">
        <v>1904</v>
      </c>
      <c r="E20" s="2"/>
      <c r="F20" s="2">
        <v>1904</v>
      </c>
      <c r="G20" s="2"/>
      <c r="H20" s="2"/>
      <c r="I20" s="168"/>
      <c r="J20" s="131">
        <f>F20+G20+H20+I20</f>
        <v>1904</v>
      </c>
      <c r="K20" s="791"/>
    </row>
    <row r="21" spans="1:11">
      <c r="A21" s="138" t="s">
        <v>23</v>
      </c>
      <c r="B21" s="139" t="s">
        <v>200</v>
      </c>
      <c r="C21" s="140"/>
      <c r="D21" s="141">
        <f t="shared" ref="D21:I21" si="5">SUM(D22:D23)</f>
        <v>0</v>
      </c>
      <c r="E21" s="141">
        <f t="shared" si="5"/>
        <v>0</v>
      </c>
      <c r="F21" s="141">
        <f t="shared" si="5"/>
        <v>0</v>
      </c>
      <c r="G21" s="141">
        <f t="shared" si="5"/>
        <v>0</v>
      </c>
      <c r="H21" s="141">
        <f t="shared" si="5"/>
        <v>0</v>
      </c>
      <c r="I21" s="747">
        <f t="shared" si="5"/>
        <v>0</v>
      </c>
      <c r="J21" s="136">
        <f t="shared" si="1"/>
        <v>0</v>
      </c>
      <c r="K21" s="791"/>
    </row>
    <row r="22" spans="1:11">
      <c r="A22" s="138" t="s">
        <v>24</v>
      </c>
      <c r="B22" s="129" t="s">
        <v>196</v>
      </c>
      <c r="C22" s="130"/>
      <c r="D22" s="2"/>
      <c r="E22" s="2"/>
      <c r="F22" s="2"/>
      <c r="G22" s="2"/>
      <c r="H22" s="2"/>
      <c r="I22" s="168"/>
      <c r="J22" s="131">
        <f t="shared" si="1"/>
        <v>0</v>
      </c>
      <c r="K22" s="791"/>
    </row>
    <row r="23" spans="1:11" ht="13.5" thickBot="1">
      <c r="A23" s="138" t="s">
        <v>25</v>
      </c>
      <c r="B23" s="129" t="s">
        <v>196</v>
      </c>
      <c r="C23" s="142"/>
      <c r="D23" s="143"/>
      <c r="E23" s="143"/>
      <c r="F23" s="143"/>
      <c r="G23" s="143"/>
      <c r="H23" s="143"/>
      <c r="I23" s="748"/>
      <c r="J23" s="750">
        <f t="shared" si="1"/>
        <v>0</v>
      </c>
      <c r="K23" s="791"/>
    </row>
    <row r="24" spans="1:11" ht="13.5" thickBot="1">
      <c r="A24" s="144" t="s">
        <v>26</v>
      </c>
      <c r="B24" s="145" t="s">
        <v>1250</v>
      </c>
      <c r="C24" s="146"/>
      <c r="D24" s="147">
        <f>D5+D8+D11+D18+D21</f>
        <v>13590</v>
      </c>
      <c r="E24" s="147">
        <f t="shared" ref="E24:J24" si="6">E5+E8+E11+E18+E21</f>
        <v>2525</v>
      </c>
      <c r="F24" s="147">
        <f t="shared" si="6"/>
        <v>11065</v>
      </c>
      <c r="G24" s="147">
        <f t="shared" si="6"/>
        <v>0</v>
      </c>
      <c r="H24" s="147">
        <f t="shared" si="6"/>
        <v>0</v>
      </c>
      <c r="I24" s="749">
        <f t="shared" si="6"/>
        <v>0</v>
      </c>
      <c r="J24" s="746">
        <f t="shared" si="6"/>
        <v>11065</v>
      </c>
      <c r="K24" s="791"/>
    </row>
  </sheetData>
  <mergeCells count="7">
    <mergeCell ref="J2:J3"/>
    <mergeCell ref="K1:K24"/>
    <mergeCell ref="A2:A3"/>
    <mergeCell ref="B2:B3"/>
    <mergeCell ref="C2:C3"/>
    <mergeCell ref="D2:D3"/>
    <mergeCell ref="E2:E3"/>
  </mergeCells>
  <printOptions horizontalCentered="1"/>
  <pageMargins left="0.78740157480314965" right="0.78740157480314965" top="1.39" bottom="0.98425196850393704" header="0.78740157480314965" footer="0.78740157480314965"/>
  <pageSetup paperSize="9" scale="85" orientation="landscape" verticalDpi="300" r:id="rId1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I20"/>
  <sheetViews>
    <sheetView zoomScaleNormal="100" workbookViewId="0">
      <selection activeCell="R11" sqref="R11"/>
    </sheetView>
  </sheetViews>
  <sheetFormatPr defaultRowHeight="12.75"/>
  <cols>
    <col min="1" max="1" width="6.83203125" style="5" customWidth="1"/>
    <col min="2" max="2" width="50.33203125" style="4" customWidth="1"/>
    <col min="3" max="5" width="12.83203125" style="4" customWidth="1"/>
    <col min="6" max="6" width="13.83203125" style="4" customWidth="1"/>
    <col min="7" max="7" width="15.5" style="4" customWidth="1"/>
    <col min="8" max="8" width="16.83203125" style="4" customWidth="1"/>
    <col min="9" max="9" width="5.6640625" style="4" customWidth="1"/>
    <col min="10" max="16384" width="9.33203125" style="4"/>
  </cols>
  <sheetData>
    <row r="1" spans="1:9" s="18" customFormat="1" ht="15.75" thickBot="1">
      <c r="A1" s="148"/>
      <c r="H1" s="149" t="s">
        <v>52</v>
      </c>
      <c r="I1" s="843" t="str">
        <f>+CONCATENATE("3. tájékoztató tábla a ......../",LEFT([1]ÖSSZEFÜGGÉSEK!A4,4)+1,". (........) önkormányzati rendelethez")</f>
        <v>3. tájékoztató tábla a ......../2016. (........) önkormányzati rendelethez</v>
      </c>
    </row>
    <row r="2" spans="1:9" s="115" customFormat="1" ht="26.25" customHeight="1">
      <c r="A2" s="810" t="s">
        <v>60</v>
      </c>
      <c r="B2" s="847" t="s">
        <v>201</v>
      </c>
      <c r="C2" s="810" t="s">
        <v>202</v>
      </c>
      <c r="D2" s="810" t="s">
        <v>203</v>
      </c>
      <c r="E2" s="849" t="str">
        <f>+CONCATENATE("Hitel, kölcsön állomány ",LEFT([1]ÖSSZEFÜGGÉSEK!A4,4),". dec. 31-én")</f>
        <v>Hitel, kölcsön állomány 2015. dec. 31-én</v>
      </c>
      <c r="F2" s="851" t="s">
        <v>204</v>
      </c>
      <c r="G2" s="852"/>
      <c r="H2" s="844" t="str">
        <f>+CONCATENATE(LEFT([1]ÖSSZEFÜGGÉSEK!A4,4)+2,". után")</f>
        <v>2017. után</v>
      </c>
      <c r="I2" s="843"/>
    </row>
    <row r="3" spans="1:9" s="119" customFormat="1" ht="40.5" customHeight="1" thickBot="1">
      <c r="A3" s="846"/>
      <c r="B3" s="848"/>
      <c r="C3" s="848"/>
      <c r="D3" s="846"/>
      <c r="E3" s="850"/>
      <c r="F3" s="150" t="str">
        <f>+CONCATENATE(LEFT([1]ÖSSZEFÜGGÉSEK!A4,4)+1,".")</f>
        <v>2016.</v>
      </c>
      <c r="G3" s="151" t="str">
        <f>+CONCATENATE(LEFT([1]ÖSSZEFÜGGÉSEK!A4,4)+2,".")</f>
        <v>2017.</v>
      </c>
      <c r="H3" s="845"/>
      <c r="I3" s="843"/>
    </row>
    <row r="4" spans="1:9" s="155" customFormat="1" ht="12.95" customHeight="1" thickBot="1">
      <c r="A4" s="152" t="s">
        <v>370</v>
      </c>
      <c r="B4" s="619" t="s">
        <v>371</v>
      </c>
      <c r="C4" s="619" t="s">
        <v>372</v>
      </c>
      <c r="D4" s="153" t="s">
        <v>373</v>
      </c>
      <c r="E4" s="152" t="s">
        <v>374</v>
      </c>
      <c r="F4" s="153" t="s">
        <v>451</v>
      </c>
      <c r="G4" s="153" t="s">
        <v>452</v>
      </c>
      <c r="H4" s="154" t="s">
        <v>453</v>
      </c>
      <c r="I4" s="843"/>
    </row>
    <row r="5" spans="1:9" ht="22.5" customHeight="1" thickBot="1">
      <c r="A5" s="156" t="s">
        <v>7</v>
      </c>
      <c r="B5" s="157" t="s">
        <v>205</v>
      </c>
      <c r="C5" s="158"/>
      <c r="D5" s="159"/>
      <c r="E5" s="160">
        <f>SUM(E6:E11)</f>
        <v>5554</v>
      </c>
      <c r="F5" s="161">
        <f>SUM(F6:F11)</f>
        <v>0</v>
      </c>
      <c r="G5" s="161">
        <f>SUM(G6:G11)</f>
        <v>0</v>
      </c>
      <c r="H5" s="162">
        <f>SUM(H6:H11)</f>
        <v>0</v>
      </c>
      <c r="I5" s="843"/>
    </row>
    <row r="6" spans="1:9" ht="22.5" customHeight="1">
      <c r="A6" s="163" t="s">
        <v>8</v>
      </c>
      <c r="B6" s="164" t="s">
        <v>1251</v>
      </c>
      <c r="C6" s="165">
        <v>2012</v>
      </c>
      <c r="D6" s="166">
        <v>2015</v>
      </c>
      <c r="E6" s="167">
        <v>3606</v>
      </c>
      <c r="F6" s="2"/>
      <c r="G6" s="2"/>
      <c r="H6" s="168"/>
      <c r="I6" s="843"/>
    </row>
    <row r="7" spans="1:9" ht="22.5" customHeight="1">
      <c r="A7" s="163" t="s">
        <v>9</v>
      </c>
      <c r="B7" s="164" t="s">
        <v>1252</v>
      </c>
      <c r="C7" s="165">
        <v>2015</v>
      </c>
      <c r="D7" s="166">
        <v>2015</v>
      </c>
      <c r="E7" s="167">
        <v>1948</v>
      </c>
      <c r="F7" s="2"/>
      <c r="G7" s="2"/>
      <c r="H7" s="168"/>
      <c r="I7" s="843"/>
    </row>
    <row r="8" spans="1:9" ht="22.5" customHeight="1">
      <c r="A8" s="163" t="s">
        <v>10</v>
      </c>
      <c r="B8" s="164" t="s">
        <v>196</v>
      </c>
      <c r="C8" s="165"/>
      <c r="D8" s="166"/>
      <c r="E8" s="167"/>
      <c r="F8" s="2"/>
      <c r="G8" s="2"/>
      <c r="H8" s="168"/>
      <c r="I8" s="843"/>
    </row>
    <row r="9" spans="1:9" ht="22.5" customHeight="1">
      <c r="A9" s="163" t="s">
        <v>11</v>
      </c>
      <c r="B9" s="164" t="s">
        <v>196</v>
      </c>
      <c r="C9" s="165"/>
      <c r="D9" s="166"/>
      <c r="E9" s="167"/>
      <c r="F9" s="2"/>
      <c r="G9" s="2"/>
      <c r="H9" s="168"/>
      <c r="I9" s="843"/>
    </row>
    <row r="10" spans="1:9" ht="22.5" customHeight="1">
      <c r="A10" s="163" t="s">
        <v>12</v>
      </c>
      <c r="B10" s="164" t="s">
        <v>196</v>
      </c>
      <c r="C10" s="165"/>
      <c r="D10" s="166"/>
      <c r="E10" s="167"/>
      <c r="F10" s="2"/>
      <c r="G10" s="2"/>
      <c r="H10" s="168"/>
      <c r="I10" s="843"/>
    </row>
    <row r="11" spans="1:9" ht="22.5" customHeight="1" thickBot="1">
      <c r="A11" s="163" t="s">
        <v>13</v>
      </c>
      <c r="B11" s="164" t="s">
        <v>196</v>
      </c>
      <c r="C11" s="165"/>
      <c r="D11" s="166"/>
      <c r="E11" s="167"/>
      <c r="F11" s="2"/>
      <c r="G11" s="2"/>
      <c r="H11" s="168"/>
      <c r="I11" s="843"/>
    </row>
    <row r="12" spans="1:9" ht="22.5" customHeight="1" thickBot="1">
      <c r="A12" s="156" t="s">
        <v>14</v>
      </c>
      <c r="B12" s="157" t="s">
        <v>206</v>
      </c>
      <c r="C12" s="169"/>
      <c r="D12" s="170"/>
      <c r="E12" s="160">
        <f>SUM(E13:E18)</f>
        <v>0</v>
      </c>
      <c r="F12" s="161">
        <f>SUM(F13:F18)</f>
        <v>0</v>
      </c>
      <c r="G12" s="161">
        <f>SUM(G13:G18)</f>
        <v>0</v>
      </c>
      <c r="H12" s="162">
        <f>SUM(H13:H18)</f>
        <v>0</v>
      </c>
      <c r="I12" s="843"/>
    </row>
    <row r="13" spans="1:9" ht="22.5" customHeight="1">
      <c r="A13" s="163" t="s">
        <v>15</v>
      </c>
      <c r="B13" s="164" t="s">
        <v>196</v>
      </c>
      <c r="C13" s="165"/>
      <c r="D13" s="166"/>
      <c r="E13" s="167"/>
      <c r="F13" s="2"/>
      <c r="G13" s="2"/>
      <c r="H13" s="168"/>
      <c r="I13" s="843"/>
    </row>
    <row r="14" spans="1:9" ht="22.5" customHeight="1">
      <c r="A14" s="163" t="s">
        <v>16</v>
      </c>
      <c r="B14" s="164" t="s">
        <v>196</v>
      </c>
      <c r="C14" s="165"/>
      <c r="D14" s="166"/>
      <c r="E14" s="167"/>
      <c r="F14" s="2"/>
      <c r="G14" s="2"/>
      <c r="H14" s="168"/>
      <c r="I14" s="843"/>
    </row>
    <row r="15" spans="1:9" ht="22.5" customHeight="1">
      <c r="A15" s="163" t="s">
        <v>17</v>
      </c>
      <c r="B15" s="164" t="s">
        <v>196</v>
      </c>
      <c r="C15" s="165"/>
      <c r="D15" s="166"/>
      <c r="E15" s="167"/>
      <c r="F15" s="2"/>
      <c r="G15" s="2"/>
      <c r="H15" s="168"/>
      <c r="I15" s="843"/>
    </row>
    <row r="16" spans="1:9" ht="22.5" customHeight="1">
      <c r="A16" s="163" t="s">
        <v>18</v>
      </c>
      <c r="B16" s="164" t="s">
        <v>196</v>
      </c>
      <c r="C16" s="165"/>
      <c r="D16" s="166"/>
      <c r="E16" s="167"/>
      <c r="F16" s="2"/>
      <c r="G16" s="2"/>
      <c r="H16" s="168"/>
      <c r="I16" s="843"/>
    </row>
    <row r="17" spans="1:9" ht="22.5" customHeight="1">
      <c r="A17" s="163" t="s">
        <v>19</v>
      </c>
      <c r="B17" s="164" t="s">
        <v>196</v>
      </c>
      <c r="C17" s="165"/>
      <c r="D17" s="166"/>
      <c r="E17" s="167"/>
      <c r="F17" s="2"/>
      <c r="G17" s="2"/>
      <c r="H17" s="168"/>
      <c r="I17" s="843"/>
    </row>
    <row r="18" spans="1:9" ht="22.5" customHeight="1" thickBot="1">
      <c r="A18" s="163" t="s">
        <v>20</v>
      </c>
      <c r="B18" s="164" t="s">
        <v>196</v>
      </c>
      <c r="C18" s="165"/>
      <c r="D18" s="166"/>
      <c r="E18" s="167"/>
      <c r="F18" s="2"/>
      <c r="G18" s="2"/>
      <c r="H18" s="168"/>
      <c r="I18" s="843"/>
    </row>
    <row r="19" spans="1:9" ht="22.5" customHeight="1" thickBot="1">
      <c r="A19" s="156" t="s">
        <v>21</v>
      </c>
      <c r="B19" s="157" t="s">
        <v>558</v>
      </c>
      <c r="C19" s="158"/>
      <c r="D19" s="159"/>
      <c r="E19" s="160">
        <f>E5+E12</f>
        <v>5554</v>
      </c>
      <c r="F19" s="161">
        <f>F5+F12</f>
        <v>0</v>
      </c>
      <c r="G19" s="161">
        <f>G5+G12</f>
        <v>0</v>
      </c>
      <c r="H19" s="162">
        <f>H5+H12</f>
        <v>0</v>
      </c>
      <c r="I19" s="843"/>
    </row>
    <row r="20" spans="1:9" ht="20.100000000000001" customHeight="1"/>
  </sheetData>
  <mergeCells count="8">
    <mergeCell ref="I1:I19"/>
    <mergeCell ref="H2:H3"/>
    <mergeCell ref="A2:A3"/>
    <mergeCell ref="B2:B3"/>
    <mergeCell ref="C2:C3"/>
    <mergeCell ref="D2:D3"/>
    <mergeCell ref="E2:E3"/>
    <mergeCell ref="F2:G2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4" orientation="landscape" verticalDpi="300" r:id="rId1"/>
  <headerFooter alignWithMargins="0">
    <oddHeader>&amp;C&amp;"Times New Roman CE,Félkövér"&amp;12
Az önkormányzat által nyújtott hitel és kölcsön alakulása
 lejárat és eszközök szerinti bontásban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  <pageSetUpPr fitToPage="1"/>
  </sheetPr>
  <dimension ref="A1:I161"/>
  <sheetViews>
    <sheetView zoomScale="130" zoomScaleNormal="130" zoomScaleSheetLayoutView="100" workbookViewId="0">
      <selection activeCell="J18" sqref="J18"/>
    </sheetView>
  </sheetViews>
  <sheetFormatPr defaultRowHeight="15.75"/>
  <cols>
    <col min="1" max="1" width="9.5" style="350" customWidth="1"/>
    <col min="2" max="2" width="73.33203125" style="350" customWidth="1"/>
    <col min="3" max="5" width="15.83203125" style="351" customWidth="1"/>
    <col min="6" max="16384" width="9.33203125" style="361"/>
  </cols>
  <sheetData>
    <row r="1" spans="1:5" ht="15.95" customHeight="1">
      <c r="A1" s="775" t="s">
        <v>4</v>
      </c>
      <c r="B1" s="775"/>
      <c r="C1" s="775"/>
      <c r="D1" s="775"/>
      <c r="E1" s="775"/>
    </row>
    <row r="2" spans="1:5" ht="15.95" customHeight="1" thickBot="1">
      <c r="A2" s="43" t="s">
        <v>112</v>
      </c>
      <c r="B2" s="43"/>
      <c r="C2" s="348"/>
      <c r="D2" s="348"/>
      <c r="E2" s="348" t="s">
        <v>158</v>
      </c>
    </row>
    <row r="3" spans="1:5" ht="15.95" customHeight="1">
      <c r="A3" s="776" t="s">
        <v>60</v>
      </c>
      <c r="B3" s="778" t="s">
        <v>6</v>
      </c>
      <c r="C3" s="780" t="str">
        <f>+CONCATENATE(LEFT(ÖSSZEFÜGGÉSEK!A4,4),". évi")</f>
        <v>2015. évi</v>
      </c>
      <c r="D3" s="780"/>
      <c r="E3" s="781"/>
    </row>
    <row r="4" spans="1:5" ht="38.1" customHeight="1" thickBot="1">
      <c r="A4" s="777"/>
      <c r="B4" s="779"/>
      <c r="C4" s="45" t="s">
        <v>180</v>
      </c>
      <c r="D4" s="45" t="s">
        <v>185</v>
      </c>
      <c r="E4" s="46" t="s">
        <v>186</v>
      </c>
    </row>
    <row r="5" spans="1:5" s="362" customFormat="1" ht="12" customHeight="1" thickBot="1">
      <c r="A5" s="326" t="s">
        <v>370</v>
      </c>
      <c r="B5" s="327" t="s">
        <v>371</v>
      </c>
      <c r="C5" s="327" t="s">
        <v>372</v>
      </c>
      <c r="D5" s="327" t="s">
        <v>373</v>
      </c>
      <c r="E5" s="373" t="s">
        <v>374</v>
      </c>
    </row>
    <row r="6" spans="1:5" s="363" customFormat="1" ht="12" customHeight="1" thickBot="1">
      <c r="A6" s="321" t="s">
        <v>7</v>
      </c>
      <c r="B6" s="322" t="s">
        <v>262</v>
      </c>
      <c r="C6" s="353">
        <f>SUM(C7:C12)</f>
        <v>382128</v>
      </c>
      <c r="D6" s="353">
        <f>SUM(D7:D12)</f>
        <v>428982</v>
      </c>
      <c r="E6" s="336">
        <f>SUM(E7:E12)</f>
        <v>428965</v>
      </c>
    </row>
    <row r="7" spans="1:5" s="363" customFormat="1" ht="12" customHeight="1">
      <c r="A7" s="316" t="s">
        <v>72</v>
      </c>
      <c r="B7" s="364" t="s">
        <v>263</v>
      </c>
      <c r="C7" s="355">
        <v>122761</v>
      </c>
      <c r="D7" s="355">
        <v>122761</v>
      </c>
      <c r="E7" s="338">
        <v>122761</v>
      </c>
    </row>
    <row r="8" spans="1:5" s="363" customFormat="1" ht="12" customHeight="1">
      <c r="A8" s="315" t="s">
        <v>73</v>
      </c>
      <c r="B8" s="365" t="s">
        <v>264</v>
      </c>
      <c r="C8" s="354">
        <v>124987</v>
      </c>
      <c r="D8" s="354">
        <v>133146</v>
      </c>
      <c r="E8" s="337">
        <v>133146</v>
      </c>
    </row>
    <row r="9" spans="1:5" s="363" customFormat="1" ht="12" customHeight="1">
      <c r="A9" s="315" t="s">
        <v>74</v>
      </c>
      <c r="B9" s="365" t="s">
        <v>265</v>
      </c>
      <c r="C9" s="354">
        <v>126825</v>
      </c>
      <c r="D9" s="354">
        <v>128972</v>
      </c>
      <c r="E9" s="337">
        <v>128971</v>
      </c>
    </row>
    <row r="10" spans="1:5" s="363" customFormat="1" ht="12" customHeight="1">
      <c r="A10" s="315" t="s">
        <v>75</v>
      </c>
      <c r="B10" s="365" t="s">
        <v>266</v>
      </c>
      <c r="C10" s="354">
        <v>7555</v>
      </c>
      <c r="D10" s="354">
        <v>8395</v>
      </c>
      <c r="E10" s="337">
        <v>8395</v>
      </c>
    </row>
    <row r="11" spans="1:5" s="363" customFormat="1" ht="12" customHeight="1">
      <c r="A11" s="315" t="s">
        <v>108</v>
      </c>
      <c r="B11" s="365" t="s">
        <v>1259</v>
      </c>
      <c r="C11" s="354"/>
      <c r="D11" s="354">
        <v>1434</v>
      </c>
      <c r="E11" s="337">
        <v>1434</v>
      </c>
    </row>
    <row r="12" spans="1:5" s="363" customFormat="1" ht="12" customHeight="1" thickBot="1">
      <c r="A12" s="317" t="s">
        <v>76</v>
      </c>
      <c r="B12" s="366" t="s">
        <v>268</v>
      </c>
      <c r="C12" s="356"/>
      <c r="D12" s="356">
        <v>34274</v>
      </c>
      <c r="E12" s="339">
        <v>34258</v>
      </c>
    </row>
    <row r="13" spans="1:5" s="363" customFormat="1" ht="12" customHeight="1" thickBot="1">
      <c r="A13" s="321" t="s">
        <v>8</v>
      </c>
      <c r="B13" s="343" t="s">
        <v>269</v>
      </c>
      <c r="C13" s="353">
        <f>SUM(C14:C18)</f>
        <v>97972</v>
      </c>
      <c r="D13" s="353">
        <f>SUM(D14:D18)</f>
        <v>111379</v>
      </c>
      <c r="E13" s="336">
        <f>SUM(E14:E18)</f>
        <v>106140</v>
      </c>
    </row>
    <row r="14" spans="1:5" s="363" customFormat="1" ht="12" customHeight="1">
      <c r="A14" s="316" t="s">
        <v>78</v>
      </c>
      <c r="B14" s="364" t="s">
        <v>270</v>
      </c>
      <c r="C14" s="355"/>
      <c r="D14" s="355"/>
      <c r="E14" s="338"/>
    </row>
    <row r="15" spans="1:5" s="363" customFormat="1" ht="12" customHeight="1">
      <c r="A15" s="315" t="s">
        <v>79</v>
      </c>
      <c r="B15" s="365" t="s">
        <v>271</v>
      </c>
      <c r="C15" s="354"/>
      <c r="D15" s="354"/>
      <c r="E15" s="337"/>
    </row>
    <row r="16" spans="1:5" s="363" customFormat="1" ht="12" customHeight="1">
      <c r="A16" s="315" t="s">
        <v>80</v>
      </c>
      <c r="B16" s="365" t="s">
        <v>272</v>
      </c>
      <c r="C16" s="354"/>
      <c r="D16" s="354"/>
      <c r="E16" s="337"/>
    </row>
    <row r="17" spans="1:5" s="363" customFormat="1" ht="12" customHeight="1">
      <c r="A17" s="315" t="s">
        <v>81</v>
      </c>
      <c r="B17" s="365" t="s">
        <v>273</v>
      </c>
      <c r="C17" s="354"/>
      <c r="D17" s="354"/>
      <c r="E17" s="337"/>
    </row>
    <row r="18" spans="1:5" s="363" customFormat="1" ht="12" customHeight="1">
      <c r="A18" s="315" t="s">
        <v>82</v>
      </c>
      <c r="B18" s="365" t="s">
        <v>274</v>
      </c>
      <c r="C18" s="354">
        <v>97972</v>
      </c>
      <c r="D18" s="354">
        <v>111379</v>
      </c>
      <c r="E18" s="337">
        <v>106140</v>
      </c>
    </row>
    <row r="19" spans="1:5" s="363" customFormat="1" ht="12" customHeight="1" thickBot="1">
      <c r="A19" s="317" t="s">
        <v>89</v>
      </c>
      <c r="B19" s="366" t="s">
        <v>275</v>
      </c>
      <c r="C19" s="356"/>
      <c r="D19" s="356"/>
      <c r="E19" s="339"/>
    </row>
    <row r="20" spans="1:5" s="363" customFormat="1" ht="12" customHeight="1" thickBot="1">
      <c r="A20" s="321" t="s">
        <v>9</v>
      </c>
      <c r="B20" s="322" t="s">
        <v>276</v>
      </c>
      <c r="C20" s="353">
        <f>SUM(C21:C25)</f>
        <v>116981</v>
      </c>
      <c r="D20" s="353">
        <f>SUM(D21:D25)</f>
        <v>124194</v>
      </c>
      <c r="E20" s="336">
        <f>SUM(E21:E25)</f>
        <v>123305</v>
      </c>
    </row>
    <row r="21" spans="1:5" s="363" customFormat="1" ht="12" customHeight="1">
      <c r="A21" s="316" t="s">
        <v>61</v>
      </c>
      <c r="B21" s="364" t="s">
        <v>277</v>
      </c>
      <c r="C21" s="355"/>
      <c r="D21" s="355"/>
      <c r="E21" s="338"/>
    </row>
    <row r="22" spans="1:5" s="363" customFormat="1" ht="12" customHeight="1">
      <c r="A22" s="315" t="s">
        <v>62</v>
      </c>
      <c r="B22" s="365" t="s">
        <v>278</v>
      </c>
      <c r="C22" s="354"/>
      <c r="D22" s="354"/>
      <c r="E22" s="337"/>
    </row>
    <row r="23" spans="1:5" s="363" customFormat="1" ht="12" customHeight="1">
      <c r="A23" s="315" t="s">
        <v>63</v>
      </c>
      <c r="B23" s="365" t="s">
        <v>279</v>
      </c>
      <c r="C23" s="354"/>
      <c r="D23" s="354"/>
      <c r="E23" s="337"/>
    </row>
    <row r="24" spans="1:5" s="363" customFormat="1" ht="12" customHeight="1">
      <c r="A24" s="315" t="s">
        <v>64</v>
      </c>
      <c r="B24" s="365" t="s">
        <v>280</v>
      </c>
      <c r="C24" s="354"/>
      <c r="D24" s="354"/>
      <c r="E24" s="337"/>
    </row>
    <row r="25" spans="1:5" s="363" customFormat="1" ht="12" customHeight="1">
      <c r="A25" s="315" t="s">
        <v>122</v>
      </c>
      <c r="B25" s="365" t="s">
        <v>281</v>
      </c>
      <c r="C25" s="354">
        <v>116981</v>
      </c>
      <c r="D25" s="354">
        <v>124194</v>
      </c>
      <c r="E25" s="337">
        <v>123305</v>
      </c>
    </row>
    <row r="26" spans="1:5" s="363" customFormat="1" ht="12" customHeight="1" thickBot="1">
      <c r="A26" s="317" t="s">
        <v>123</v>
      </c>
      <c r="B26" s="345" t="s">
        <v>282</v>
      </c>
      <c r="C26" s="356">
        <v>102181</v>
      </c>
      <c r="D26" s="356">
        <v>109394</v>
      </c>
      <c r="E26" s="339">
        <v>108505</v>
      </c>
    </row>
    <row r="27" spans="1:5" s="363" customFormat="1" ht="12" customHeight="1" thickBot="1">
      <c r="A27" s="321" t="s">
        <v>124</v>
      </c>
      <c r="B27" s="322" t="s">
        <v>594</v>
      </c>
      <c r="C27" s="359">
        <f>SUM(C28:C33)</f>
        <v>229740</v>
      </c>
      <c r="D27" s="359">
        <f>SUM(D28:D33)</f>
        <v>243735</v>
      </c>
      <c r="E27" s="372">
        <f>SUM(E28:E33)</f>
        <v>292944</v>
      </c>
    </row>
    <row r="28" spans="1:5" s="363" customFormat="1" ht="12" customHeight="1">
      <c r="A28" s="316" t="s">
        <v>283</v>
      </c>
      <c r="B28" s="364" t="s">
        <v>1214</v>
      </c>
      <c r="C28" s="355"/>
      <c r="D28" s="355"/>
      <c r="E28" s="338"/>
    </row>
    <row r="29" spans="1:5" s="363" customFormat="1" ht="12" customHeight="1">
      <c r="A29" s="315" t="s">
        <v>284</v>
      </c>
      <c r="B29" s="365" t="s">
        <v>1213</v>
      </c>
      <c r="C29" s="354">
        <v>32000</v>
      </c>
      <c r="D29" s="354">
        <v>32000</v>
      </c>
      <c r="E29" s="337">
        <v>32903</v>
      </c>
    </row>
    <row r="30" spans="1:5" s="363" customFormat="1" ht="12" customHeight="1">
      <c r="A30" s="315" t="s">
        <v>285</v>
      </c>
      <c r="B30" s="365" t="s">
        <v>600</v>
      </c>
      <c r="C30" s="354">
        <v>180000</v>
      </c>
      <c r="D30" s="354">
        <v>193995</v>
      </c>
      <c r="E30" s="337">
        <v>242648</v>
      </c>
    </row>
    <row r="31" spans="1:5" s="363" customFormat="1" ht="12" customHeight="1">
      <c r="A31" s="315" t="s">
        <v>595</v>
      </c>
      <c r="B31" s="365" t="s">
        <v>1215</v>
      </c>
      <c r="C31" s="354">
        <v>15000</v>
      </c>
      <c r="D31" s="354">
        <v>15000</v>
      </c>
      <c r="E31" s="337">
        <v>15741</v>
      </c>
    </row>
    <row r="32" spans="1:5" s="363" customFormat="1" ht="12" customHeight="1">
      <c r="A32" s="315" t="s">
        <v>596</v>
      </c>
      <c r="B32" s="365" t="s">
        <v>286</v>
      </c>
      <c r="C32" s="354"/>
      <c r="D32" s="354"/>
      <c r="E32" s="337">
        <v>294</v>
      </c>
    </row>
    <row r="33" spans="1:5" s="363" customFormat="1" ht="12" customHeight="1" thickBot="1">
      <c r="A33" s="317" t="s">
        <v>597</v>
      </c>
      <c r="B33" s="345" t="s">
        <v>287</v>
      </c>
      <c r="C33" s="356">
        <v>2740</v>
      </c>
      <c r="D33" s="356">
        <v>2740</v>
      </c>
      <c r="E33" s="339">
        <v>1358</v>
      </c>
    </row>
    <row r="34" spans="1:5" s="363" customFormat="1" ht="12" customHeight="1" thickBot="1">
      <c r="A34" s="321" t="s">
        <v>11</v>
      </c>
      <c r="B34" s="322" t="s">
        <v>288</v>
      </c>
      <c r="C34" s="353">
        <f>SUM(C35:C44)</f>
        <v>22246</v>
      </c>
      <c r="D34" s="353">
        <f>SUM(D35:D44)</f>
        <v>38649</v>
      </c>
      <c r="E34" s="336">
        <f>SUM(E35:E44)</f>
        <v>34520</v>
      </c>
    </row>
    <row r="35" spans="1:5" s="363" customFormat="1" ht="12" customHeight="1">
      <c r="A35" s="316" t="s">
        <v>65</v>
      </c>
      <c r="B35" s="364" t="s">
        <v>289</v>
      </c>
      <c r="C35" s="355">
        <v>110</v>
      </c>
      <c r="D35" s="355">
        <v>110</v>
      </c>
      <c r="E35" s="338">
        <v>146</v>
      </c>
    </row>
    <row r="36" spans="1:5" s="363" customFormat="1" ht="12" customHeight="1">
      <c r="A36" s="315" t="s">
        <v>66</v>
      </c>
      <c r="B36" s="365" t="s">
        <v>290</v>
      </c>
      <c r="C36" s="354">
        <v>5150</v>
      </c>
      <c r="D36" s="354">
        <v>17312</v>
      </c>
      <c r="E36" s="337">
        <v>23344</v>
      </c>
    </row>
    <row r="37" spans="1:5" s="363" customFormat="1" ht="12" customHeight="1">
      <c r="A37" s="315" t="s">
        <v>67</v>
      </c>
      <c r="B37" s="365" t="s">
        <v>291</v>
      </c>
      <c r="C37" s="354">
        <v>4420</v>
      </c>
      <c r="D37" s="354">
        <v>4880</v>
      </c>
      <c r="E37" s="337">
        <v>2937</v>
      </c>
    </row>
    <row r="38" spans="1:5" s="363" customFormat="1" ht="12" customHeight="1">
      <c r="A38" s="315" t="s">
        <v>126</v>
      </c>
      <c r="B38" s="365" t="s">
        <v>292</v>
      </c>
      <c r="C38" s="354">
        <v>8820</v>
      </c>
      <c r="D38" s="354">
        <v>8761</v>
      </c>
      <c r="E38" s="337"/>
    </row>
    <row r="39" spans="1:5" s="363" customFormat="1" ht="12" customHeight="1">
      <c r="A39" s="315" t="s">
        <v>127</v>
      </c>
      <c r="B39" s="365" t="s">
        <v>293</v>
      </c>
      <c r="C39" s="354"/>
      <c r="D39" s="354"/>
      <c r="E39" s="337"/>
    </row>
    <row r="40" spans="1:5" s="363" customFormat="1" ht="12" customHeight="1">
      <c r="A40" s="315" t="s">
        <v>128</v>
      </c>
      <c r="B40" s="365" t="s">
        <v>294</v>
      </c>
      <c r="C40" s="354">
        <v>2445</v>
      </c>
      <c r="D40" s="354">
        <v>2787</v>
      </c>
      <c r="E40" s="337">
        <v>4443</v>
      </c>
    </row>
    <row r="41" spans="1:5" s="363" customFormat="1" ht="12" customHeight="1">
      <c r="A41" s="315" t="s">
        <v>129</v>
      </c>
      <c r="B41" s="365" t="s">
        <v>295</v>
      </c>
      <c r="C41" s="354">
        <v>1024</v>
      </c>
      <c r="D41" s="354">
        <v>4024</v>
      </c>
      <c r="E41" s="337">
        <v>2711</v>
      </c>
    </row>
    <row r="42" spans="1:5" s="363" customFormat="1" ht="12" customHeight="1">
      <c r="A42" s="315" t="s">
        <v>130</v>
      </c>
      <c r="B42" s="365" t="s">
        <v>296</v>
      </c>
      <c r="C42" s="354">
        <v>273</v>
      </c>
      <c r="D42" s="354">
        <v>277</v>
      </c>
      <c r="E42" s="337">
        <v>265</v>
      </c>
    </row>
    <row r="43" spans="1:5" s="363" customFormat="1" ht="12" customHeight="1">
      <c r="A43" s="315" t="s">
        <v>297</v>
      </c>
      <c r="B43" s="365" t="s">
        <v>298</v>
      </c>
      <c r="C43" s="357"/>
      <c r="D43" s="357"/>
      <c r="E43" s="340">
        <v>98</v>
      </c>
    </row>
    <row r="44" spans="1:5" s="363" customFormat="1" ht="12" customHeight="1" thickBot="1">
      <c r="A44" s="317" t="s">
        <v>299</v>
      </c>
      <c r="B44" s="366" t="s">
        <v>300</v>
      </c>
      <c r="C44" s="358">
        <v>4</v>
      </c>
      <c r="D44" s="358">
        <v>498</v>
      </c>
      <c r="E44" s="341">
        <v>576</v>
      </c>
    </row>
    <row r="45" spans="1:5" s="363" customFormat="1" ht="12" customHeight="1" thickBot="1">
      <c r="A45" s="321" t="s">
        <v>12</v>
      </c>
      <c r="B45" s="322" t="s">
        <v>301</v>
      </c>
      <c r="C45" s="353">
        <f>SUM(C46:C50)</f>
        <v>0</v>
      </c>
      <c r="D45" s="353">
        <f>SUM(D46:D50)</f>
        <v>0</v>
      </c>
      <c r="E45" s="336">
        <f>SUM(E46:E50)</f>
        <v>0</v>
      </c>
    </row>
    <row r="46" spans="1:5" s="363" customFormat="1" ht="12" customHeight="1">
      <c r="A46" s="316" t="s">
        <v>68</v>
      </c>
      <c r="B46" s="364" t="s">
        <v>302</v>
      </c>
      <c r="C46" s="374"/>
      <c r="D46" s="374"/>
      <c r="E46" s="342"/>
    </row>
    <row r="47" spans="1:5" s="363" customFormat="1" ht="12" customHeight="1">
      <c r="A47" s="315" t="s">
        <v>69</v>
      </c>
      <c r="B47" s="365" t="s">
        <v>303</v>
      </c>
      <c r="C47" s="357"/>
      <c r="D47" s="357"/>
      <c r="E47" s="340"/>
    </row>
    <row r="48" spans="1:5" s="363" customFormat="1" ht="12" customHeight="1">
      <c r="A48" s="315" t="s">
        <v>304</v>
      </c>
      <c r="B48" s="365" t="s">
        <v>305</v>
      </c>
      <c r="C48" s="357"/>
      <c r="D48" s="357"/>
      <c r="E48" s="340"/>
    </row>
    <row r="49" spans="1:5" s="363" customFormat="1" ht="12" customHeight="1">
      <c r="A49" s="315" t="s">
        <v>306</v>
      </c>
      <c r="B49" s="365" t="s">
        <v>307</v>
      </c>
      <c r="C49" s="357"/>
      <c r="D49" s="357"/>
      <c r="E49" s="340"/>
    </row>
    <row r="50" spans="1:5" s="363" customFormat="1" ht="12" customHeight="1" thickBot="1">
      <c r="A50" s="317" t="s">
        <v>308</v>
      </c>
      <c r="B50" s="366" t="s">
        <v>309</v>
      </c>
      <c r="C50" s="358"/>
      <c r="D50" s="358"/>
      <c r="E50" s="341"/>
    </row>
    <row r="51" spans="1:5" s="363" customFormat="1" ht="17.25" customHeight="1" thickBot="1">
      <c r="A51" s="321" t="s">
        <v>131</v>
      </c>
      <c r="B51" s="322" t="s">
        <v>310</v>
      </c>
      <c r="C51" s="353">
        <f>SUM(C52:C54)</f>
        <v>7700</v>
      </c>
      <c r="D51" s="353">
        <f>SUM(D52:D54)</f>
        <v>37900</v>
      </c>
      <c r="E51" s="336">
        <f>SUM(E52:E54)</f>
        <v>22594</v>
      </c>
    </row>
    <row r="52" spans="1:5" s="363" customFormat="1" ht="12" customHeight="1">
      <c r="A52" s="316" t="s">
        <v>70</v>
      </c>
      <c r="B52" s="364" t="s">
        <v>311</v>
      </c>
      <c r="C52" s="355"/>
      <c r="D52" s="355"/>
      <c r="E52" s="338"/>
    </row>
    <row r="53" spans="1:5" s="363" customFormat="1" ht="12" customHeight="1">
      <c r="A53" s="315" t="s">
        <v>71</v>
      </c>
      <c r="B53" s="365" t="s">
        <v>312</v>
      </c>
      <c r="C53" s="354"/>
      <c r="D53" s="354">
        <v>30000</v>
      </c>
      <c r="E53" s="337">
        <v>22196</v>
      </c>
    </row>
    <row r="54" spans="1:5" s="363" customFormat="1" ht="12" customHeight="1">
      <c r="A54" s="315" t="s">
        <v>313</v>
      </c>
      <c r="B54" s="365" t="s">
        <v>314</v>
      </c>
      <c r="C54" s="354">
        <v>7700</v>
      </c>
      <c r="D54" s="354">
        <v>7900</v>
      </c>
      <c r="E54" s="337">
        <v>398</v>
      </c>
    </row>
    <row r="55" spans="1:5" s="363" customFormat="1" ht="12" customHeight="1" thickBot="1">
      <c r="A55" s="317" t="s">
        <v>315</v>
      </c>
      <c r="B55" s="366" t="s">
        <v>316</v>
      </c>
      <c r="C55" s="356">
        <v>7700</v>
      </c>
      <c r="D55" s="356">
        <v>7700</v>
      </c>
      <c r="E55" s="339"/>
    </row>
    <row r="56" spans="1:5" s="363" customFormat="1" ht="12" customHeight="1" thickBot="1">
      <c r="A56" s="321" t="s">
        <v>14</v>
      </c>
      <c r="B56" s="343" t="s">
        <v>317</v>
      </c>
      <c r="C56" s="353">
        <f>SUM(C57:C59)</f>
        <v>0</v>
      </c>
      <c r="D56" s="353">
        <f>SUM(D57:D59)</f>
        <v>4650</v>
      </c>
      <c r="E56" s="336">
        <f>SUM(E57:E59)</f>
        <v>845</v>
      </c>
    </row>
    <row r="57" spans="1:5" s="363" customFormat="1" ht="12" customHeight="1">
      <c r="A57" s="316" t="s">
        <v>132</v>
      </c>
      <c r="B57" s="364" t="s">
        <v>318</v>
      </c>
      <c r="C57" s="357"/>
      <c r="D57" s="357"/>
      <c r="E57" s="340"/>
    </row>
    <row r="58" spans="1:5" s="363" customFormat="1" ht="12" customHeight="1">
      <c r="A58" s="315" t="s">
        <v>133</v>
      </c>
      <c r="B58" s="365" t="s">
        <v>319</v>
      </c>
      <c r="C58" s="357"/>
      <c r="D58" s="357">
        <v>4650</v>
      </c>
      <c r="E58" s="340">
        <v>100</v>
      </c>
    </row>
    <row r="59" spans="1:5" s="363" customFormat="1" ht="12" customHeight="1">
      <c r="A59" s="315" t="s">
        <v>159</v>
      </c>
      <c r="B59" s="365" t="s">
        <v>320</v>
      </c>
      <c r="C59" s="357"/>
      <c r="D59" s="357"/>
      <c r="E59" s="340">
        <v>745</v>
      </c>
    </row>
    <row r="60" spans="1:5" s="363" customFormat="1" ht="12" customHeight="1" thickBot="1">
      <c r="A60" s="317" t="s">
        <v>321</v>
      </c>
      <c r="B60" s="366" t="s">
        <v>322</v>
      </c>
      <c r="C60" s="357"/>
      <c r="D60" s="357"/>
      <c r="E60" s="340"/>
    </row>
    <row r="61" spans="1:5" s="363" customFormat="1" ht="12" customHeight="1" thickBot="1">
      <c r="A61" s="321" t="s">
        <v>15</v>
      </c>
      <c r="B61" s="322" t="s">
        <v>323</v>
      </c>
      <c r="C61" s="359">
        <f>+C6+C13+C20+C27+C34+C45+C51+C56</f>
        <v>856767</v>
      </c>
      <c r="D61" s="359">
        <f>+D6+D13+D20+D27+D34+D45+D51+D56</f>
        <v>989489</v>
      </c>
      <c r="E61" s="372">
        <f>+E6+E13+E20+E27+E34+E45+E51+E56</f>
        <v>1009313</v>
      </c>
    </row>
    <row r="62" spans="1:5" s="363" customFormat="1" ht="12" customHeight="1" thickBot="1">
      <c r="A62" s="375" t="s">
        <v>324</v>
      </c>
      <c r="B62" s="343" t="s">
        <v>325</v>
      </c>
      <c r="C62" s="353">
        <f>+C63+C64+C65</f>
        <v>0</v>
      </c>
      <c r="D62" s="353">
        <f>+D63+D64+D65</f>
        <v>1948</v>
      </c>
      <c r="E62" s="336">
        <f>+E63+E64+E65</f>
        <v>1948</v>
      </c>
    </row>
    <row r="63" spans="1:5" s="363" customFormat="1" ht="12" customHeight="1">
      <c r="A63" s="316" t="s">
        <v>326</v>
      </c>
      <c r="B63" s="364" t="s">
        <v>327</v>
      </c>
      <c r="C63" s="357"/>
      <c r="D63" s="357">
        <v>1948</v>
      </c>
      <c r="E63" s="340">
        <v>1948</v>
      </c>
    </row>
    <row r="64" spans="1:5" s="363" customFormat="1" ht="12" customHeight="1">
      <c r="A64" s="315" t="s">
        <v>328</v>
      </c>
      <c r="B64" s="365" t="s">
        <v>329</v>
      </c>
      <c r="C64" s="357"/>
      <c r="D64" s="357"/>
      <c r="E64" s="340"/>
    </row>
    <row r="65" spans="1:5" s="363" customFormat="1" ht="12" customHeight="1" thickBot="1">
      <c r="A65" s="317" t="s">
        <v>330</v>
      </c>
      <c r="B65" s="301" t="s">
        <v>375</v>
      </c>
      <c r="C65" s="357"/>
      <c r="D65" s="357"/>
      <c r="E65" s="340"/>
    </row>
    <row r="66" spans="1:5" s="363" customFormat="1" ht="12" customHeight="1" thickBot="1">
      <c r="A66" s="375" t="s">
        <v>332</v>
      </c>
      <c r="B66" s="343" t="s">
        <v>333</v>
      </c>
      <c r="C66" s="353">
        <f>+C67+C68+C69+C70</f>
        <v>0</v>
      </c>
      <c r="D66" s="353">
        <f>+D67+D68+D69+D70</f>
        <v>0</v>
      </c>
      <c r="E66" s="336">
        <f>+E67+E68+E69+E70</f>
        <v>0</v>
      </c>
    </row>
    <row r="67" spans="1:5" s="363" customFormat="1" ht="13.5" customHeight="1">
      <c r="A67" s="316" t="s">
        <v>109</v>
      </c>
      <c r="B67" s="364" t="s">
        <v>334</v>
      </c>
      <c r="C67" s="357"/>
      <c r="D67" s="357"/>
      <c r="E67" s="340"/>
    </row>
    <row r="68" spans="1:5" s="363" customFormat="1" ht="12" customHeight="1">
      <c r="A68" s="315" t="s">
        <v>110</v>
      </c>
      <c r="B68" s="365" t="s">
        <v>335</v>
      </c>
      <c r="C68" s="357"/>
      <c r="D68" s="357"/>
      <c r="E68" s="340"/>
    </row>
    <row r="69" spans="1:5" s="363" customFormat="1" ht="12" customHeight="1">
      <c r="A69" s="315" t="s">
        <v>336</v>
      </c>
      <c r="B69" s="365" t="s">
        <v>337</v>
      </c>
      <c r="C69" s="357"/>
      <c r="D69" s="357"/>
      <c r="E69" s="340"/>
    </row>
    <row r="70" spans="1:5" s="363" customFormat="1" ht="12" customHeight="1" thickBot="1">
      <c r="A70" s="317" t="s">
        <v>338</v>
      </c>
      <c r="B70" s="366" t="s">
        <v>339</v>
      </c>
      <c r="C70" s="357"/>
      <c r="D70" s="357"/>
      <c r="E70" s="340"/>
    </row>
    <row r="71" spans="1:5" s="363" customFormat="1" ht="12" customHeight="1" thickBot="1">
      <c r="A71" s="375" t="s">
        <v>340</v>
      </c>
      <c r="B71" s="343" t="s">
        <v>341</v>
      </c>
      <c r="C71" s="353">
        <f>+C72+C73</f>
        <v>103790</v>
      </c>
      <c r="D71" s="353">
        <f>+D72+D73</f>
        <v>118609</v>
      </c>
      <c r="E71" s="336">
        <f>+E72+E73</f>
        <v>118609</v>
      </c>
    </row>
    <row r="72" spans="1:5" s="363" customFormat="1" ht="12" customHeight="1">
      <c r="A72" s="316" t="s">
        <v>342</v>
      </c>
      <c r="B72" s="364" t="s">
        <v>343</v>
      </c>
      <c r="C72" s="357">
        <v>103790</v>
      </c>
      <c r="D72" s="357">
        <v>118609</v>
      </c>
      <c r="E72" s="340">
        <v>118609</v>
      </c>
    </row>
    <row r="73" spans="1:5" s="363" customFormat="1" ht="12" customHeight="1" thickBot="1">
      <c r="A73" s="317" t="s">
        <v>344</v>
      </c>
      <c r="B73" s="366" t="s">
        <v>345</v>
      </c>
      <c r="C73" s="357"/>
      <c r="D73" s="357"/>
      <c r="E73" s="340"/>
    </row>
    <row r="74" spans="1:5" s="363" customFormat="1" ht="12" customHeight="1" thickBot="1">
      <c r="A74" s="375" t="s">
        <v>346</v>
      </c>
      <c r="B74" s="343" t="s">
        <v>347</v>
      </c>
      <c r="C74" s="353">
        <f>+C75+C76+C77</f>
        <v>0</v>
      </c>
      <c r="D74" s="353">
        <f>+D75+D76+D77</f>
        <v>12594</v>
      </c>
      <c r="E74" s="336">
        <f>+E75+E76+E77</f>
        <v>12594</v>
      </c>
    </row>
    <row r="75" spans="1:5" s="363" customFormat="1" ht="12" customHeight="1">
      <c r="A75" s="316" t="s">
        <v>348</v>
      </c>
      <c r="B75" s="364" t="s">
        <v>349</v>
      </c>
      <c r="C75" s="357"/>
      <c r="D75" s="357">
        <v>12594</v>
      </c>
      <c r="E75" s="340">
        <v>12594</v>
      </c>
    </row>
    <row r="76" spans="1:5" s="363" customFormat="1" ht="12" customHeight="1">
      <c r="A76" s="315" t="s">
        <v>350</v>
      </c>
      <c r="B76" s="365" t="s">
        <v>351</v>
      </c>
      <c r="C76" s="357"/>
      <c r="D76" s="357"/>
      <c r="E76" s="340"/>
    </row>
    <row r="77" spans="1:5" s="363" customFormat="1" ht="12" customHeight="1" thickBot="1">
      <c r="A77" s="317" t="s">
        <v>352</v>
      </c>
      <c r="B77" s="345" t="s">
        <v>353</v>
      </c>
      <c r="C77" s="357"/>
      <c r="D77" s="357"/>
      <c r="E77" s="340"/>
    </row>
    <row r="78" spans="1:5" s="363" customFormat="1" ht="12" customHeight="1" thickBot="1">
      <c r="A78" s="375" t="s">
        <v>354</v>
      </c>
      <c r="B78" s="343" t="s">
        <v>355</v>
      </c>
      <c r="C78" s="353">
        <f>+C79+C80+C81+C82</f>
        <v>0</v>
      </c>
      <c r="D78" s="353">
        <f>+D79+D80+D81+D82</f>
        <v>0</v>
      </c>
      <c r="E78" s="336">
        <f>+E79+E80+E81+E82</f>
        <v>0</v>
      </c>
    </row>
    <row r="79" spans="1:5" s="363" customFormat="1" ht="12" customHeight="1">
      <c r="A79" s="367" t="s">
        <v>356</v>
      </c>
      <c r="B79" s="364" t="s">
        <v>357</v>
      </c>
      <c r="C79" s="357"/>
      <c r="D79" s="357"/>
      <c r="E79" s="340"/>
    </row>
    <row r="80" spans="1:5" s="363" customFormat="1" ht="12" customHeight="1">
      <c r="A80" s="368" t="s">
        <v>358</v>
      </c>
      <c r="B80" s="365" t="s">
        <v>359</v>
      </c>
      <c r="C80" s="357"/>
      <c r="D80" s="357"/>
      <c r="E80" s="340"/>
    </row>
    <row r="81" spans="1:5" s="363" customFormat="1" ht="12" customHeight="1">
      <c r="A81" s="368" t="s">
        <v>360</v>
      </c>
      <c r="B81" s="365" t="s">
        <v>361</v>
      </c>
      <c r="C81" s="357"/>
      <c r="D81" s="357"/>
      <c r="E81" s="340"/>
    </row>
    <row r="82" spans="1:5" s="363" customFormat="1" ht="12" customHeight="1" thickBot="1">
      <c r="A82" s="376" t="s">
        <v>362</v>
      </c>
      <c r="B82" s="345" t="s">
        <v>363</v>
      </c>
      <c r="C82" s="357"/>
      <c r="D82" s="357"/>
      <c r="E82" s="340"/>
    </row>
    <row r="83" spans="1:5" s="363" customFormat="1" ht="12" customHeight="1" thickBot="1">
      <c r="A83" s="375" t="s">
        <v>364</v>
      </c>
      <c r="B83" s="343" t="s">
        <v>365</v>
      </c>
      <c r="C83" s="378"/>
      <c r="D83" s="378"/>
      <c r="E83" s="379"/>
    </row>
    <row r="84" spans="1:5" s="363" customFormat="1" ht="12" customHeight="1" thickBot="1">
      <c r="A84" s="375" t="s">
        <v>366</v>
      </c>
      <c r="B84" s="299" t="s">
        <v>367</v>
      </c>
      <c r="C84" s="359">
        <f>+C62+C66+C71+C74+C78+C83</f>
        <v>103790</v>
      </c>
      <c r="D84" s="359">
        <f>+D62+D66+D71+D74+D78+D83</f>
        <v>133151</v>
      </c>
      <c r="E84" s="372">
        <f>+E62+E66+E71+E74+E78+E83</f>
        <v>133151</v>
      </c>
    </row>
    <row r="85" spans="1:5" s="363" customFormat="1" ht="12" customHeight="1" thickBot="1">
      <c r="A85" s="377" t="s">
        <v>368</v>
      </c>
      <c r="B85" s="302" t="s">
        <v>369</v>
      </c>
      <c r="C85" s="359">
        <f>+C61+C84</f>
        <v>960557</v>
      </c>
      <c r="D85" s="359">
        <f>+D61+D84</f>
        <v>1122640</v>
      </c>
      <c r="E85" s="372">
        <f>+E61+E84</f>
        <v>1142464</v>
      </c>
    </row>
    <row r="86" spans="1:5" s="363" customFormat="1" ht="12" customHeight="1">
      <c r="A86" s="297"/>
      <c r="B86" s="297"/>
      <c r="C86" s="298"/>
      <c r="D86" s="298"/>
      <c r="E86" s="298"/>
    </row>
    <row r="87" spans="1:5" ht="16.5" customHeight="1">
      <c r="A87" s="775" t="s">
        <v>36</v>
      </c>
      <c r="B87" s="775"/>
      <c r="C87" s="775"/>
      <c r="D87" s="775"/>
      <c r="E87" s="775"/>
    </row>
    <row r="88" spans="1:5" s="369" customFormat="1" ht="16.5" customHeight="1" thickBot="1">
      <c r="A88" s="44" t="s">
        <v>113</v>
      </c>
      <c r="B88" s="44"/>
      <c r="C88" s="330"/>
      <c r="D88" s="330"/>
      <c r="E88" s="330" t="s">
        <v>158</v>
      </c>
    </row>
    <row r="89" spans="1:5" s="369" customFormat="1" ht="16.5" customHeight="1">
      <c r="A89" s="776" t="s">
        <v>60</v>
      </c>
      <c r="B89" s="778" t="s">
        <v>179</v>
      </c>
      <c r="C89" s="780" t="str">
        <f>+C3</f>
        <v>2015. évi</v>
      </c>
      <c r="D89" s="780"/>
      <c r="E89" s="781"/>
    </row>
    <row r="90" spans="1:5" ht="38.1" customHeight="1" thickBot="1">
      <c r="A90" s="777"/>
      <c r="B90" s="779"/>
      <c r="C90" s="45" t="s">
        <v>180</v>
      </c>
      <c r="D90" s="45" t="s">
        <v>185</v>
      </c>
      <c r="E90" s="46" t="s">
        <v>186</v>
      </c>
    </row>
    <row r="91" spans="1:5" s="362" customFormat="1" ht="12" customHeight="1" thickBot="1">
      <c r="A91" s="326" t="s">
        <v>370</v>
      </c>
      <c r="B91" s="327" t="s">
        <v>371</v>
      </c>
      <c r="C91" s="327" t="s">
        <v>372</v>
      </c>
      <c r="D91" s="327" t="s">
        <v>373</v>
      </c>
      <c r="E91" s="328" t="s">
        <v>374</v>
      </c>
    </row>
    <row r="92" spans="1:5" ht="12" customHeight="1" thickBot="1">
      <c r="A92" s="323" t="s">
        <v>7</v>
      </c>
      <c r="B92" s="325" t="s">
        <v>376</v>
      </c>
      <c r="C92" s="352">
        <f>SUM(C93:C97)</f>
        <v>772942</v>
      </c>
      <c r="D92" s="352">
        <f>SUM(D93:D97)</f>
        <v>841189</v>
      </c>
      <c r="E92" s="307">
        <f>SUM(E93:E97)</f>
        <v>780681</v>
      </c>
    </row>
    <row r="93" spans="1:5" ht="12" customHeight="1">
      <c r="A93" s="318" t="s">
        <v>72</v>
      </c>
      <c r="B93" s="311" t="s">
        <v>37</v>
      </c>
      <c r="C93" s="94">
        <v>139672</v>
      </c>
      <c r="D93" s="94">
        <v>158370</v>
      </c>
      <c r="E93" s="306">
        <v>151568</v>
      </c>
    </row>
    <row r="94" spans="1:5" ht="12" customHeight="1">
      <c r="A94" s="315" t="s">
        <v>73</v>
      </c>
      <c r="B94" s="309" t="s">
        <v>134</v>
      </c>
      <c r="C94" s="354">
        <v>34705</v>
      </c>
      <c r="D94" s="354">
        <v>39169</v>
      </c>
      <c r="E94" s="337">
        <v>37367</v>
      </c>
    </row>
    <row r="95" spans="1:5" ht="12" customHeight="1">
      <c r="A95" s="315" t="s">
        <v>74</v>
      </c>
      <c r="B95" s="309" t="s">
        <v>101</v>
      </c>
      <c r="C95" s="356">
        <v>135167</v>
      </c>
      <c r="D95" s="356">
        <v>149358</v>
      </c>
      <c r="E95" s="339">
        <v>129162</v>
      </c>
    </row>
    <row r="96" spans="1:5" ht="12" customHeight="1">
      <c r="A96" s="315" t="s">
        <v>75</v>
      </c>
      <c r="B96" s="312" t="s">
        <v>135</v>
      </c>
      <c r="C96" s="356">
        <v>36614</v>
      </c>
      <c r="D96" s="356">
        <v>38500</v>
      </c>
      <c r="E96" s="339">
        <v>31021</v>
      </c>
    </row>
    <row r="97" spans="1:5" ht="12" customHeight="1">
      <c r="A97" s="315" t="s">
        <v>84</v>
      </c>
      <c r="B97" s="320" t="s">
        <v>136</v>
      </c>
      <c r="C97" s="356">
        <v>426784</v>
      </c>
      <c r="D97" s="356">
        <v>455792</v>
      </c>
      <c r="E97" s="339">
        <v>431563</v>
      </c>
    </row>
    <row r="98" spans="1:5" ht="12" customHeight="1">
      <c r="A98" s="315" t="s">
        <v>76</v>
      </c>
      <c r="B98" s="309" t="s">
        <v>377</v>
      </c>
      <c r="C98" s="356"/>
      <c r="D98" s="356">
        <v>88</v>
      </c>
      <c r="E98" s="339">
        <v>87</v>
      </c>
    </row>
    <row r="99" spans="1:5" ht="12" customHeight="1">
      <c r="A99" s="315" t="s">
        <v>77</v>
      </c>
      <c r="B99" s="332" t="s">
        <v>1216</v>
      </c>
      <c r="C99" s="356"/>
      <c r="D99" s="356">
        <v>947</v>
      </c>
      <c r="E99" s="339">
        <v>946</v>
      </c>
    </row>
    <row r="100" spans="1:5" ht="12" customHeight="1">
      <c r="A100" s="315" t="s">
        <v>85</v>
      </c>
      <c r="B100" s="333" t="s">
        <v>379</v>
      </c>
      <c r="C100" s="356"/>
      <c r="D100" s="356"/>
      <c r="E100" s="339"/>
    </row>
    <row r="101" spans="1:5" ht="12" customHeight="1">
      <c r="A101" s="315" t="s">
        <v>86</v>
      </c>
      <c r="B101" s="333" t="s">
        <v>380</v>
      </c>
      <c r="C101" s="356"/>
      <c r="D101" s="356"/>
      <c r="E101" s="339"/>
    </row>
    <row r="102" spans="1:5" ht="12" customHeight="1">
      <c r="A102" s="315" t="s">
        <v>87</v>
      </c>
      <c r="B102" s="332" t="s">
        <v>381</v>
      </c>
      <c r="C102" s="356">
        <v>281884</v>
      </c>
      <c r="D102" s="356">
        <v>281839</v>
      </c>
      <c r="E102" s="339">
        <v>281580</v>
      </c>
    </row>
    <row r="103" spans="1:5" ht="12" customHeight="1">
      <c r="A103" s="315" t="s">
        <v>88</v>
      </c>
      <c r="B103" s="332" t="s">
        <v>1217</v>
      </c>
      <c r="C103" s="356">
        <v>64824</v>
      </c>
      <c r="D103" s="356">
        <v>64824</v>
      </c>
      <c r="E103" s="339">
        <v>64824</v>
      </c>
    </row>
    <row r="104" spans="1:5" ht="12" customHeight="1">
      <c r="A104" s="315" t="s">
        <v>90</v>
      </c>
      <c r="B104" s="333" t="s">
        <v>383</v>
      </c>
      <c r="C104" s="356"/>
      <c r="D104" s="356">
        <v>30000</v>
      </c>
      <c r="E104" s="339">
        <v>22104</v>
      </c>
    </row>
    <row r="105" spans="1:5" ht="12" customHeight="1">
      <c r="A105" s="314" t="s">
        <v>137</v>
      </c>
      <c r="B105" s="334" t="s">
        <v>384</v>
      </c>
      <c r="C105" s="356"/>
      <c r="D105" s="356"/>
      <c r="E105" s="339"/>
    </row>
    <row r="106" spans="1:5" ht="12" customHeight="1">
      <c r="A106" s="315" t="s">
        <v>385</v>
      </c>
      <c r="B106" s="334" t="s">
        <v>386</v>
      </c>
      <c r="C106" s="356"/>
      <c r="D106" s="356"/>
      <c r="E106" s="339"/>
    </row>
    <row r="107" spans="1:5" ht="12" customHeight="1" thickBot="1">
      <c r="A107" s="319" t="s">
        <v>387</v>
      </c>
      <c r="B107" s="335" t="s">
        <v>388</v>
      </c>
      <c r="C107" s="95">
        <v>80076</v>
      </c>
      <c r="D107" s="95">
        <v>78094</v>
      </c>
      <c r="E107" s="300">
        <v>62022</v>
      </c>
    </row>
    <row r="108" spans="1:5" ht="12" customHeight="1" thickBot="1">
      <c r="A108" s="321" t="s">
        <v>8</v>
      </c>
      <c r="B108" s="324" t="s">
        <v>389</v>
      </c>
      <c r="C108" s="353">
        <f>+C109+C111+C113</f>
        <v>132292</v>
      </c>
      <c r="D108" s="353">
        <f>+D109+D111+D113</f>
        <v>166948</v>
      </c>
      <c r="E108" s="336">
        <f>+E109+E111+E113</f>
        <v>153140</v>
      </c>
    </row>
    <row r="109" spans="1:5" ht="12" customHeight="1">
      <c r="A109" s="316" t="s">
        <v>78</v>
      </c>
      <c r="B109" s="309" t="s">
        <v>157</v>
      </c>
      <c r="C109" s="355">
        <v>61678</v>
      </c>
      <c r="D109" s="355">
        <v>77879</v>
      </c>
      <c r="E109" s="338">
        <v>73344</v>
      </c>
    </row>
    <row r="110" spans="1:5" ht="12" customHeight="1">
      <c r="A110" s="316" t="s">
        <v>79</v>
      </c>
      <c r="B110" s="313" t="s">
        <v>390</v>
      </c>
      <c r="C110" s="355">
        <v>47882</v>
      </c>
      <c r="D110" s="355">
        <v>47882</v>
      </c>
      <c r="E110" s="338">
        <v>47882</v>
      </c>
    </row>
    <row r="111" spans="1:5">
      <c r="A111" s="316" t="s">
        <v>80</v>
      </c>
      <c r="B111" s="313" t="s">
        <v>138</v>
      </c>
      <c r="C111" s="354">
        <v>63187</v>
      </c>
      <c r="D111" s="354">
        <v>75038</v>
      </c>
      <c r="E111" s="337">
        <v>68403</v>
      </c>
    </row>
    <row r="112" spans="1:5" ht="12" customHeight="1">
      <c r="A112" s="316" t="s">
        <v>81</v>
      </c>
      <c r="B112" s="313" t="s">
        <v>391</v>
      </c>
      <c r="C112" s="354">
        <v>59996</v>
      </c>
      <c r="D112" s="354">
        <v>59996</v>
      </c>
      <c r="E112" s="337">
        <v>59996</v>
      </c>
    </row>
    <row r="113" spans="1:5" ht="12" customHeight="1">
      <c r="A113" s="316" t="s">
        <v>82</v>
      </c>
      <c r="B113" s="345" t="s">
        <v>160</v>
      </c>
      <c r="C113" s="354">
        <v>7427</v>
      </c>
      <c r="D113" s="354">
        <v>14031</v>
      </c>
      <c r="E113" s="337">
        <v>11393</v>
      </c>
    </row>
    <row r="114" spans="1:5" ht="21.75" customHeight="1">
      <c r="A114" s="316" t="s">
        <v>89</v>
      </c>
      <c r="B114" s="344" t="s">
        <v>392</v>
      </c>
      <c r="C114" s="354"/>
      <c r="D114" s="354"/>
      <c r="E114" s="337"/>
    </row>
    <row r="115" spans="1:5" ht="24" customHeight="1">
      <c r="A115" s="316" t="s">
        <v>91</v>
      </c>
      <c r="B115" s="360" t="s">
        <v>393</v>
      </c>
      <c r="C115" s="354"/>
      <c r="D115" s="354"/>
      <c r="E115" s="337"/>
    </row>
    <row r="116" spans="1:5" ht="12" customHeight="1">
      <c r="A116" s="316" t="s">
        <v>139</v>
      </c>
      <c r="B116" s="333" t="s">
        <v>380</v>
      </c>
      <c r="C116" s="354"/>
      <c r="D116" s="354"/>
      <c r="E116" s="337"/>
    </row>
    <row r="117" spans="1:5" ht="12" customHeight="1">
      <c r="A117" s="316" t="s">
        <v>140</v>
      </c>
      <c r="B117" s="333" t="s">
        <v>394</v>
      </c>
      <c r="C117" s="354">
        <v>7427</v>
      </c>
      <c r="D117" s="354">
        <v>4322</v>
      </c>
      <c r="E117" s="337">
        <v>2246</v>
      </c>
    </row>
    <row r="118" spans="1:5" ht="12" customHeight="1">
      <c r="A118" s="316" t="s">
        <v>141</v>
      </c>
      <c r="B118" s="333" t="s">
        <v>395</v>
      </c>
      <c r="C118" s="354"/>
      <c r="D118" s="354"/>
      <c r="E118" s="337"/>
    </row>
    <row r="119" spans="1:5" s="380" customFormat="1" ht="12" customHeight="1">
      <c r="A119" s="316" t="s">
        <v>396</v>
      </c>
      <c r="B119" s="333" t="s">
        <v>383</v>
      </c>
      <c r="C119" s="354"/>
      <c r="D119" s="354">
        <v>4650</v>
      </c>
      <c r="E119" s="337">
        <v>4650</v>
      </c>
    </row>
    <row r="120" spans="1:5" ht="12" customHeight="1">
      <c r="A120" s="316" t="s">
        <v>397</v>
      </c>
      <c r="B120" s="333" t="s">
        <v>398</v>
      </c>
      <c r="C120" s="354"/>
      <c r="D120" s="354"/>
      <c r="E120" s="337"/>
    </row>
    <row r="121" spans="1:5" ht="12" customHeight="1" thickBot="1">
      <c r="A121" s="314" t="s">
        <v>399</v>
      </c>
      <c r="B121" s="333" t="s">
        <v>400</v>
      </c>
      <c r="C121" s="356"/>
      <c r="D121" s="356">
        <v>5059</v>
      </c>
      <c r="E121" s="339">
        <v>4497</v>
      </c>
    </row>
    <row r="122" spans="1:5" ht="12" customHeight="1" thickBot="1">
      <c r="A122" s="321" t="s">
        <v>9</v>
      </c>
      <c r="B122" s="329" t="s">
        <v>401</v>
      </c>
      <c r="C122" s="353">
        <f>+C123+C124</f>
        <v>51719</v>
      </c>
      <c r="D122" s="353">
        <f>+D123+D124</f>
        <v>84312</v>
      </c>
      <c r="E122" s="336">
        <f>+E123+E124</f>
        <v>0</v>
      </c>
    </row>
    <row r="123" spans="1:5" ht="12" customHeight="1">
      <c r="A123" s="316" t="s">
        <v>61</v>
      </c>
      <c r="B123" s="310" t="s">
        <v>46</v>
      </c>
      <c r="C123" s="355">
        <v>12459</v>
      </c>
      <c r="D123" s="355">
        <v>58586</v>
      </c>
      <c r="E123" s="338"/>
    </row>
    <row r="124" spans="1:5" ht="12" customHeight="1" thickBot="1">
      <c r="A124" s="317" t="s">
        <v>62</v>
      </c>
      <c r="B124" s="313" t="s">
        <v>47</v>
      </c>
      <c r="C124" s="356">
        <v>39260</v>
      </c>
      <c r="D124" s="356">
        <v>25726</v>
      </c>
      <c r="E124" s="339"/>
    </row>
    <row r="125" spans="1:5" ht="12" customHeight="1" thickBot="1">
      <c r="A125" s="321" t="s">
        <v>10</v>
      </c>
      <c r="B125" s="329" t="s">
        <v>402</v>
      </c>
      <c r="C125" s="353">
        <f>+C92+C108+C122</f>
        <v>956953</v>
      </c>
      <c r="D125" s="353">
        <f>+D92+D108+D122</f>
        <v>1092449</v>
      </c>
      <c r="E125" s="336">
        <f>+E92+E108+E122</f>
        <v>933821</v>
      </c>
    </row>
    <row r="126" spans="1:5" ht="12" customHeight="1" thickBot="1">
      <c r="A126" s="321" t="s">
        <v>11</v>
      </c>
      <c r="B126" s="329" t="s">
        <v>403</v>
      </c>
      <c r="C126" s="353">
        <f>+C127+C128+C129</f>
        <v>3606</v>
      </c>
      <c r="D126" s="353">
        <f>+D127+D128+D129</f>
        <v>5554</v>
      </c>
      <c r="E126" s="336">
        <f>+E127+E128+E129</f>
        <v>0</v>
      </c>
    </row>
    <row r="127" spans="1:5" ht="12" customHeight="1">
      <c r="A127" s="316" t="s">
        <v>65</v>
      </c>
      <c r="B127" s="310" t="s">
        <v>404</v>
      </c>
      <c r="C127" s="354"/>
      <c r="D127" s="354"/>
      <c r="E127" s="337"/>
    </row>
    <row r="128" spans="1:5" ht="12" customHeight="1">
      <c r="A128" s="316" t="s">
        <v>66</v>
      </c>
      <c r="B128" s="310" t="s">
        <v>405</v>
      </c>
      <c r="C128" s="354"/>
      <c r="D128" s="354"/>
      <c r="E128" s="337"/>
    </row>
    <row r="129" spans="1:9" ht="12" customHeight="1" thickBot="1">
      <c r="A129" s="314" t="s">
        <v>67</v>
      </c>
      <c r="B129" s="308" t="s">
        <v>406</v>
      </c>
      <c r="C129" s="354">
        <v>3606</v>
      </c>
      <c r="D129" s="354">
        <v>5554</v>
      </c>
      <c r="E129" s="337"/>
    </row>
    <row r="130" spans="1:9" ht="12" customHeight="1" thickBot="1">
      <c r="A130" s="321" t="s">
        <v>12</v>
      </c>
      <c r="B130" s="329" t="s">
        <v>407</v>
      </c>
      <c r="C130" s="353">
        <f>+C131+C132+C134+C133</f>
        <v>0</v>
      </c>
      <c r="D130" s="353">
        <f>+D131+D132+D134+D133</f>
        <v>0</v>
      </c>
      <c r="E130" s="336">
        <f>+E131+E132+E134+E133</f>
        <v>0</v>
      </c>
    </row>
    <row r="131" spans="1:9" ht="12" customHeight="1">
      <c r="A131" s="316" t="s">
        <v>68</v>
      </c>
      <c r="B131" s="310" t="s">
        <v>408</v>
      </c>
      <c r="C131" s="354"/>
      <c r="D131" s="354"/>
      <c r="E131" s="337"/>
    </row>
    <row r="132" spans="1:9" ht="12" customHeight="1">
      <c r="A132" s="316" t="s">
        <v>69</v>
      </c>
      <c r="B132" s="310" t="s">
        <v>409</v>
      </c>
      <c r="C132" s="354"/>
      <c r="D132" s="354"/>
      <c r="E132" s="337"/>
    </row>
    <row r="133" spans="1:9" ht="12" customHeight="1">
      <c r="A133" s="316" t="s">
        <v>304</v>
      </c>
      <c r="B133" s="310" t="s">
        <v>410</v>
      </c>
      <c r="C133" s="354"/>
      <c r="D133" s="354"/>
      <c r="E133" s="337"/>
    </row>
    <row r="134" spans="1:9" ht="12" customHeight="1" thickBot="1">
      <c r="A134" s="314" t="s">
        <v>306</v>
      </c>
      <c r="B134" s="308" t="s">
        <v>411</v>
      </c>
      <c r="C134" s="354"/>
      <c r="D134" s="354"/>
      <c r="E134" s="337"/>
    </row>
    <row r="135" spans="1:9" ht="12" customHeight="1" thickBot="1">
      <c r="A135" s="321" t="s">
        <v>13</v>
      </c>
      <c r="B135" s="329" t="s">
        <v>412</v>
      </c>
      <c r="C135" s="359">
        <f>+C136+C137+C138+C139</f>
        <v>0</v>
      </c>
      <c r="D135" s="359">
        <f>+D136+D137+D138+D139</f>
        <v>24637</v>
      </c>
      <c r="E135" s="372">
        <f>+E136+E137+E138+E139</f>
        <v>12043</v>
      </c>
    </row>
    <row r="136" spans="1:9" ht="12" customHeight="1">
      <c r="A136" s="316" t="s">
        <v>70</v>
      </c>
      <c r="B136" s="310" t="s">
        <v>413</v>
      </c>
      <c r="C136" s="354"/>
      <c r="D136" s="354"/>
      <c r="E136" s="337"/>
    </row>
    <row r="137" spans="1:9" ht="12" customHeight="1">
      <c r="A137" s="316" t="s">
        <v>71</v>
      </c>
      <c r="B137" s="310" t="s">
        <v>414</v>
      </c>
      <c r="C137" s="354"/>
      <c r="D137" s="354">
        <v>24637</v>
      </c>
      <c r="E137" s="337">
        <v>12043</v>
      </c>
    </row>
    <row r="138" spans="1:9" ht="12" customHeight="1">
      <c r="A138" s="316" t="s">
        <v>313</v>
      </c>
      <c r="B138" s="310" t="s">
        <v>415</v>
      </c>
      <c r="C138" s="354"/>
      <c r="D138" s="354"/>
      <c r="E138" s="337"/>
    </row>
    <row r="139" spans="1:9" ht="12" customHeight="1" thickBot="1">
      <c r="A139" s="314" t="s">
        <v>315</v>
      </c>
      <c r="B139" s="308" t="s">
        <v>416</v>
      </c>
      <c r="C139" s="354"/>
      <c r="D139" s="354"/>
      <c r="E139" s="337"/>
    </row>
    <row r="140" spans="1:9" ht="15" customHeight="1" thickBot="1">
      <c r="A140" s="321" t="s">
        <v>14</v>
      </c>
      <c r="B140" s="329" t="s">
        <v>417</v>
      </c>
      <c r="C140" s="96">
        <f>+C141+C142+C143+C144</f>
        <v>0</v>
      </c>
      <c r="D140" s="96">
        <f>+D141+D142+D143+D144</f>
        <v>0</v>
      </c>
      <c r="E140" s="305">
        <f>+E141+E142+E143+E144</f>
        <v>0</v>
      </c>
      <c r="F140" s="370"/>
      <c r="G140" s="371"/>
      <c r="H140" s="371"/>
      <c r="I140" s="371"/>
    </row>
    <row r="141" spans="1:9" s="363" customFormat="1" ht="12.95" customHeight="1">
      <c r="A141" s="316" t="s">
        <v>132</v>
      </c>
      <c r="B141" s="310" t="s">
        <v>418</v>
      </c>
      <c r="C141" s="354"/>
      <c r="D141" s="354"/>
      <c r="E141" s="337"/>
    </row>
    <row r="142" spans="1:9" ht="12.75" customHeight="1">
      <c r="A142" s="316" t="s">
        <v>133</v>
      </c>
      <c r="B142" s="310" t="s">
        <v>419</v>
      </c>
      <c r="C142" s="354"/>
      <c r="D142" s="354"/>
      <c r="E142" s="337"/>
    </row>
    <row r="143" spans="1:9" ht="12.75" customHeight="1">
      <c r="A143" s="316" t="s">
        <v>159</v>
      </c>
      <c r="B143" s="310" t="s">
        <v>420</v>
      </c>
      <c r="C143" s="354"/>
      <c r="D143" s="354"/>
      <c r="E143" s="337"/>
    </row>
    <row r="144" spans="1:9" ht="12.75" customHeight="1" thickBot="1">
      <c r="A144" s="316" t="s">
        <v>321</v>
      </c>
      <c r="B144" s="310" t="s">
        <v>421</v>
      </c>
      <c r="C144" s="354"/>
      <c r="D144" s="354"/>
      <c r="E144" s="337"/>
    </row>
    <row r="145" spans="1:5" ht="16.5" thickBot="1">
      <c r="A145" s="321" t="s">
        <v>15</v>
      </c>
      <c r="B145" s="329" t="s">
        <v>422</v>
      </c>
      <c r="C145" s="303">
        <f>+C126+C130+C135+C140</f>
        <v>3606</v>
      </c>
      <c r="D145" s="303">
        <f>+D126+D130+D135+D140</f>
        <v>30191</v>
      </c>
      <c r="E145" s="304">
        <f>+E126+E130+E135+E140</f>
        <v>12043</v>
      </c>
    </row>
    <row r="146" spans="1:5" ht="16.5" thickBot="1">
      <c r="A146" s="346" t="s">
        <v>16</v>
      </c>
      <c r="B146" s="349" t="s">
        <v>423</v>
      </c>
      <c r="C146" s="303">
        <f>+C125+C145</f>
        <v>960559</v>
      </c>
      <c r="D146" s="303">
        <f>+D125+D145</f>
        <v>1122640</v>
      </c>
      <c r="E146" s="304">
        <f>+E125+E145</f>
        <v>945864</v>
      </c>
    </row>
    <row r="148" spans="1:5" ht="18.75" customHeight="1">
      <c r="A148" s="774" t="s">
        <v>424</v>
      </c>
      <c r="B148" s="774"/>
      <c r="C148" s="774"/>
      <c r="D148" s="774"/>
      <c r="E148" s="774"/>
    </row>
    <row r="149" spans="1:5" ht="13.5" customHeight="1" thickBot="1">
      <c r="A149" s="331" t="s">
        <v>114</v>
      </c>
      <c r="B149" s="331"/>
      <c r="C149" s="361"/>
      <c r="E149" s="348" t="s">
        <v>158</v>
      </c>
    </row>
    <row r="150" spans="1:5" ht="21.75" thickBot="1">
      <c r="A150" s="321">
        <v>1</v>
      </c>
      <c r="B150" s="324" t="s">
        <v>425</v>
      </c>
      <c r="C150" s="347">
        <f>+C61-C125</f>
        <v>-100186</v>
      </c>
      <c r="D150" s="347">
        <f>+D61-D125</f>
        <v>-102960</v>
      </c>
      <c r="E150" s="347">
        <f>+E61-E125</f>
        <v>75492</v>
      </c>
    </row>
    <row r="151" spans="1:5" ht="21.75" thickBot="1">
      <c r="A151" s="321" t="s">
        <v>8</v>
      </c>
      <c r="B151" s="324" t="s">
        <v>426</v>
      </c>
      <c r="C151" s="347">
        <f>+C84-C145</f>
        <v>100184</v>
      </c>
      <c r="D151" s="347">
        <f>+D84-D145</f>
        <v>102960</v>
      </c>
      <c r="E151" s="347">
        <f>+E84-E145</f>
        <v>121108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="361" customFormat="1" ht="12.75" customHeight="1"/>
  </sheetData>
  <mergeCells count="9">
    <mergeCell ref="A148:E148"/>
    <mergeCell ref="A1:E1"/>
    <mergeCell ref="A87:E87"/>
    <mergeCell ref="A89:A90"/>
    <mergeCell ref="B89:B90"/>
    <mergeCell ref="C89:E89"/>
    <mergeCell ref="A3:A4"/>
    <mergeCell ref="B3:B4"/>
    <mergeCell ref="C3:E3"/>
  </mergeCells>
  <phoneticPr fontId="0" type="noConversion"/>
  <printOptions horizontalCentered="1"/>
  <pageMargins left="0.39370078740157483" right="0.39370078740157483" top="1.4566929133858268" bottom="0.6692913385826772" header="0.78740157480314965" footer="0.59055118110236227"/>
  <pageSetup paperSize="9" scale="70" fitToHeight="2" orientation="portrait" r:id="rId1"/>
  <headerFooter alignWithMargins="0">
    <oddHeader>&amp;C&amp;"Times New Roman CE,Félkövér"&amp;12
Bátaszék Város Önkormányzat
2015. ÉVI ZÁRSZÁMADÁSÁNAK PÉNZÜGYI MÉRLEGE&amp;10
&amp;R&amp;"Times New Roman CE,Félkövér dőlt"&amp;11 1.1. melléklet a ....../2016. (......) önkormányzati rendelethez</oddHeader>
    <oddFooter>&amp;C&amp;P</oddFooter>
  </headerFooter>
  <rowBreaks count="1" manualBreakCount="1">
    <brk id="86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J19"/>
  <sheetViews>
    <sheetView topLeftCell="D1" zoomScaleNormal="100" workbookViewId="0">
      <selection activeCell="U8" sqref="U8"/>
    </sheetView>
  </sheetViews>
  <sheetFormatPr defaultRowHeight="12.75"/>
  <cols>
    <col min="1" max="1" width="5.5" style="8" customWidth="1"/>
    <col min="2" max="2" width="36.83203125" style="8" customWidth="1"/>
    <col min="3" max="8" width="13.83203125" style="8" customWidth="1"/>
    <col min="9" max="9" width="15.1640625" style="8" customWidth="1"/>
    <col min="10" max="10" width="5" style="8" customWidth="1"/>
    <col min="11" max="16384" width="9.33203125" style="8"/>
  </cols>
  <sheetData>
    <row r="1" spans="1:10" ht="34.5" customHeight="1">
      <c r="A1" s="860" t="str">
        <f>+CONCATENATE("Adósság állomány alakulása lejárat, eszközök, bel- és külföldi hitelezők szerinti bontásban ",CHAR(10),LEFT(ÖSSZEFÜGGÉSEK!A4,4),". december 31-én")</f>
        <v>Adósság állomány alakulása lejárat, eszközök, bel- és külföldi hitelezők szerinti bontásban 
2015. december 31-én</v>
      </c>
      <c r="B1" s="861"/>
      <c r="C1" s="861"/>
      <c r="D1" s="861"/>
      <c r="E1" s="861"/>
      <c r="F1" s="861"/>
      <c r="G1" s="861"/>
      <c r="H1" s="861"/>
      <c r="I1" s="861"/>
      <c r="J1" s="843" t="str">
        <f>+CONCATENATE("4. tájékoztató tábla a ......../",LEFT(ÖSSZEFÜGGÉSEK!A4,4)+1,". (........) önkormányzati rendelethez")</f>
        <v>4. tájékoztató tábla a ......../2016. (........) önkormányzati rendelethez</v>
      </c>
    </row>
    <row r="2" spans="1:10" ht="14.25" thickBot="1">
      <c r="H2" s="862" t="s">
        <v>207</v>
      </c>
      <c r="I2" s="862"/>
      <c r="J2" s="843"/>
    </row>
    <row r="3" spans="1:10" ht="13.5" thickBot="1">
      <c r="A3" s="863" t="s">
        <v>5</v>
      </c>
      <c r="B3" s="865" t="s">
        <v>208</v>
      </c>
      <c r="C3" s="867" t="s">
        <v>209</v>
      </c>
      <c r="D3" s="869" t="s">
        <v>210</v>
      </c>
      <c r="E3" s="870"/>
      <c r="F3" s="870"/>
      <c r="G3" s="870"/>
      <c r="H3" s="870"/>
      <c r="I3" s="871" t="s">
        <v>211</v>
      </c>
      <c r="J3" s="843"/>
    </row>
    <row r="4" spans="1:10" s="19" customFormat="1" ht="42" customHeight="1" thickBot="1">
      <c r="A4" s="864"/>
      <c r="B4" s="866"/>
      <c r="C4" s="868"/>
      <c r="D4" s="171" t="s">
        <v>212</v>
      </c>
      <c r="E4" s="171" t="s">
        <v>213</v>
      </c>
      <c r="F4" s="171" t="s">
        <v>214</v>
      </c>
      <c r="G4" s="172" t="s">
        <v>215</v>
      </c>
      <c r="H4" s="172" t="s">
        <v>216</v>
      </c>
      <c r="I4" s="872"/>
      <c r="J4" s="843"/>
    </row>
    <row r="5" spans="1:10" s="19" customFormat="1" ht="12" customHeight="1" thickBot="1">
      <c r="A5" s="531" t="s">
        <v>370</v>
      </c>
      <c r="B5" s="173" t="s">
        <v>371</v>
      </c>
      <c r="C5" s="173" t="s">
        <v>372</v>
      </c>
      <c r="D5" s="173" t="s">
        <v>373</v>
      </c>
      <c r="E5" s="173" t="s">
        <v>374</v>
      </c>
      <c r="F5" s="173" t="s">
        <v>451</v>
      </c>
      <c r="G5" s="173" t="s">
        <v>452</v>
      </c>
      <c r="H5" s="173" t="s">
        <v>542</v>
      </c>
      <c r="I5" s="174" t="s">
        <v>543</v>
      </c>
      <c r="J5" s="843"/>
    </row>
    <row r="6" spans="1:10" s="19" customFormat="1" ht="18" customHeight="1">
      <c r="A6" s="873" t="s">
        <v>217</v>
      </c>
      <c r="B6" s="874"/>
      <c r="C6" s="874"/>
      <c r="D6" s="874"/>
      <c r="E6" s="874"/>
      <c r="F6" s="874"/>
      <c r="G6" s="874"/>
      <c r="H6" s="874"/>
      <c r="I6" s="875"/>
      <c r="J6" s="843"/>
    </row>
    <row r="7" spans="1:10" ht="15.95" customHeight="1">
      <c r="A7" s="32" t="s">
        <v>7</v>
      </c>
      <c r="B7" s="30" t="s">
        <v>218</v>
      </c>
      <c r="C7" s="22"/>
      <c r="D7" s="22"/>
      <c r="E7" s="22"/>
      <c r="F7" s="22"/>
      <c r="G7" s="176"/>
      <c r="H7" s="177">
        <f t="shared" ref="H7:H13" si="0">SUM(D7:G7)</f>
        <v>0</v>
      </c>
      <c r="I7" s="33">
        <f t="shared" ref="I7:I13" si="1">C7+H7</f>
        <v>0</v>
      </c>
      <c r="J7" s="843"/>
    </row>
    <row r="8" spans="1:10" ht="22.5">
      <c r="A8" s="32" t="s">
        <v>8</v>
      </c>
      <c r="B8" s="30" t="s">
        <v>150</v>
      </c>
      <c r="C8" s="22"/>
      <c r="D8" s="22"/>
      <c r="E8" s="22"/>
      <c r="F8" s="22"/>
      <c r="G8" s="176"/>
      <c r="H8" s="177">
        <f t="shared" si="0"/>
        <v>0</v>
      </c>
      <c r="I8" s="33">
        <f t="shared" si="1"/>
        <v>0</v>
      </c>
      <c r="J8" s="843"/>
    </row>
    <row r="9" spans="1:10" ht="22.5">
      <c r="A9" s="32" t="s">
        <v>9</v>
      </c>
      <c r="B9" s="30" t="s">
        <v>151</v>
      </c>
      <c r="C9" s="22"/>
      <c r="D9" s="22"/>
      <c r="E9" s="22"/>
      <c r="F9" s="22"/>
      <c r="G9" s="176"/>
      <c r="H9" s="177">
        <f t="shared" si="0"/>
        <v>0</v>
      </c>
      <c r="I9" s="33">
        <f t="shared" si="1"/>
        <v>0</v>
      </c>
      <c r="J9" s="843"/>
    </row>
    <row r="10" spans="1:10" ht="15.95" customHeight="1">
      <c r="A10" s="32" t="s">
        <v>10</v>
      </c>
      <c r="B10" s="30" t="s">
        <v>152</v>
      </c>
      <c r="C10" s="22"/>
      <c r="D10" s="22"/>
      <c r="E10" s="22"/>
      <c r="F10" s="22"/>
      <c r="G10" s="176"/>
      <c r="H10" s="177">
        <f t="shared" si="0"/>
        <v>0</v>
      </c>
      <c r="I10" s="33">
        <f t="shared" si="1"/>
        <v>0</v>
      </c>
      <c r="J10" s="843"/>
    </row>
    <row r="11" spans="1:10" ht="22.5">
      <c r="A11" s="32" t="s">
        <v>11</v>
      </c>
      <c r="B11" s="30" t="s">
        <v>153</v>
      </c>
      <c r="C11" s="22"/>
      <c r="D11" s="22"/>
      <c r="E11" s="22"/>
      <c r="F11" s="22"/>
      <c r="G11" s="176"/>
      <c r="H11" s="177">
        <f t="shared" si="0"/>
        <v>0</v>
      </c>
      <c r="I11" s="33">
        <f t="shared" si="1"/>
        <v>0</v>
      </c>
      <c r="J11" s="843"/>
    </row>
    <row r="12" spans="1:10" ht="15.95" customHeight="1">
      <c r="A12" s="34" t="s">
        <v>12</v>
      </c>
      <c r="B12" s="35" t="s">
        <v>219</v>
      </c>
      <c r="C12" s="23">
        <v>1341</v>
      </c>
      <c r="D12" s="23">
        <v>13483</v>
      </c>
      <c r="E12" s="23"/>
      <c r="F12" s="23"/>
      <c r="G12" s="178">
        <v>91</v>
      </c>
      <c r="H12" s="177">
        <f t="shared" si="0"/>
        <v>13574</v>
      </c>
      <c r="I12" s="33">
        <f t="shared" si="1"/>
        <v>14915</v>
      </c>
      <c r="J12" s="843"/>
    </row>
    <row r="13" spans="1:10" ht="15.95" customHeight="1" thickBot="1">
      <c r="A13" s="179" t="s">
        <v>13</v>
      </c>
      <c r="B13" s="180" t="s">
        <v>220</v>
      </c>
      <c r="C13" s="182">
        <v>15680</v>
      </c>
      <c r="D13" s="182">
        <v>22565</v>
      </c>
      <c r="E13" s="182">
        <v>8496</v>
      </c>
      <c r="F13" s="182"/>
      <c r="G13" s="183">
        <v>2651</v>
      </c>
      <c r="H13" s="177">
        <f t="shared" si="0"/>
        <v>33712</v>
      </c>
      <c r="I13" s="33">
        <f t="shared" si="1"/>
        <v>49392</v>
      </c>
      <c r="J13" s="843"/>
    </row>
    <row r="14" spans="1:10" s="24" customFormat="1" ht="18" customHeight="1" thickBot="1">
      <c r="A14" s="853" t="s">
        <v>221</v>
      </c>
      <c r="B14" s="854"/>
      <c r="C14" s="36">
        <f t="shared" ref="C14:I14" si="2">SUM(C7:C13)</f>
        <v>17021</v>
      </c>
      <c r="D14" s="36">
        <f>SUM(D7:D13)</f>
        <v>36048</v>
      </c>
      <c r="E14" s="36">
        <f t="shared" si="2"/>
        <v>8496</v>
      </c>
      <c r="F14" s="36">
        <f t="shared" si="2"/>
        <v>0</v>
      </c>
      <c r="G14" s="184">
        <f t="shared" si="2"/>
        <v>2742</v>
      </c>
      <c r="H14" s="184">
        <f t="shared" si="2"/>
        <v>47286</v>
      </c>
      <c r="I14" s="37">
        <f t="shared" si="2"/>
        <v>64307</v>
      </c>
      <c r="J14" s="843"/>
    </row>
    <row r="15" spans="1:10" s="21" customFormat="1" ht="18" customHeight="1">
      <c r="A15" s="855" t="s">
        <v>222</v>
      </c>
      <c r="B15" s="856"/>
      <c r="C15" s="856"/>
      <c r="D15" s="856"/>
      <c r="E15" s="856"/>
      <c r="F15" s="856"/>
      <c r="G15" s="856"/>
      <c r="H15" s="856"/>
      <c r="I15" s="857"/>
      <c r="J15" s="843"/>
    </row>
    <row r="16" spans="1:10" s="21" customFormat="1">
      <c r="A16" s="32" t="s">
        <v>7</v>
      </c>
      <c r="B16" s="30" t="s">
        <v>223</v>
      </c>
      <c r="C16" s="22"/>
      <c r="D16" s="22"/>
      <c r="E16" s="22"/>
      <c r="F16" s="22"/>
      <c r="G16" s="176"/>
      <c r="H16" s="177">
        <f>SUM(D16:G16)</f>
        <v>0</v>
      </c>
      <c r="I16" s="33">
        <f>C16+H16</f>
        <v>0</v>
      </c>
      <c r="J16" s="843"/>
    </row>
    <row r="17" spans="1:10" ht="13.5" thickBot="1">
      <c r="A17" s="179" t="s">
        <v>8</v>
      </c>
      <c r="B17" s="180" t="s">
        <v>220</v>
      </c>
      <c r="C17" s="182"/>
      <c r="D17" s="182"/>
      <c r="E17" s="182"/>
      <c r="F17" s="182"/>
      <c r="G17" s="183"/>
      <c r="H17" s="177">
        <f>SUM(D17:G17)</f>
        <v>0</v>
      </c>
      <c r="I17" s="185">
        <f>C17+H17</f>
        <v>0</v>
      </c>
      <c r="J17" s="843"/>
    </row>
    <row r="18" spans="1:10" ht="15.95" customHeight="1" thickBot="1">
      <c r="A18" s="853" t="s">
        <v>224</v>
      </c>
      <c r="B18" s="854"/>
      <c r="C18" s="36">
        <f t="shared" ref="C18:I18" si="3">SUM(C16:C17)</f>
        <v>0</v>
      </c>
      <c r="D18" s="36">
        <f t="shared" si="3"/>
        <v>0</v>
      </c>
      <c r="E18" s="36">
        <f t="shared" si="3"/>
        <v>0</v>
      </c>
      <c r="F18" s="36">
        <f t="shared" si="3"/>
        <v>0</v>
      </c>
      <c r="G18" s="184">
        <f t="shared" si="3"/>
        <v>0</v>
      </c>
      <c r="H18" s="184">
        <f t="shared" si="3"/>
        <v>0</v>
      </c>
      <c r="I18" s="37">
        <f t="shared" si="3"/>
        <v>0</v>
      </c>
      <c r="J18" s="843"/>
    </row>
    <row r="19" spans="1:10" ht="18" customHeight="1" thickBot="1">
      <c r="A19" s="858" t="s">
        <v>225</v>
      </c>
      <c r="B19" s="859"/>
      <c r="C19" s="186">
        <f t="shared" ref="C19:I19" si="4">C14+C18</f>
        <v>17021</v>
      </c>
      <c r="D19" s="186">
        <f t="shared" si="4"/>
        <v>36048</v>
      </c>
      <c r="E19" s="186">
        <f t="shared" si="4"/>
        <v>8496</v>
      </c>
      <c r="F19" s="186">
        <f t="shared" si="4"/>
        <v>0</v>
      </c>
      <c r="G19" s="186">
        <f t="shared" si="4"/>
        <v>2742</v>
      </c>
      <c r="H19" s="186">
        <f t="shared" si="4"/>
        <v>47286</v>
      </c>
      <c r="I19" s="37">
        <f t="shared" si="4"/>
        <v>64307</v>
      </c>
      <c r="J19" s="843"/>
    </row>
  </sheetData>
  <mergeCells count="13">
    <mergeCell ref="A14:B14"/>
    <mergeCell ref="A15:I15"/>
    <mergeCell ref="A18:B18"/>
    <mergeCell ref="J1:J19"/>
    <mergeCell ref="A19:B19"/>
    <mergeCell ref="A1:I1"/>
    <mergeCell ref="H2:I2"/>
    <mergeCell ref="A3:A4"/>
    <mergeCell ref="B3:B4"/>
    <mergeCell ref="C3:C4"/>
    <mergeCell ref="D3:H3"/>
    <mergeCell ref="I3:I4"/>
    <mergeCell ref="A6:I6"/>
  </mergeCells>
  <printOptions horizontalCentered="1"/>
  <pageMargins left="0.78740157480314965" right="0.78740157480314965" top="1.18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D30"/>
  <sheetViews>
    <sheetView zoomScaleNormal="100" workbookViewId="0">
      <selection activeCell="Q12" sqref="Q12"/>
    </sheetView>
  </sheetViews>
  <sheetFormatPr defaultRowHeight="12.75"/>
  <cols>
    <col min="1" max="1" width="5.83203125" style="206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18" customFormat="1" ht="15.75" thickBot="1">
      <c r="A1" s="148"/>
      <c r="D1" s="149" t="s">
        <v>52</v>
      </c>
    </row>
    <row r="2" spans="1:4" s="19" customFormat="1" ht="48" customHeight="1" thickBot="1">
      <c r="A2" s="187" t="s">
        <v>5</v>
      </c>
      <c r="B2" s="171" t="s">
        <v>6</v>
      </c>
      <c r="C2" s="171" t="s">
        <v>226</v>
      </c>
      <c r="D2" s="188" t="s">
        <v>227</v>
      </c>
    </row>
    <row r="3" spans="1:4" s="19" customFormat="1" ht="14.1" customHeight="1" thickBot="1">
      <c r="A3" s="189" t="s">
        <v>370</v>
      </c>
      <c r="B3" s="190" t="s">
        <v>371</v>
      </c>
      <c r="C3" s="190" t="s">
        <v>372</v>
      </c>
      <c r="D3" s="191" t="s">
        <v>373</v>
      </c>
    </row>
    <row r="4" spans="1:4" ht="18" customHeight="1">
      <c r="A4" s="192" t="s">
        <v>7</v>
      </c>
      <c r="B4" s="193" t="s">
        <v>228</v>
      </c>
      <c r="C4" s="194"/>
      <c r="D4" s="195"/>
    </row>
    <row r="5" spans="1:4" ht="18" customHeight="1">
      <c r="A5" s="196" t="s">
        <v>8</v>
      </c>
      <c r="B5" s="197" t="s">
        <v>229</v>
      </c>
      <c r="C5" s="198"/>
      <c r="D5" s="199"/>
    </row>
    <row r="6" spans="1:4" ht="18" customHeight="1">
      <c r="A6" s="196" t="s">
        <v>9</v>
      </c>
      <c r="B6" s="197" t="s">
        <v>230</v>
      </c>
      <c r="C6" s="198"/>
      <c r="D6" s="199"/>
    </row>
    <row r="7" spans="1:4" ht="18" customHeight="1">
      <c r="A7" s="196" t="s">
        <v>10</v>
      </c>
      <c r="B7" s="197" t="s">
        <v>231</v>
      </c>
      <c r="C7" s="198"/>
      <c r="D7" s="199"/>
    </row>
    <row r="8" spans="1:4" ht="18" customHeight="1">
      <c r="A8" s="200" t="s">
        <v>11</v>
      </c>
      <c r="B8" s="197" t="s">
        <v>232</v>
      </c>
      <c r="C8" s="198">
        <v>4500</v>
      </c>
      <c r="D8" s="199">
        <v>5180</v>
      </c>
    </row>
    <row r="9" spans="1:4" ht="18" customHeight="1">
      <c r="A9" s="196" t="s">
        <v>12</v>
      </c>
      <c r="B9" s="197" t="s">
        <v>233</v>
      </c>
      <c r="C9" s="198"/>
      <c r="D9" s="199"/>
    </row>
    <row r="10" spans="1:4" ht="18" customHeight="1">
      <c r="A10" s="200" t="s">
        <v>13</v>
      </c>
      <c r="B10" s="201" t="s">
        <v>234</v>
      </c>
      <c r="C10" s="198"/>
      <c r="D10" s="199"/>
    </row>
    <row r="11" spans="1:4" ht="18" customHeight="1">
      <c r="A11" s="200" t="s">
        <v>14</v>
      </c>
      <c r="B11" s="201" t="s">
        <v>235</v>
      </c>
      <c r="C11" s="198">
        <v>1000</v>
      </c>
      <c r="D11" s="199">
        <v>1080</v>
      </c>
    </row>
    <row r="12" spans="1:4" ht="18" customHeight="1">
      <c r="A12" s="196" t="s">
        <v>15</v>
      </c>
      <c r="B12" s="201" t="s">
        <v>236</v>
      </c>
      <c r="C12" s="198"/>
      <c r="D12" s="199"/>
    </row>
    <row r="13" spans="1:4" ht="18" customHeight="1">
      <c r="A13" s="200" t="s">
        <v>16</v>
      </c>
      <c r="B13" s="201" t="s">
        <v>237</v>
      </c>
      <c r="C13" s="198"/>
      <c r="D13" s="199"/>
    </row>
    <row r="14" spans="1:4" ht="22.5">
      <c r="A14" s="196" t="s">
        <v>17</v>
      </c>
      <c r="B14" s="201" t="s">
        <v>238</v>
      </c>
      <c r="C14" s="198">
        <v>3500</v>
      </c>
      <c r="D14" s="199">
        <v>4100</v>
      </c>
    </row>
    <row r="15" spans="1:4" ht="18" customHeight="1">
      <c r="A15" s="200" t="s">
        <v>18</v>
      </c>
      <c r="B15" s="197" t="s">
        <v>239</v>
      </c>
      <c r="C15" s="198">
        <v>1030</v>
      </c>
      <c r="D15" s="199">
        <v>1045</v>
      </c>
    </row>
    <row r="16" spans="1:4" ht="18" customHeight="1">
      <c r="A16" s="196" t="s">
        <v>19</v>
      </c>
      <c r="B16" s="197" t="s">
        <v>240</v>
      </c>
      <c r="C16" s="198">
        <v>1350</v>
      </c>
      <c r="D16" s="199">
        <v>1400</v>
      </c>
    </row>
    <row r="17" spans="1:4" ht="18" customHeight="1">
      <c r="A17" s="200" t="s">
        <v>20</v>
      </c>
      <c r="B17" s="197" t="s">
        <v>241</v>
      </c>
      <c r="C17" s="198"/>
      <c r="D17" s="199"/>
    </row>
    <row r="18" spans="1:4" ht="18" customHeight="1">
      <c r="A18" s="196" t="s">
        <v>21</v>
      </c>
      <c r="B18" s="197" t="s">
        <v>242</v>
      </c>
      <c r="C18" s="198"/>
      <c r="D18" s="199"/>
    </row>
    <row r="19" spans="1:4" ht="18" customHeight="1">
      <c r="A19" s="200" t="s">
        <v>22</v>
      </c>
      <c r="B19" s="197" t="s">
        <v>243</v>
      </c>
      <c r="C19" s="198"/>
      <c r="D19" s="199"/>
    </row>
    <row r="20" spans="1:4" ht="18" customHeight="1">
      <c r="A20" s="196" t="s">
        <v>23</v>
      </c>
      <c r="B20" s="175"/>
      <c r="C20" s="198"/>
      <c r="D20" s="199"/>
    </row>
    <row r="21" spans="1:4" ht="18" customHeight="1">
      <c r="A21" s="200" t="s">
        <v>24</v>
      </c>
      <c r="B21" s="175"/>
      <c r="C21" s="198"/>
      <c r="D21" s="199"/>
    </row>
    <row r="22" spans="1:4" ht="18" customHeight="1">
      <c r="A22" s="196" t="s">
        <v>25</v>
      </c>
      <c r="B22" s="175"/>
      <c r="C22" s="198"/>
      <c r="D22" s="199"/>
    </row>
    <row r="23" spans="1:4" ht="18" customHeight="1">
      <c r="A23" s="200" t="s">
        <v>26</v>
      </c>
      <c r="B23" s="175"/>
      <c r="C23" s="198"/>
      <c r="D23" s="199"/>
    </row>
    <row r="24" spans="1:4" ht="18" customHeight="1">
      <c r="A24" s="196" t="s">
        <v>27</v>
      </c>
      <c r="B24" s="175"/>
      <c r="C24" s="198"/>
      <c r="D24" s="199"/>
    </row>
    <row r="25" spans="1:4" ht="18" customHeight="1">
      <c r="A25" s="200" t="s">
        <v>28</v>
      </c>
      <c r="B25" s="175"/>
      <c r="C25" s="198"/>
      <c r="D25" s="199"/>
    </row>
    <row r="26" spans="1:4" ht="18" customHeight="1">
      <c r="A26" s="196" t="s">
        <v>29</v>
      </c>
      <c r="B26" s="175"/>
      <c r="C26" s="198"/>
      <c r="D26" s="199"/>
    </row>
    <row r="27" spans="1:4" ht="18" customHeight="1">
      <c r="A27" s="200" t="s">
        <v>30</v>
      </c>
      <c r="B27" s="175"/>
      <c r="C27" s="198"/>
      <c r="D27" s="199"/>
    </row>
    <row r="28" spans="1:4" ht="18" customHeight="1" thickBot="1">
      <c r="A28" s="202" t="s">
        <v>31</v>
      </c>
      <c r="B28" s="181"/>
      <c r="C28" s="203"/>
      <c r="D28" s="204"/>
    </row>
    <row r="29" spans="1:4" ht="18" customHeight="1" thickBot="1">
      <c r="A29" s="255" t="s">
        <v>32</v>
      </c>
      <c r="B29" s="256" t="s">
        <v>40</v>
      </c>
      <c r="C29" s="257">
        <f>+C4+C5+C6+C7+C8+C15+C16+C17+C18+C19+C20+C21+C22+C23+C24+C25+C26+C27+C28</f>
        <v>6880</v>
      </c>
      <c r="D29" s="258">
        <f>+D4+D5+D6+D7+D8+D15+D16+D17+D18+D19+D20+D21+D22+D23+D24+D25+D26+D27+D28</f>
        <v>7625</v>
      </c>
    </row>
    <row r="30" spans="1:4" ht="25.5" customHeight="1">
      <c r="A30" s="205"/>
      <c r="B30" s="876" t="s">
        <v>244</v>
      </c>
      <c r="C30" s="876"/>
      <c r="D30" s="876"/>
    </row>
  </sheetData>
  <mergeCells count="1">
    <mergeCell ref="B30:D30"/>
  </mergeCells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CE,Félkövér"&amp;14
&amp;12
Az önkormányzat által adott közvetett támogatások
(kedvezmények)
&amp;R&amp;"Times New Roman CE,Félkövér dőlt"&amp;11 5. tájékoztató tábla a ......../2016. (........)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37"/>
  <sheetViews>
    <sheetView zoomScaleNormal="100" workbookViewId="0">
      <selection activeCell="M16" sqref="M16:M17"/>
    </sheetView>
  </sheetViews>
  <sheetFormatPr defaultRowHeight="12.75"/>
  <cols>
    <col min="1" max="1" width="8" style="717" customWidth="1"/>
    <col min="2" max="2" width="74.83203125" style="717" customWidth="1"/>
    <col min="3" max="3" width="17.5" style="713" customWidth="1"/>
    <col min="4" max="4" width="15.6640625" style="713" customWidth="1"/>
    <col min="5" max="5" width="23.33203125" style="688" customWidth="1"/>
    <col min="6" max="256" width="9.33203125" style="688"/>
    <col min="257" max="257" width="8" style="688" customWidth="1"/>
    <col min="258" max="258" width="59.33203125" style="688" bestFit="1" customWidth="1"/>
    <col min="259" max="260" width="12" style="688" bestFit="1" customWidth="1"/>
    <col min="261" max="261" width="23.33203125" style="688" customWidth="1"/>
    <col min="262" max="512" width="9.33203125" style="688"/>
    <col min="513" max="513" width="8" style="688" customWidth="1"/>
    <col min="514" max="514" width="59.33203125" style="688" bestFit="1" customWidth="1"/>
    <col min="515" max="516" width="12" style="688" bestFit="1" customWidth="1"/>
    <col min="517" max="517" width="23.33203125" style="688" customWidth="1"/>
    <col min="518" max="768" width="9.33203125" style="688"/>
    <col min="769" max="769" width="8" style="688" customWidth="1"/>
    <col min="770" max="770" width="59.33203125" style="688" bestFit="1" customWidth="1"/>
    <col min="771" max="772" width="12" style="688" bestFit="1" customWidth="1"/>
    <col min="773" max="773" width="23.33203125" style="688" customWidth="1"/>
    <col min="774" max="1024" width="9.33203125" style="688"/>
    <col min="1025" max="1025" width="8" style="688" customWidth="1"/>
    <col min="1026" max="1026" width="59.33203125" style="688" bestFit="1" customWidth="1"/>
    <col min="1027" max="1028" width="12" style="688" bestFit="1" customWidth="1"/>
    <col min="1029" max="1029" width="23.33203125" style="688" customWidth="1"/>
    <col min="1030" max="1280" width="9.33203125" style="688"/>
    <col min="1281" max="1281" width="8" style="688" customWidth="1"/>
    <col min="1282" max="1282" width="59.33203125" style="688" bestFit="1" customWidth="1"/>
    <col min="1283" max="1284" width="12" style="688" bestFit="1" customWidth="1"/>
    <col min="1285" max="1285" width="23.33203125" style="688" customWidth="1"/>
    <col min="1286" max="1536" width="9.33203125" style="688"/>
    <col min="1537" max="1537" width="8" style="688" customWidth="1"/>
    <col min="1538" max="1538" width="59.33203125" style="688" bestFit="1" customWidth="1"/>
    <col min="1539" max="1540" width="12" style="688" bestFit="1" customWidth="1"/>
    <col min="1541" max="1541" width="23.33203125" style="688" customWidth="1"/>
    <col min="1542" max="1792" width="9.33203125" style="688"/>
    <col min="1793" max="1793" width="8" style="688" customWidth="1"/>
    <col min="1794" max="1794" width="59.33203125" style="688" bestFit="1" customWidth="1"/>
    <col min="1795" max="1796" width="12" style="688" bestFit="1" customWidth="1"/>
    <col min="1797" max="1797" width="23.33203125" style="688" customWidth="1"/>
    <col min="1798" max="2048" width="9.33203125" style="688"/>
    <col min="2049" max="2049" width="8" style="688" customWidth="1"/>
    <col min="2050" max="2050" width="59.33203125" style="688" bestFit="1" customWidth="1"/>
    <col min="2051" max="2052" width="12" style="688" bestFit="1" customWidth="1"/>
    <col min="2053" max="2053" width="23.33203125" style="688" customWidth="1"/>
    <col min="2054" max="2304" width="9.33203125" style="688"/>
    <col min="2305" max="2305" width="8" style="688" customWidth="1"/>
    <col min="2306" max="2306" width="59.33203125" style="688" bestFit="1" customWidth="1"/>
    <col min="2307" max="2308" width="12" style="688" bestFit="1" customWidth="1"/>
    <col min="2309" max="2309" width="23.33203125" style="688" customWidth="1"/>
    <col min="2310" max="2560" width="9.33203125" style="688"/>
    <col min="2561" max="2561" width="8" style="688" customWidth="1"/>
    <col min="2562" max="2562" width="59.33203125" style="688" bestFit="1" customWidth="1"/>
    <col min="2563" max="2564" width="12" style="688" bestFit="1" customWidth="1"/>
    <col min="2565" max="2565" width="23.33203125" style="688" customWidth="1"/>
    <col min="2566" max="2816" width="9.33203125" style="688"/>
    <col min="2817" max="2817" width="8" style="688" customWidth="1"/>
    <col min="2818" max="2818" width="59.33203125" style="688" bestFit="1" customWidth="1"/>
    <col min="2819" max="2820" width="12" style="688" bestFit="1" customWidth="1"/>
    <col min="2821" max="2821" width="23.33203125" style="688" customWidth="1"/>
    <col min="2822" max="3072" width="9.33203125" style="688"/>
    <col min="3073" max="3073" width="8" style="688" customWidth="1"/>
    <col min="3074" max="3074" width="59.33203125" style="688" bestFit="1" customWidth="1"/>
    <col min="3075" max="3076" width="12" style="688" bestFit="1" customWidth="1"/>
    <col min="3077" max="3077" width="23.33203125" style="688" customWidth="1"/>
    <col min="3078" max="3328" width="9.33203125" style="688"/>
    <col min="3329" max="3329" width="8" style="688" customWidth="1"/>
    <col min="3330" max="3330" width="59.33203125" style="688" bestFit="1" customWidth="1"/>
    <col min="3331" max="3332" width="12" style="688" bestFit="1" customWidth="1"/>
    <col min="3333" max="3333" width="23.33203125" style="688" customWidth="1"/>
    <col min="3334" max="3584" width="9.33203125" style="688"/>
    <col min="3585" max="3585" width="8" style="688" customWidth="1"/>
    <col min="3586" max="3586" width="59.33203125" style="688" bestFit="1" customWidth="1"/>
    <col min="3587" max="3588" width="12" style="688" bestFit="1" customWidth="1"/>
    <col min="3589" max="3589" width="23.33203125" style="688" customWidth="1"/>
    <col min="3590" max="3840" width="9.33203125" style="688"/>
    <col min="3841" max="3841" width="8" style="688" customWidth="1"/>
    <col min="3842" max="3842" width="59.33203125" style="688" bestFit="1" customWidth="1"/>
    <col min="3843" max="3844" width="12" style="688" bestFit="1" customWidth="1"/>
    <col min="3845" max="3845" width="23.33203125" style="688" customWidth="1"/>
    <col min="3846" max="4096" width="9.33203125" style="688"/>
    <col min="4097" max="4097" width="8" style="688" customWidth="1"/>
    <col min="4098" max="4098" width="59.33203125" style="688" bestFit="1" customWidth="1"/>
    <col min="4099" max="4100" width="12" style="688" bestFit="1" customWidth="1"/>
    <col min="4101" max="4101" width="23.33203125" style="688" customWidth="1"/>
    <col min="4102" max="4352" width="9.33203125" style="688"/>
    <col min="4353" max="4353" width="8" style="688" customWidth="1"/>
    <col min="4354" max="4354" width="59.33203125" style="688" bestFit="1" customWidth="1"/>
    <col min="4355" max="4356" width="12" style="688" bestFit="1" customWidth="1"/>
    <col min="4357" max="4357" width="23.33203125" style="688" customWidth="1"/>
    <col min="4358" max="4608" width="9.33203125" style="688"/>
    <col min="4609" max="4609" width="8" style="688" customWidth="1"/>
    <col min="4610" max="4610" width="59.33203125" style="688" bestFit="1" customWidth="1"/>
    <col min="4611" max="4612" width="12" style="688" bestFit="1" customWidth="1"/>
    <col min="4613" max="4613" width="23.33203125" style="688" customWidth="1"/>
    <col min="4614" max="4864" width="9.33203125" style="688"/>
    <col min="4865" max="4865" width="8" style="688" customWidth="1"/>
    <col min="4866" max="4866" width="59.33203125" style="688" bestFit="1" customWidth="1"/>
    <col min="4867" max="4868" width="12" style="688" bestFit="1" customWidth="1"/>
    <col min="4869" max="4869" width="23.33203125" style="688" customWidth="1"/>
    <col min="4870" max="5120" width="9.33203125" style="688"/>
    <col min="5121" max="5121" width="8" style="688" customWidth="1"/>
    <col min="5122" max="5122" width="59.33203125" style="688" bestFit="1" customWidth="1"/>
    <col min="5123" max="5124" width="12" style="688" bestFit="1" customWidth="1"/>
    <col min="5125" max="5125" width="23.33203125" style="688" customWidth="1"/>
    <col min="5126" max="5376" width="9.33203125" style="688"/>
    <col min="5377" max="5377" width="8" style="688" customWidth="1"/>
    <col min="5378" max="5378" width="59.33203125" style="688" bestFit="1" customWidth="1"/>
    <col min="5379" max="5380" width="12" style="688" bestFit="1" customWidth="1"/>
    <col min="5381" max="5381" width="23.33203125" style="688" customWidth="1"/>
    <col min="5382" max="5632" width="9.33203125" style="688"/>
    <col min="5633" max="5633" width="8" style="688" customWidth="1"/>
    <col min="5634" max="5634" width="59.33203125" style="688" bestFit="1" customWidth="1"/>
    <col min="5635" max="5636" width="12" style="688" bestFit="1" customWidth="1"/>
    <col min="5637" max="5637" width="23.33203125" style="688" customWidth="1"/>
    <col min="5638" max="5888" width="9.33203125" style="688"/>
    <col min="5889" max="5889" width="8" style="688" customWidth="1"/>
    <col min="5890" max="5890" width="59.33203125" style="688" bestFit="1" customWidth="1"/>
    <col min="5891" max="5892" width="12" style="688" bestFit="1" customWidth="1"/>
    <col min="5893" max="5893" width="23.33203125" style="688" customWidth="1"/>
    <col min="5894" max="6144" width="9.33203125" style="688"/>
    <col min="6145" max="6145" width="8" style="688" customWidth="1"/>
    <col min="6146" max="6146" width="59.33203125" style="688" bestFit="1" customWidth="1"/>
    <col min="6147" max="6148" width="12" style="688" bestFit="1" customWidth="1"/>
    <col min="6149" max="6149" width="23.33203125" style="688" customWidth="1"/>
    <col min="6150" max="6400" width="9.33203125" style="688"/>
    <col min="6401" max="6401" width="8" style="688" customWidth="1"/>
    <col min="6402" max="6402" width="59.33203125" style="688" bestFit="1" customWidth="1"/>
    <col min="6403" max="6404" width="12" style="688" bestFit="1" customWidth="1"/>
    <col min="6405" max="6405" width="23.33203125" style="688" customWidth="1"/>
    <col min="6406" max="6656" width="9.33203125" style="688"/>
    <col min="6657" max="6657" width="8" style="688" customWidth="1"/>
    <col min="6658" max="6658" width="59.33203125" style="688" bestFit="1" customWidth="1"/>
    <col min="6659" max="6660" width="12" style="688" bestFit="1" customWidth="1"/>
    <col min="6661" max="6661" width="23.33203125" style="688" customWidth="1"/>
    <col min="6662" max="6912" width="9.33203125" style="688"/>
    <col min="6913" max="6913" width="8" style="688" customWidth="1"/>
    <col min="6914" max="6914" width="59.33203125" style="688" bestFit="1" customWidth="1"/>
    <col min="6915" max="6916" width="12" style="688" bestFit="1" customWidth="1"/>
    <col min="6917" max="6917" width="23.33203125" style="688" customWidth="1"/>
    <col min="6918" max="7168" width="9.33203125" style="688"/>
    <col min="7169" max="7169" width="8" style="688" customWidth="1"/>
    <col min="7170" max="7170" width="59.33203125" style="688" bestFit="1" customWidth="1"/>
    <col min="7171" max="7172" width="12" style="688" bestFit="1" customWidth="1"/>
    <col min="7173" max="7173" width="23.33203125" style="688" customWidth="1"/>
    <col min="7174" max="7424" width="9.33203125" style="688"/>
    <col min="7425" max="7425" width="8" style="688" customWidth="1"/>
    <col min="7426" max="7426" width="59.33203125" style="688" bestFit="1" customWidth="1"/>
    <col min="7427" max="7428" width="12" style="688" bestFit="1" customWidth="1"/>
    <col min="7429" max="7429" width="23.33203125" style="688" customWidth="1"/>
    <col min="7430" max="7680" width="9.33203125" style="688"/>
    <col min="7681" max="7681" width="8" style="688" customWidth="1"/>
    <col min="7682" max="7682" width="59.33203125" style="688" bestFit="1" customWidth="1"/>
    <col min="7683" max="7684" width="12" style="688" bestFit="1" customWidth="1"/>
    <col min="7685" max="7685" width="23.33203125" style="688" customWidth="1"/>
    <col min="7686" max="7936" width="9.33203125" style="688"/>
    <col min="7937" max="7937" width="8" style="688" customWidth="1"/>
    <col min="7938" max="7938" width="59.33203125" style="688" bestFit="1" customWidth="1"/>
    <col min="7939" max="7940" width="12" style="688" bestFit="1" customWidth="1"/>
    <col min="7941" max="7941" width="23.33203125" style="688" customWidth="1"/>
    <col min="7942" max="8192" width="9.33203125" style="688"/>
    <col min="8193" max="8193" width="8" style="688" customWidth="1"/>
    <col min="8194" max="8194" width="59.33203125" style="688" bestFit="1" customWidth="1"/>
    <col min="8195" max="8196" width="12" style="688" bestFit="1" customWidth="1"/>
    <col min="8197" max="8197" width="23.33203125" style="688" customWidth="1"/>
    <col min="8198" max="8448" width="9.33203125" style="688"/>
    <col min="8449" max="8449" width="8" style="688" customWidth="1"/>
    <col min="8450" max="8450" width="59.33203125" style="688" bestFit="1" customWidth="1"/>
    <col min="8451" max="8452" width="12" style="688" bestFit="1" customWidth="1"/>
    <col min="8453" max="8453" width="23.33203125" style="688" customWidth="1"/>
    <col min="8454" max="8704" width="9.33203125" style="688"/>
    <col min="8705" max="8705" width="8" style="688" customWidth="1"/>
    <col min="8706" max="8706" width="59.33203125" style="688" bestFit="1" customWidth="1"/>
    <col min="8707" max="8708" width="12" style="688" bestFit="1" customWidth="1"/>
    <col min="8709" max="8709" width="23.33203125" style="688" customWidth="1"/>
    <col min="8710" max="8960" width="9.33203125" style="688"/>
    <col min="8961" max="8961" width="8" style="688" customWidth="1"/>
    <col min="8962" max="8962" width="59.33203125" style="688" bestFit="1" customWidth="1"/>
    <col min="8963" max="8964" width="12" style="688" bestFit="1" customWidth="1"/>
    <col min="8965" max="8965" width="23.33203125" style="688" customWidth="1"/>
    <col min="8966" max="9216" width="9.33203125" style="688"/>
    <col min="9217" max="9217" width="8" style="688" customWidth="1"/>
    <col min="9218" max="9218" width="59.33203125" style="688" bestFit="1" customWidth="1"/>
    <col min="9219" max="9220" width="12" style="688" bestFit="1" customWidth="1"/>
    <col min="9221" max="9221" width="23.33203125" style="688" customWidth="1"/>
    <col min="9222" max="9472" width="9.33203125" style="688"/>
    <col min="9473" max="9473" width="8" style="688" customWidth="1"/>
    <col min="9474" max="9474" width="59.33203125" style="688" bestFit="1" customWidth="1"/>
    <col min="9475" max="9476" width="12" style="688" bestFit="1" customWidth="1"/>
    <col min="9477" max="9477" width="23.33203125" style="688" customWidth="1"/>
    <col min="9478" max="9728" width="9.33203125" style="688"/>
    <col min="9729" max="9729" width="8" style="688" customWidth="1"/>
    <col min="9730" max="9730" width="59.33203125" style="688" bestFit="1" customWidth="1"/>
    <col min="9731" max="9732" width="12" style="688" bestFit="1" customWidth="1"/>
    <col min="9733" max="9733" width="23.33203125" style="688" customWidth="1"/>
    <col min="9734" max="9984" width="9.33203125" style="688"/>
    <col min="9985" max="9985" width="8" style="688" customWidth="1"/>
    <col min="9986" max="9986" width="59.33203125" style="688" bestFit="1" customWidth="1"/>
    <col min="9987" max="9988" width="12" style="688" bestFit="1" customWidth="1"/>
    <col min="9989" max="9989" width="23.33203125" style="688" customWidth="1"/>
    <col min="9990" max="10240" width="9.33203125" style="688"/>
    <col min="10241" max="10241" width="8" style="688" customWidth="1"/>
    <col min="10242" max="10242" width="59.33203125" style="688" bestFit="1" customWidth="1"/>
    <col min="10243" max="10244" width="12" style="688" bestFit="1" customWidth="1"/>
    <col min="10245" max="10245" width="23.33203125" style="688" customWidth="1"/>
    <col min="10246" max="10496" width="9.33203125" style="688"/>
    <col min="10497" max="10497" width="8" style="688" customWidth="1"/>
    <col min="10498" max="10498" width="59.33203125" style="688" bestFit="1" customWidth="1"/>
    <col min="10499" max="10500" width="12" style="688" bestFit="1" customWidth="1"/>
    <col min="10501" max="10501" width="23.33203125" style="688" customWidth="1"/>
    <col min="10502" max="10752" width="9.33203125" style="688"/>
    <col min="10753" max="10753" width="8" style="688" customWidth="1"/>
    <col min="10754" max="10754" width="59.33203125" style="688" bestFit="1" customWidth="1"/>
    <col min="10755" max="10756" width="12" style="688" bestFit="1" customWidth="1"/>
    <col min="10757" max="10757" width="23.33203125" style="688" customWidth="1"/>
    <col min="10758" max="11008" width="9.33203125" style="688"/>
    <col min="11009" max="11009" width="8" style="688" customWidth="1"/>
    <col min="11010" max="11010" width="59.33203125" style="688" bestFit="1" customWidth="1"/>
    <col min="11011" max="11012" width="12" style="688" bestFit="1" customWidth="1"/>
    <col min="11013" max="11013" width="23.33203125" style="688" customWidth="1"/>
    <col min="11014" max="11264" width="9.33203125" style="688"/>
    <col min="11265" max="11265" width="8" style="688" customWidth="1"/>
    <col min="11266" max="11266" width="59.33203125" style="688" bestFit="1" customWidth="1"/>
    <col min="11267" max="11268" width="12" style="688" bestFit="1" customWidth="1"/>
    <col min="11269" max="11269" width="23.33203125" style="688" customWidth="1"/>
    <col min="11270" max="11520" width="9.33203125" style="688"/>
    <col min="11521" max="11521" width="8" style="688" customWidth="1"/>
    <col min="11522" max="11522" width="59.33203125" style="688" bestFit="1" customWidth="1"/>
    <col min="11523" max="11524" width="12" style="688" bestFit="1" customWidth="1"/>
    <col min="11525" max="11525" width="23.33203125" style="688" customWidth="1"/>
    <col min="11526" max="11776" width="9.33203125" style="688"/>
    <col min="11777" max="11777" width="8" style="688" customWidth="1"/>
    <col min="11778" max="11778" width="59.33203125" style="688" bestFit="1" customWidth="1"/>
    <col min="11779" max="11780" width="12" style="688" bestFit="1" customWidth="1"/>
    <col min="11781" max="11781" width="23.33203125" style="688" customWidth="1"/>
    <col min="11782" max="12032" width="9.33203125" style="688"/>
    <col min="12033" max="12033" width="8" style="688" customWidth="1"/>
    <col min="12034" max="12034" width="59.33203125" style="688" bestFit="1" customWidth="1"/>
    <col min="12035" max="12036" width="12" style="688" bestFit="1" customWidth="1"/>
    <col min="12037" max="12037" width="23.33203125" style="688" customWidth="1"/>
    <col min="12038" max="12288" width="9.33203125" style="688"/>
    <col min="12289" max="12289" width="8" style="688" customWidth="1"/>
    <col min="12290" max="12290" width="59.33203125" style="688" bestFit="1" customWidth="1"/>
    <col min="12291" max="12292" width="12" style="688" bestFit="1" customWidth="1"/>
    <col min="12293" max="12293" width="23.33203125" style="688" customWidth="1"/>
    <col min="12294" max="12544" width="9.33203125" style="688"/>
    <col min="12545" max="12545" width="8" style="688" customWidth="1"/>
    <col min="12546" max="12546" width="59.33203125" style="688" bestFit="1" customWidth="1"/>
    <col min="12547" max="12548" width="12" style="688" bestFit="1" customWidth="1"/>
    <col min="12549" max="12549" width="23.33203125" style="688" customWidth="1"/>
    <col min="12550" max="12800" width="9.33203125" style="688"/>
    <col min="12801" max="12801" width="8" style="688" customWidth="1"/>
    <col min="12802" max="12802" width="59.33203125" style="688" bestFit="1" customWidth="1"/>
    <col min="12803" max="12804" width="12" style="688" bestFit="1" customWidth="1"/>
    <col min="12805" max="12805" width="23.33203125" style="688" customWidth="1"/>
    <col min="12806" max="13056" width="9.33203125" style="688"/>
    <col min="13057" max="13057" width="8" style="688" customWidth="1"/>
    <col min="13058" max="13058" width="59.33203125" style="688" bestFit="1" customWidth="1"/>
    <col min="13059" max="13060" width="12" style="688" bestFit="1" customWidth="1"/>
    <col min="13061" max="13061" width="23.33203125" style="688" customWidth="1"/>
    <col min="13062" max="13312" width="9.33203125" style="688"/>
    <col min="13313" max="13313" width="8" style="688" customWidth="1"/>
    <col min="13314" max="13314" width="59.33203125" style="688" bestFit="1" customWidth="1"/>
    <col min="13315" max="13316" width="12" style="688" bestFit="1" customWidth="1"/>
    <col min="13317" max="13317" width="23.33203125" style="688" customWidth="1"/>
    <col min="13318" max="13568" width="9.33203125" style="688"/>
    <col min="13569" max="13569" width="8" style="688" customWidth="1"/>
    <col min="13570" max="13570" width="59.33203125" style="688" bestFit="1" customWidth="1"/>
    <col min="13571" max="13572" width="12" style="688" bestFit="1" customWidth="1"/>
    <col min="13573" max="13573" width="23.33203125" style="688" customWidth="1"/>
    <col min="13574" max="13824" width="9.33203125" style="688"/>
    <col min="13825" max="13825" width="8" style="688" customWidth="1"/>
    <col min="13826" max="13826" width="59.33203125" style="688" bestFit="1" customWidth="1"/>
    <col min="13827" max="13828" width="12" style="688" bestFit="1" customWidth="1"/>
    <col min="13829" max="13829" width="23.33203125" style="688" customWidth="1"/>
    <col min="13830" max="14080" width="9.33203125" style="688"/>
    <col min="14081" max="14081" width="8" style="688" customWidth="1"/>
    <col min="14082" max="14082" width="59.33203125" style="688" bestFit="1" customWidth="1"/>
    <col min="14083" max="14084" width="12" style="688" bestFit="1" customWidth="1"/>
    <col min="14085" max="14085" width="23.33203125" style="688" customWidth="1"/>
    <col min="14086" max="14336" width="9.33203125" style="688"/>
    <col min="14337" max="14337" width="8" style="688" customWidth="1"/>
    <col min="14338" max="14338" width="59.33203125" style="688" bestFit="1" customWidth="1"/>
    <col min="14339" max="14340" width="12" style="688" bestFit="1" customWidth="1"/>
    <col min="14341" max="14341" width="23.33203125" style="688" customWidth="1"/>
    <col min="14342" max="14592" width="9.33203125" style="688"/>
    <col min="14593" max="14593" width="8" style="688" customWidth="1"/>
    <col min="14594" max="14594" width="59.33203125" style="688" bestFit="1" customWidth="1"/>
    <col min="14595" max="14596" width="12" style="688" bestFit="1" customWidth="1"/>
    <col min="14597" max="14597" width="23.33203125" style="688" customWidth="1"/>
    <col min="14598" max="14848" width="9.33203125" style="688"/>
    <col min="14849" max="14849" width="8" style="688" customWidth="1"/>
    <col min="14850" max="14850" width="59.33203125" style="688" bestFit="1" customWidth="1"/>
    <col min="14851" max="14852" width="12" style="688" bestFit="1" customWidth="1"/>
    <col min="14853" max="14853" width="23.33203125" style="688" customWidth="1"/>
    <col min="14854" max="15104" width="9.33203125" style="688"/>
    <col min="15105" max="15105" width="8" style="688" customWidth="1"/>
    <col min="15106" max="15106" width="59.33203125" style="688" bestFit="1" customWidth="1"/>
    <col min="15107" max="15108" width="12" style="688" bestFit="1" customWidth="1"/>
    <col min="15109" max="15109" width="23.33203125" style="688" customWidth="1"/>
    <col min="15110" max="15360" width="9.33203125" style="688"/>
    <col min="15361" max="15361" width="8" style="688" customWidth="1"/>
    <col min="15362" max="15362" width="59.33203125" style="688" bestFit="1" customWidth="1"/>
    <col min="15363" max="15364" width="12" style="688" bestFit="1" customWidth="1"/>
    <col min="15365" max="15365" width="23.33203125" style="688" customWidth="1"/>
    <col min="15366" max="15616" width="9.33203125" style="688"/>
    <col min="15617" max="15617" width="8" style="688" customWidth="1"/>
    <col min="15618" max="15618" width="59.33203125" style="688" bestFit="1" customWidth="1"/>
    <col min="15619" max="15620" width="12" style="688" bestFit="1" customWidth="1"/>
    <col min="15621" max="15621" width="23.33203125" style="688" customWidth="1"/>
    <col min="15622" max="15872" width="9.33203125" style="688"/>
    <col min="15873" max="15873" width="8" style="688" customWidth="1"/>
    <col min="15874" max="15874" width="59.33203125" style="688" bestFit="1" customWidth="1"/>
    <col min="15875" max="15876" width="12" style="688" bestFit="1" customWidth="1"/>
    <col min="15877" max="15877" width="23.33203125" style="688" customWidth="1"/>
    <col min="15878" max="16128" width="9.33203125" style="688"/>
    <col min="16129" max="16129" width="8" style="688" customWidth="1"/>
    <col min="16130" max="16130" width="59.33203125" style="688" bestFit="1" customWidth="1"/>
    <col min="16131" max="16132" width="12" style="688" bestFit="1" customWidth="1"/>
    <col min="16133" max="16133" width="23.33203125" style="688" customWidth="1"/>
    <col min="16134" max="16384" width="9.33203125" style="688"/>
  </cols>
  <sheetData>
    <row r="1" spans="1:4" ht="27">
      <c r="A1" s="686"/>
      <c r="B1" s="686"/>
      <c r="C1" s="687"/>
      <c r="D1" s="687" t="s">
        <v>52</v>
      </c>
    </row>
    <row r="2" spans="1:4" s="691" customFormat="1" ht="51" customHeight="1">
      <c r="A2" s="689"/>
      <c r="B2" s="689" t="s">
        <v>1265</v>
      </c>
      <c r="C2" s="690" t="s">
        <v>1266</v>
      </c>
      <c r="D2" s="690" t="s">
        <v>186</v>
      </c>
    </row>
    <row r="3" spans="1:4" s="693" customFormat="1" ht="12" customHeight="1">
      <c r="A3" s="692">
        <v>1</v>
      </c>
      <c r="B3" s="692">
        <v>2</v>
      </c>
      <c r="C3" s="692">
        <v>3</v>
      </c>
      <c r="D3" s="692">
        <v>4</v>
      </c>
    </row>
    <row r="4" spans="1:4" ht="17.100000000000001" customHeight="1">
      <c r="A4" s="694" t="s">
        <v>1267</v>
      </c>
      <c r="B4" s="695" t="s">
        <v>1268</v>
      </c>
      <c r="C4" s="696">
        <f>SUM(C5:C35)</f>
        <v>346708</v>
      </c>
      <c r="D4" s="696">
        <f>SUM(D5:D35)</f>
        <v>347770</v>
      </c>
    </row>
    <row r="5" spans="1:4" s="4" customFormat="1" ht="17.100000000000001" customHeight="1">
      <c r="A5" s="697"/>
      <c r="B5" s="698" t="s">
        <v>1269</v>
      </c>
      <c r="C5" s="699">
        <v>64824</v>
      </c>
      <c r="D5" s="699">
        <v>64824</v>
      </c>
    </row>
    <row r="6" spans="1:4" s="4" customFormat="1" ht="17.100000000000001" customHeight="1">
      <c r="A6" s="697"/>
      <c r="B6" s="700" t="s">
        <v>1270</v>
      </c>
      <c r="C6" s="701"/>
      <c r="D6" s="701"/>
    </row>
    <row r="7" spans="1:4" s="4" customFormat="1" ht="17.100000000000001" customHeight="1">
      <c r="A7" s="697"/>
      <c r="B7" s="700" t="s">
        <v>1271</v>
      </c>
      <c r="C7" s="701">
        <v>200</v>
      </c>
      <c r="D7" s="701">
        <v>200</v>
      </c>
    </row>
    <row r="8" spans="1:4" s="4" customFormat="1" ht="17.100000000000001" customHeight="1">
      <c r="A8" s="697"/>
      <c r="B8" s="702" t="s">
        <v>1272</v>
      </c>
      <c r="C8" s="703">
        <v>13270</v>
      </c>
      <c r="D8" s="703">
        <v>6579</v>
      </c>
    </row>
    <row r="9" spans="1:4" s="4" customFormat="1" ht="17.100000000000001" customHeight="1">
      <c r="A9" s="697"/>
      <c r="B9" s="702" t="s">
        <v>1273</v>
      </c>
      <c r="C9" s="703">
        <v>2561</v>
      </c>
      <c r="D9" s="703">
        <v>6051</v>
      </c>
    </row>
    <row r="10" spans="1:4" s="4" customFormat="1" ht="17.100000000000001" customHeight="1">
      <c r="A10" s="697"/>
      <c r="B10" s="702" t="s">
        <v>1274</v>
      </c>
      <c r="C10" s="703"/>
      <c r="D10" s="703">
        <v>2000</v>
      </c>
    </row>
    <row r="11" spans="1:4" s="4" customFormat="1" ht="17.100000000000001" customHeight="1">
      <c r="A11" s="697"/>
      <c r="B11" s="702" t="s">
        <v>1275</v>
      </c>
      <c r="C11" s="703"/>
      <c r="D11" s="703">
        <v>1073</v>
      </c>
    </row>
    <row r="12" spans="1:4" s="4" customFormat="1" ht="17.100000000000001" customHeight="1">
      <c r="A12" s="697"/>
      <c r="B12" s="702" t="s">
        <v>1276</v>
      </c>
      <c r="C12" s="703">
        <v>2996</v>
      </c>
      <c r="D12" s="703">
        <v>4349</v>
      </c>
    </row>
    <row r="13" spans="1:4" s="4" customFormat="1" ht="17.100000000000001" customHeight="1">
      <c r="A13" s="697"/>
      <c r="B13" s="702" t="s">
        <v>1277</v>
      </c>
      <c r="C13" s="703">
        <v>3675</v>
      </c>
      <c r="D13" s="703">
        <v>5220</v>
      </c>
    </row>
    <row r="14" spans="1:4" s="4" customFormat="1" ht="17.100000000000001" customHeight="1">
      <c r="A14" s="697"/>
      <c r="B14" s="702" t="s">
        <v>1278</v>
      </c>
      <c r="C14" s="703">
        <v>1569</v>
      </c>
      <c r="D14" s="703">
        <v>1500</v>
      </c>
    </row>
    <row r="15" spans="1:4" s="4" customFormat="1" ht="17.100000000000001" customHeight="1">
      <c r="A15" s="697"/>
      <c r="B15" s="702" t="s">
        <v>1279</v>
      </c>
      <c r="C15" s="703">
        <v>1231</v>
      </c>
      <c r="D15" s="703">
        <v>1231</v>
      </c>
    </row>
    <row r="16" spans="1:4" s="4" customFormat="1">
      <c r="A16" s="697"/>
      <c r="B16" s="702" t="s">
        <v>1280</v>
      </c>
      <c r="C16" s="703">
        <v>16049</v>
      </c>
      <c r="D16" s="703">
        <v>16049</v>
      </c>
    </row>
    <row r="17" spans="1:5" s="4" customFormat="1">
      <c r="A17" s="697"/>
      <c r="B17" s="702" t="s">
        <v>1281</v>
      </c>
      <c r="C17" s="703">
        <v>5093</v>
      </c>
      <c r="D17" s="703">
        <v>4927</v>
      </c>
    </row>
    <row r="18" spans="1:5" s="4" customFormat="1" ht="17.100000000000001" customHeight="1">
      <c r="A18" s="697"/>
      <c r="B18" s="702" t="s">
        <v>1282</v>
      </c>
      <c r="C18" s="703">
        <v>13949</v>
      </c>
      <c r="D18" s="703">
        <v>13949</v>
      </c>
    </row>
    <row r="19" spans="1:5" s="4" customFormat="1" ht="17.100000000000001" customHeight="1">
      <c r="A19" s="697"/>
      <c r="B19" s="702" t="s">
        <v>1283</v>
      </c>
      <c r="C19" s="703">
        <v>3761</v>
      </c>
      <c r="D19" s="703">
        <v>4251</v>
      </c>
    </row>
    <row r="20" spans="1:5" s="4" customFormat="1" ht="17.100000000000001" customHeight="1">
      <c r="A20" s="697"/>
      <c r="B20" s="702" t="s">
        <v>1284</v>
      </c>
      <c r="C20" s="703">
        <v>124987</v>
      </c>
      <c r="D20" s="703">
        <v>133146</v>
      </c>
    </row>
    <row r="21" spans="1:5" s="4" customFormat="1" ht="17.100000000000001" customHeight="1">
      <c r="A21" s="697"/>
      <c r="B21" s="702" t="s">
        <v>1285</v>
      </c>
      <c r="C21" s="703">
        <v>4447</v>
      </c>
      <c r="D21" s="703">
        <v>4941</v>
      </c>
    </row>
    <row r="22" spans="1:5" s="4" customFormat="1" ht="17.100000000000001" customHeight="1">
      <c r="A22" s="697"/>
      <c r="B22" s="702" t="s">
        <v>1286</v>
      </c>
      <c r="C22" s="703">
        <v>55024</v>
      </c>
      <c r="D22" s="703">
        <v>53864</v>
      </c>
    </row>
    <row r="23" spans="1:5" s="4" customFormat="1" ht="17.100000000000001" customHeight="1">
      <c r="A23" s="697"/>
      <c r="B23" s="702" t="s">
        <v>1287</v>
      </c>
      <c r="C23" s="703"/>
      <c r="D23" s="703"/>
    </row>
    <row r="24" spans="1:5" s="4" customFormat="1" ht="17.100000000000001" customHeight="1">
      <c r="A24" s="697"/>
      <c r="B24" s="702" t="s">
        <v>1288</v>
      </c>
      <c r="C24" s="703">
        <v>27098</v>
      </c>
      <c r="D24" s="703">
        <v>18455</v>
      </c>
    </row>
    <row r="25" spans="1:5" s="4" customFormat="1" ht="17.100000000000001" customHeight="1">
      <c r="A25" s="697"/>
      <c r="B25" s="702" t="s">
        <v>1289</v>
      </c>
      <c r="C25" s="703">
        <v>3767</v>
      </c>
      <c r="D25" s="703">
        <v>3767</v>
      </c>
    </row>
    <row r="26" spans="1:5" s="4" customFormat="1" ht="17.100000000000001" customHeight="1">
      <c r="A26" s="697"/>
      <c r="B26" s="702" t="s">
        <v>1290</v>
      </c>
      <c r="C26" s="703">
        <v>131</v>
      </c>
      <c r="D26" s="703"/>
    </row>
    <row r="27" spans="1:5" s="4" customFormat="1" ht="17.100000000000001" customHeight="1">
      <c r="A27" s="697"/>
      <c r="B27" s="702" t="s">
        <v>1291</v>
      </c>
      <c r="C27" s="703">
        <v>300</v>
      </c>
      <c r="D27" s="703"/>
    </row>
    <row r="28" spans="1:5" s="4" customFormat="1" ht="17.100000000000001" customHeight="1">
      <c r="A28" s="697"/>
      <c r="B28" s="704" t="s">
        <v>1292</v>
      </c>
      <c r="C28" s="699"/>
      <c r="D28" s="699"/>
    </row>
    <row r="29" spans="1:5" s="4" customFormat="1" ht="17.100000000000001" customHeight="1">
      <c r="A29" s="697"/>
      <c r="B29" s="704" t="s">
        <v>1293</v>
      </c>
      <c r="C29" s="699"/>
      <c r="D29" s="699"/>
    </row>
    <row r="30" spans="1:5" s="4" customFormat="1">
      <c r="A30" s="697"/>
      <c r="B30" s="700" t="s">
        <v>1294</v>
      </c>
      <c r="C30" s="705">
        <v>166</v>
      </c>
      <c r="D30" s="705">
        <v>391</v>
      </c>
    </row>
    <row r="31" spans="1:5" s="4" customFormat="1" ht="17.100000000000001" customHeight="1">
      <c r="A31" s="697"/>
      <c r="B31" s="702" t="s">
        <v>1295</v>
      </c>
      <c r="C31" s="703">
        <v>1150</v>
      </c>
      <c r="D31" s="703">
        <v>553</v>
      </c>
    </row>
    <row r="32" spans="1:5" s="753" customFormat="1" ht="17.100000000000001" customHeight="1">
      <c r="A32" s="751"/>
      <c r="B32" s="752" t="s">
        <v>1296</v>
      </c>
      <c r="C32" s="699">
        <v>10</v>
      </c>
      <c r="D32" s="699"/>
      <c r="E32" s="753" t="s">
        <v>1297</v>
      </c>
    </row>
    <row r="33" spans="1:4" s="4" customFormat="1" ht="17.100000000000001" customHeight="1">
      <c r="A33" s="697"/>
      <c r="B33" s="704" t="s">
        <v>1298</v>
      </c>
      <c r="C33" s="699">
        <v>300</v>
      </c>
      <c r="D33" s="699">
        <v>300</v>
      </c>
    </row>
    <row r="34" spans="1:4" s="4" customFormat="1" ht="17.100000000000001" customHeight="1">
      <c r="A34" s="697"/>
      <c r="B34" s="704" t="s">
        <v>1299</v>
      </c>
      <c r="C34" s="699">
        <v>150</v>
      </c>
      <c r="D34" s="699">
        <v>150</v>
      </c>
    </row>
    <row r="35" spans="1:4" s="4" customFormat="1" ht="15.75" customHeight="1">
      <c r="A35" s="697"/>
      <c r="B35" s="706"/>
      <c r="C35" s="707"/>
      <c r="D35" s="707"/>
    </row>
    <row r="36" spans="1:4" ht="17.100000000000001" customHeight="1">
      <c r="A36" s="694" t="s">
        <v>77</v>
      </c>
      <c r="B36" s="708" t="s">
        <v>1300</v>
      </c>
      <c r="C36" s="709">
        <f>SUM(C37:C68)</f>
        <v>80076</v>
      </c>
      <c r="D36" s="709">
        <f>SUM(D37:D68)</f>
        <v>60150</v>
      </c>
    </row>
    <row r="37" spans="1:4" s="4" customFormat="1" ht="17.100000000000001" customHeight="1">
      <c r="A37" s="697"/>
      <c r="B37" s="704" t="s">
        <v>1301</v>
      </c>
      <c r="C37" s="710">
        <v>32</v>
      </c>
      <c r="D37" s="710">
        <v>32</v>
      </c>
    </row>
    <row r="38" spans="1:4" s="4" customFormat="1" ht="17.100000000000001" customHeight="1">
      <c r="A38" s="697"/>
      <c r="B38" s="704" t="s">
        <v>1302</v>
      </c>
      <c r="C38" s="710">
        <v>112</v>
      </c>
      <c r="D38" s="710"/>
    </row>
    <row r="39" spans="1:4" s="4" customFormat="1" ht="17.100000000000001" customHeight="1">
      <c r="A39" s="697"/>
      <c r="B39" s="704" t="s">
        <v>1303</v>
      </c>
      <c r="C39" s="710"/>
      <c r="D39" s="710"/>
    </row>
    <row r="40" spans="1:4" s="4" customFormat="1" ht="17.100000000000001" customHeight="1">
      <c r="A40" s="697"/>
      <c r="B40" s="704" t="s">
        <v>1304</v>
      </c>
      <c r="C40" s="710"/>
      <c r="D40" s="710"/>
    </row>
    <row r="41" spans="1:4" s="4" customFormat="1" ht="17.100000000000001" customHeight="1">
      <c r="A41" s="697"/>
      <c r="B41" s="704" t="s">
        <v>1305</v>
      </c>
      <c r="C41" s="710">
        <v>300</v>
      </c>
      <c r="D41" s="710">
        <v>300</v>
      </c>
    </row>
    <row r="42" spans="1:4" s="4" customFormat="1" ht="17.100000000000001" customHeight="1">
      <c r="A42" s="697"/>
      <c r="B42" s="704" t="s">
        <v>1306</v>
      </c>
      <c r="C42" s="710">
        <v>200</v>
      </c>
      <c r="D42" s="710">
        <v>200</v>
      </c>
    </row>
    <row r="43" spans="1:4" s="4" customFormat="1" ht="17.100000000000001" customHeight="1">
      <c r="A43" s="697"/>
      <c r="B43" s="704" t="s">
        <v>1307</v>
      </c>
      <c r="C43" s="710">
        <v>7000</v>
      </c>
      <c r="D43" s="710">
        <v>7000</v>
      </c>
    </row>
    <row r="44" spans="1:4" s="4" customFormat="1" ht="17.100000000000001" customHeight="1">
      <c r="A44" s="697"/>
      <c r="B44" s="704" t="s">
        <v>1308</v>
      </c>
      <c r="C44" s="710"/>
      <c r="D44" s="710"/>
    </row>
    <row r="45" spans="1:4" s="4" customFormat="1" ht="17.100000000000001" customHeight="1">
      <c r="A45" s="697"/>
      <c r="B45" s="704" t="s">
        <v>1309</v>
      </c>
      <c r="C45" s="710"/>
      <c r="D45" s="710"/>
    </row>
    <row r="46" spans="1:4" s="4" customFormat="1" ht="17.100000000000001" customHeight="1">
      <c r="A46" s="697"/>
      <c r="B46" s="704" t="s">
        <v>1310</v>
      </c>
      <c r="C46" s="710">
        <v>200</v>
      </c>
      <c r="D46" s="710">
        <v>200</v>
      </c>
    </row>
    <row r="47" spans="1:4" s="4" customFormat="1" ht="17.100000000000001" customHeight="1">
      <c r="A47" s="697"/>
      <c r="B47" s="711" t="s">
        <v>1311</v>
      </c>
      <c r="C47" s="710">
        <v>70</v>
      </c>
      <c r="D47" s="710">
        <v>66</v>
      </c>
    </row>
    <row r="48" spans="1:4" s="4" customFormat="1" ht="17.100000000000001" customHeight="1">
      <c r="A48" s="697"/>
      <c r="B48" s="704" t="s">
        <v>1312</v>
      </c>
      <c r="C48" s="710"/>
      <c r="D48" s="710"/>
    </row>
    <row r="49" spans="1:4" s="4" customFormat="1" ht="17.100000000000001" customHeight="1">
      <c r="A49" s="697"/>
      <c r="B49" s="698" t="s">
        <v>1313</v>
      </c>
      <c r="C49" s="712">
        <v>200</v>
      </c>
      <c r="D49" s="712">
        <v>200</v>
      </c>
    </row>
    <row r="50" spans="1:4" s="4" customFormat="1" ht="17.100000000000001" customHeight="1">
      <c r="A50" s="697"/>
      <c r="B50" s="711" t="s">
        <v>1314</v>
      </c>
      <c r="C50" s="701">
        <v>1000</v>
      </c>
      <c r="D50" s="701">
        <v>735</v>
      </c>
    </row>
    <row r="51" spans="1:4" s="4" customFormat="1" ht="17.100000000000001" customHeight="1">
      <c r="A51" s="697"/>
      <c r="B51" s="711" t="s">
        <v>1315</v>
      </c>
      <c r="C51" s="701">
        <v>2225</v>
      </c>
      <c r="D51" s="701">
        <v>2466</v>
      </c>
    </row>
    <row r="52" spans="1:4" s="4" customFormat="1" ht="17.100000000000001" customHeight="1">
      <c r="A52" s="697"/>
      <c r="B52" s="711" t="s">
        <v>1316</v>
      </c>
      <c r="C52" s="701">
        <v>400</v>
      </c>
      <c r="D52" s="701">
        <v>400</v>
      </c>
    </row>
    <row r="53" spans="1:4" s="4" customFormat="1" ht="25.5" customHeight="1">
      <c r="A53" s="697"/>
      <c r="B53" s="711" t="s">
        <v>1317</v>
      </c>
      <c r="C53" s="701">
        <v>800</v>
      </c>
      <c r="D53" s="701">
        <v>245</v>
      </c>
    </row>
    <row r="54" spans="1:4" s="4" customFormat="1" ht="17.100000000000001" customHeight="1">
      <c r="A54" s="697"/>
      <c r="B54" s="711" t="s">
        <v>1318</v>
      </c>
      <c r="C54" s="701">
        <v>600</v>
      </c>
      <c r="D54" s="701">
        <v>600</v>
      </c>
    </row>
    <row r="55" spans="1:4" s="4" customFormat="1" ht="17.100000000000001" customHeight="1">
      <c r="A55" s="697"/>
      <c r="B55" s="711" t="s">
        <v>1319</v>
      </c>
      <c r="C55" s="701">
        <v>100</v>
      </c>
      <c r="D55" s="701">
        <v>100</v>
      </c>
    </row>
    <row r="56" spans="1:4" s="4" customFormat="1" ht="17.100000000000001" customHeight="1">
      <c r="A56" s="697"/>
      <c r="B56" s="711" t="s">
        <v>1320</v>
      </c>
      <c r="C56" s="701">
        <v>600</v>
      </c>
      <c r="D56" s="701">
        <v>600</v>
      </c>
    </row>
    <row r="57" spans="1:4" s="4" customFormat="1" ht="17.100000000000001" customHeight="1">
      <c r="A57" s="697"/>
      <c r="B57" s="711" t="s">
        <v>1321</v>
      </c>
      <c r="C57" s="701">
        <v>800</v>
      </c>
      <c r="D57" s="701">
        <v>700</v>
      </c>
    </row>
    <row r="58" spans="1:4" s="4" customFormat="1" ht="17.100000000000001" customHeight="1">
      <c r="A58" s="697"/>
      <c r="B58" s="711"/>
      <c r="C58" s="705"/>
      <c r="D58" s="705"/>
    </row>
    <row r="59" spans="1:4" s="4" customFormat="1" ht="17.100000000000001" customHeight="1">
      <c r="A59" s="697"/>
      <c r="B59" s="698" t="s">
        <v>1322</v>
      </c>
      <c r="C59" s="705">
        <v>35200</v>
      </c>
      <c r="D59" s="705">
        <v>20069</v>
      </c>
    </row>
    <row r="60" spans="1:4" s="4" customFormat="1" ht="17.100000000000001" customHeight="1">
      <c r="A60" s="697"/>
      <c r="B60" s="698" t="s">
        <v>1323</v>
      </c>
      <c r="C60" s="705">
        <v>19784</v>
      </c>
      <c r="D60" s="705">
        <v>19784</v>
      </c>
    </row>
    <row r="61" spans="1:4" s="4" customFormat="1" ht="17.100000000000001" customHeight="1">
      <c r="A61" s="697"/>
      <c r="B61" s="698" t="s">
        <v>1324</v>
      </c>
      <c r="C61" s="705">
        <v>2032</v>
      </c>
      <c r="D61" s="705">
        <v>2032</v>
      </c>
    </row>
    <row r="62" spans="1:4" s="4" customFormat="1" ht="17.100000000000001" customHeight="1">
      <c r="A62" s="697"/>
      <c r="B62" s="698" t="s">
        <v>1325</v>
      </c>
      <c r="C62" s="705">
        <v>0</v>
      </c>
      <c r="D62" s="705"/>
    </row>
    <row r="63" spans="1:4" s="4" customFormat="1" ht="17.100000000000001" customHeight="1">
      <c r="A63" s="697"/>
      <c r="B63" s="698" t="s">
        <v>1326</v>
      </c>
      <c r="C63" s="705">
        <v>2794</v>
      </c>
      <c r="D63" s="705">
        <v>2794</v>
      </c>
    </row>
    <row r="64" spans="1:4" s="4" customFormat="1" ht="17.100000000000001" customHeight="1">
      <c r="A64" s="697"/>
      <c r="B64" s="698" t="s">
        <v>1327</v>
      </c>
      <c r="C64" s="701">
        <v>4000</v>
      </c>
      <c r="D64" s="701"/>
    </row>
    <row r="65" spans="1:4" s="714" customFormat="1" ht="17.100000000000001" customHeight="1">
      <c r="A65" s="697"/>
      <c r="B65" s="698" t="s">
        <v>1328</v>
      </c>
      <c r="C65" s="713">
        <v>1627</v>
      </c>
      <c r="D65" s="713">
        <v>1627</v>
      </c>
    </row>
    <row r="66" spans="1:4" s="714" customFormat="1" ht="17.100000000000001" customHeight="1">
      <c r="A66" s="697"/>
      <c r="B66" s="704"/>
      <c r="C66" s="699"/>
      <c r="D66" s="699"/>
    </row>
    <row r="67" spans="1:4" s="714" customFormat="1" ht="17.100000000000001" customHeight="1">
      <c r="A67" s="697"/>
      <c r="B67" s="715"/>
      <c r="C67" s="716"/>
      <c r="D67" s="716"/>
    </row>
    <row r="68" spans="1:4" ht="15">
      <c r="B68" s="715"/>
      <c r="C68" s="718"/>
      <c r="D68" s="718"/>
    </row>
    <row r="69" spans="1:4" ht="17.100000000000001" customHeight="1">
      <c r="A69" s="694" t="s">
        <v>1329</v>
      </c>
      <c r="B69" s="719" t="s">
        <v>1330</v>
      </c>
      <c r="C69" s="720">
        <f>C70+C71+C77+C72+C73+C74+C75+C76</f>
        <v>7427</v>
      </c>
      <c r="D69" s="720">
        <f>D70+D71+D77+D72+D73+D74+D75+D76</f>
        <v>0</v>
      </c>
    </row>
    <row r="70" spans="1:4" ht="17.100000000000001" customHeight="1">
      <c r="A70" s="697"/>
      <c r="B70" s="700" t="s">
        <v>1331</v>
      </c>
      <c r="C70" s="699">
        <v>4620</v>
      </c>
      <c r="D70" s="699"/>
    </row>
    <row r="71" spans="1:4" s="714" customFormat="1" ht="17.100000000000001" customHeight="1">
      <c r="A71" s="697"/>
      <c r="B71" s="700" t="s">
        <v>1332</v>
      </c>
      <c r="C71" s="699">
        <v>2807</v>
      </c>
      <c r="D71" s="699"/>
    </row>
    <row r="72" spans="1:4" s="714" customFormat="1" ht="17.100000000000001" customHeight="1">
      <c r="A72" s="697"/>
      <c r="B72" s="704" t="s">
        <v>1333</v>
      </c>
      <c r="C72" s="699"/>
      <c r="D72" s="699"/>
    </row>
    <row r="73" spans="1:4" s="714" customFormat="1" ht="17.100000000000001" customHeight="1">
      <c r="A73" s="697"/>
      <c r="B73" s="704" t="s">
        <v>1334</v>
      </c>
      <c r="C73" s="699"/>
      <c r="D73" s="699"/>
    </row>
    <row r="74" spans="1:4" s="714" customFormat="1" ht="17.100000000000001" customHeight="1">
      <c r="A74" s="697"/>
      <c r="B74" s="704" t="s">
        <v>1335</v>
      </c>
      <c r="C74" s="699"/>
      <c r="D74" s="699"/>
    </row>
    <row r="75" spans="1:4" s="714" customFormat="1" ht="17.100000000000001" customHeight="1">
      <c r="A75" s="697"/>
      <c r="B75" s="704" t="s">
        <v>1336</v>
      </c>
      <c r="C75" s="699"/>
      <c r="D75" s="699"/>
    </row>
    <row r="76" spans="1:4" s="714" customFormat="1" ht="17.100000000000001" customHeight="1">
      <c r="A76" s="697"/>
      <c r="B76" s="704"/>
      <c r="C76" s="699"/>
      <c r="D76" s="699"/>
    </row>
    <row r="77" spans="1:4" s="714" customFormat="1" ht="17.100000000000001" customHeight="1">
      <c r="A77" s="697"/>
      <c r="B77" s="721"/>
      <c r="C77" s="722"/>
      <c r="D77" s="722"/>
    </row>
    <row r="78" spans="1:4">
      <c r="A78" s="694" t="s">
        <v>1337</v>
      </c>
      <c r="B78" s="719" t="s">
        <v>1338</v>
      </c>
      <c r="C78" s="723">
        <f>SUM(C79:C80)</f>
        <v>0</v>
      </c>
      <c r="D78" s="723">
        <f>SUM(D79:D80)</f>
        <v>0</v>
      </c>
    </row>
    <row r="79" spans="1:4" s="4" customFormat="1">
      <c r="A79" s="697"/>
      <c r="B79" s="711" t="s">
        <v>1339</v>
      </c>
      <c r="C79" s="705"/>
      <c r="D79" s="705"/>
    </row>
    <row r="80" spans="1:4" s="4" customFormat="1" ht="17.100000000000001" customHeight="1">
      <c r="A80" s="697"/>
      <c r="B80" s="724" t="s">
        <v>1340</v>
      </c>
      <c r="C80" s="628"/>
      <c r="D80" s="628"/>
    </row>
    <row r="81" spans="1:4" s="727" customFormat="1">
      <c r="A81" s="725"/>
      <c r="B81" s="725" t="s">
        <v>1341</v>
      </c>
      <c r="C81" s="726">
        <f>C4+C36+C69+C78</f>
        <v>434211</v>
      </c>
      <c r="D81" s="726">
        <f>D4+D36+D69+D78</f>
        <v>407920</v>
      </c>
    </row>
    <row r="82" spans="1:4">
      <c r="A82" s="728"/>
      <c r="B82" s="728"/>
      <c r="C82" s="729"/>
      <c r="D82" s="729"/>
    </row>
    <row r="83" spans="1:4" s="730" customFormat="1">
      <c r="A83" s="728"/>
      <c r="B83" s="728"/>
      <c r="C83" s="729"/>
      <c r="D83" s="729"/>
    </row>
    <row r="84" spans="1:4" s="730" customFormat="1">
      <c r="A84" s="728"/>
      <c r="B84" s="728"/>
      <c r="C84" s="729"/>
      <c r="D84" s="729"/>
    </row>
    <row r="85" spans="1:4" s="730" customFormat="1">
      <c r="A85" s="728"/>
      <c r="B85" s="728"/>
      <c r="C85" s="729"/>
      <c r="D85" s="729"/>
    </row>
    <row r="86" spans="1:4" s="730" customFormat="1">
      <c r="A86" s="728"/>
      <c r="B86" s="728"/>
      <c r="C86" s="729"/>
      <c r="D86" s="729"/>
    </row>
    <row r="87" spans="1:4" s="730" customFormat="1">
      <c r="A87" s="728"/>
      <c r="B87" s="728"/>
      <c r="C87" s="729"/>
      <c r="D87" s="729"/>
    </row>
    <row r="88" spans="1:4" s="730" customFormat="1">
      <c r="A88" s="728"/>
      <c r="B88" s="728"/>
      <c r="C88" s="729"/>
      <c r="D88" s="729"/>
    </row>
    <row r="89" spans="1:4" s="730" customFormat="1">
      <c r="A89" s="728"/>
      <c r="B89" s="728"/>
      <c r="C89" s="729"/>
      <c r="D89" s="729"/>
    </row>
    <row r="90" spans="1:4" s="730" customFormat="1">
      <c r="A90" s="728"/>
      <c r="B90" s="728"/>
      <c r="C90" s="729"/>
      <c r="D90" s="729"/>
    </row>
    <row r="91" spans="1:4" s="730" customFormat="1">
      <c r="A91" s="728"/>
      <c r="B91" s="728"/>
      <c r="C91" s="729"/>
      <c r="D91" s="729"/>
    </row>
    <row r="92" spans="1:4" s="730" customFormat="1">
      <c r="A92" s="728"/>
      <c r="B92" s="728"/>
      <c r="C92" s="729"/>
      <c r="D92" s="729"/>
    </row>
    <row r="93" spans="1:4" s="730" customFormat="1">
      <c r="A93" s="728"/>
      <c r="B93" s="728"/>
      <c r="C93" s="729"/>
      <c r="D93" s="729"/>
    </row>
    <row r="94" spans="1:4" s="730" customFormat="1">
      <c r="A94" s="728"/>
      <c r="B94" s="728"/>
      <c r="C94" s="729"/>
      <c r="D94" s="729"/>
    </row>
    <row r="95" spans="1:4" s="730" customFormat="1">
      <c r="A95" s="728"/>
      <c r="B95" s="728"/>
      <c r="C95" s="729"/>
      <c r="D95" s="729"/>
    </row>
    <row r="96" spans="1:4" s="730" customFormat="1">
      <c r="A96" s="728"/>
      <c r="B96" s="728"/>
      <c r="C96" s="729"/>
      <c r="D96" s="729"/>
    </row>
    <row r="97" spans="1:4" s="730" customFormat="1">
      <c r="A97" s="728"/>
      <c r="B97" s="728"/>
      <c r="C97" s="729"/>
      <c r="D97" s="729"/>
    </row>
    <row r="98" spans="1:4" s="730" customFormat="1">
      <c r="A98" s="728"/>
      <c r="B98" s="728"/>
      <c r="C98" s="729"/>
      <c r="D98" s="729"/>
    </row>
    <row r="99" spans="1:4" s="730" customFormat="1">
      <c r="A99" s="728"/>
      <c r="B99" s="728"/>
      <c r="C99" s="729"/>
      <c r="D99" s="729"/>
    </row>
    <row r="100" spans="1:4" s="730" customFormat="1">
      <c r="A100" s="728"/>
      <c r="B100" s="728"/>
      <c r="C100" s="729"/>
      <c r="D100" s="729"/>
    </row>
    <row r="101" spans="1:4" s="730" customFormat="1">
      <c r="A101" s="728"/>
      <c r="B101" s="728"/>
      <c r="C101" s="729"/>
      <c r="D101" s="729"/>
    </row>
    <row r="102" spans="1:4" s="730" customFormat="1">
      <c r="A102" s="728"/>
      <c r="B102" s="728"/>
      <c r="C102" s="729"/>
      <c r="D102" s="729"/>
    </row>
    <row r="103" spans="1:4" s="730" customFormat="1">
      <c r="A103" s="728"/>
      <c r="B103" s="728"/>
      <c r="C103" s="729"/>
      <c r="D103" s="729"/>
    </row>
    <row r="104" spans="1:4" s="730" customFormat="1">
      <c r="A104" s="728"/>
      <c r="B104" s="728"/>
      <c r="C104" s="729"/>
      <c r="D104" s="729"/>
    </row>
    <row r="105" spans="1:4" s="730" customFormat="1">
      <c r="A105" s="728"/>
      <c r="B105" s="728"/>
      <c r="C105" s="729"/>
      <c r="D105" s="729"/>
    </row>
    <row r="106" spans="1:4" s="730" customFormat="1">
      <c r="A106" s="728"/>
      <c r="B106" s="728"/>
      <c r="C106" s="729"/>
      <c r="D106" s="729"/>
    </row>
    <row r="107" spans="1:4" s="730" customFormat="1">
      <c r="A107" s="728"/>
      <c r="B107" s="728"/>
      <c r="C107" s="729"/>
      <c r="D107" s="729"/>
    </row>
    <row r="108" spans="1:4" s="730" customFormat="1">
      <c r="A108" s="728"/>
      <c r="B108" s="728"/>
      <c r="C108" s="729"/>
      <c r="D108" s="729"/>
    </row>
    <row r="109" spans="1:4" s="730" customFormat="1">
      <c r="A109" s="728"/>
      <c r="B109" s="728"/>
      <c r="C109" s="729"/>
      <c r="D109" s="729"/>
    </row>
    <row r="110" spans="1:4" s="730" customFormat="1">
      <c r="A110" s="728"/>
      <c r="B110" s="728"/>
      <c r="C110" s="729"/>
      <c r="D110" s="729"/>
    </row>
    <row r="111" spans="1:4" s="730" customFormat="1">
      <c r="A111" s="728"/>
      <c r="B111" s="728"/>
      <c r="C111" s="729"/>
      <c r="D111" s="729"/>
    </row>
    <row r="112" spans="1:4" s="730" customFormat="1">
      <c r="A112" s="728"/>
      <c r="B112" s="728"/>
      <c r="C112" s="729"/>
      <c r="D112" s="729"/>
    </row>
    <row r="113" spans="1:4" s="730" customFormat="1">
      <c r="A113" s="728"/>
      <c r="B113" s="728"/>
      <c r="C113" s="729"/>
      <c r="D113" s="729"/>
    </row>
    <row r="114" spans="1:4" s="730" customFormat="1">
      <c r="A114" s="728"/>
      <c r="B114" s="728"/>
      <c r="C114" s="729"/>
      <c r="D114" s="729"/>
    </row>
    <row r="115" spans="1:4" s="730" customFormat="1">
      <c r="A115" s="728"/>
      <c r="B115" s="728"/>
      <c r="C115" s="729"/>
      <c r="D115" s="729"/>
    </row>
    <row r="116" spans="1:4" s="730" customFormat="1">
      <c r="A116" s="728"/>
      <c r="B116" s="728"/>
      <c r="C116" s="729"/>
      <c r="D116" s="729"/>
    </row>
    <row r="117" spans="1:4" s="730" customFormat="1">
      <c r="A117" s="728"/>
      <c r="B117" s="728"/>
      <c r="C117" s="729"/>
      <c r="D117" s="729"/>
    </row>
    <row r="118" spans="1:4" s="730" customFormat="1">
      <c r="A118" s="728"/>
      <c r="B118" s="728"/>
      <c r="C118" s="729"/>
      <c r="D118" s="729"/>
    </row>
    <row r="119" spans="1:4" s="730" customFormat="1">
      <c r="A119" s="728"/>
      <c r="B119" s="728"/>
      <c r="C119" s="729"/>
      <c r="D119" s="729"/>
    </row>
    <row r="120" spans="1:4" s="730" customFormat="1">
      <c r="A120" s="728"/>
      <c r="B120" s="728"/>
      <c r="C120" s="729"/>
      <c r="D120" s="729"/>
    </row>
    <row r="121" spans="1:4" s="730" customFormat="1">
      <c r="A121" s="728"/>
      <c r="B121" s="728"/>
      <c r="C121" s="729"/>
      <c r="D121" s="729"/>
    </row>
    <row r="122" spans="1:4" s="730" customFormat="1">
      <c r="A122" s="728"/>
      <c r="B122" s="728"/>
      <c r="C122" s="729"/>
      <c r="D122" s="729"/>
    </row>
    <row r="123" spans="1:4" s="730" customFormat="1">
      <c r="A123" s="728"/>
      <c r="B123" s="728"/>
      <c r="C123" s="729"/>
      <c r="D123" s="729"/>
    </row>
    <row r="124" spans="1:4" s="730" customFormat="1">
      <c r="A124" s="728"/>
      <c r="B124" s="728"/>
      <c r="C124" s="729"/>
      <c r="D124" s="729"/>
    </row>
    <row r="125" spans="1:4" s="730" customFormat="1">
      <c r="A125" s="728"/>
      <c r="B125" s="728"/>
      <c r="C125" s="729"/>
      <c r="D125" s="729"/>
    </row>
    <row r="126" spans="1:4" s="730" customFormat="1">
      <c r="A126" s="728"/>
      <c r="B126" s="728"/>
      <c r="C126" s="729"/>
      <c r="D126" s="729"/>
    </row>
    <row r="127" spans="1:4" s="730" customFormat="1">
      <c r="A127" s="728"/>
      <c r="B127" s="728"/>
      <c r="C127" s="729"/>
      <c r="D127" s="729"/>
    </row>
    <row r="128" spans="1:4" s="730" customFormat="1">
      <c r="A128" s="728"/>
      <c r="B128" s="728"/>
      <c r="C128" s="729"/>
      <c r="D128" s="729"/>
    </row>
    <row r="129" spans="1:4" s="730" customFormat="1">
      <c r="A129" s="728"/>
      <c r="B129" s="728"/>
      <c r="C129" s="729"/>
      <c r="D129" s="729"/>
    </row>
    <row r="130" spans="1:4" s="730" customFormat="1">
      <c r="A130" s="728"/>
      <c r="B130" s="728"/>
      <c r="C130" s="729"/>
      <c r="D130" s="729"/>
    </row>
    <row r="131" spans="1:4" s="730" customFormat="1">
      <c r="A131" s="728"/>
      <c r="B131" s="728"/>
      <c r="C131" s="729"/>
      <c r="D131" s="729"/>
    </row>
    <row r="132" spans="1:4" s="730" customFormat="1">
      <c r="A132" s="728"/>
      <c r="B132" s="728"/>
      <c r="C132" s="729"/>
      <c r="D132" s="729"/>
    </row>
    <row r="133" spans="1:4" s="730" customFormat="1">
      <c r="A133" s="728"/>
      <c r="B133" s="728"/>
      <c r="C133" s="729"/>
      <c r="D133" s="729"/>
    </row>
    <row r="134" spans="1:4" s="730" customFormat="1">
      <c r="A134" s="728"/>
      <c r="B134" s="728"/>
      <c r="C134" s="729"/>
      <c r="D134" s="729"/>
    </row>
    <row r="135" spans="1:4" s="730" customFormat="1">
      <c r="A135" s="728"/>
      <c r="B135" s="728"/>
      <c r="C135" s="729"/>
      <c r="D135" s="729"/>
    </row>
    <row r="136" spans="1:4" s="730" customFormat="1">
      <c r="A136" s="728"/>
      <c r="B136" s="728"/>
      <c r="C136" s="729"/>
      <c r="D136" s="729"/>
    </row>
    <row r="137" spans="1:4">
      <c r="A137" s="731"/>
      <c r="B137" s="731"/>
      <c r="C137" s="732"/>
      <c r="D137" s="732"/>
    </row>
  </sheetData>
  <printOptions horizontalCentered="1"/>
  <pageMargins left="0.78740157480314965" right="0.78740157480314965" top="1.5748031496062993" bottom="0.98425196850393704" header="0.78740157480314965" footer="0.78740157480314965"/>
  <pageSetup paperSize="9" scale="82" fitToHeight="2" orientation="portrait" r:id="rId1"/>
  <headerFooter alignWithMargins="0">
    <oddHeader>&amp;C&amp;"Times New Roman CE,Félkövér"&amp;12
K I M U T A T Á S
a 2015. évi céljelleggel juttatott támogatások felhasználásáról&amp;R&amp;"Times New Roman CE,Félkövér dőlt"&amp;11 6. tájékoztató tábla a ......../2016. (........) önkormányzati rendelethez</oddHeader>
    <oddFooter>&amp;C&amp;P</oddFooter>
  </headerFooter>
  <rowBreaks count="1" manualBreakCount="1">
    <brk id="38" max="3" man="1"/>
  </rowBreaks>
  <colBreaks count="1" manualBreakCount="1">
    <brk id="4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G246"/>
  <sheetViews>
    <sheetView zoomScaleNormal="100" zoomScaleSheetLayoutView="120" workbookViewId="0">
      <selection activeCell="E240" sqref="E240"/>
    </sheetView>
  </sheetViews>
  <sheetFormatPr defaultRowHeight="12.75"/>
  <cols>
    <col min="1" max="1" width="9.5" customWidth="1"/>
    <col min="2" max="2" width="84.6640625" customWidth="1"/>
    <col min="3" max="3" width="22.33203125" customWidth="1"/>
    <col min="4" max="4" width="21.1640625" customWidth="1"/>
    <col min="5" max="5" width="22.33203125" customWidth="1"/>
    <col min="6" max="6" width="9.33203125" style="676"/>
    <col min="7" max="7" width="9.33203125" style="678"/>
    <col min="257" max="257" width="9.5" customWidth="1"/>
    <col min="258" max="258" width="95.6640625" customWidth="1"/>
    <col min="259" max="261" width="22.33203125" customWidth="1"/>
    <col min="513" max="513" width="9.5" customWidth="1"/>
    <col min="514" max="514" width="95.6640625" customWidth="1"/>
    <col min="515" max="517" width="22.33203125" customWidth="1"/>
    <col min="769" max="769" width="9.5" customWidth="1"/>
    <col min="770" max="770" width="95.6640625" customWidth="1"/>
    <col min="771" max="773" width="22.33203125" customWidth="1"/>
    <col min="1025" max="1025" width="9.5" customWidth="1"/>
    <col min="1026" max="1026" width="95.6640625" customWidth="1"/>
    <col min="1027" max="1029" width="22.33203125" customWidth="1"/>
    <col min="1281" max="1281" width="9.5" customWidth="1"/>
    <col min="1282" max="1282" width="95.6640625" customWidth="1"/>
    <col min="1283" max="1285" width="22.33203125" customWidth="1"/>
    <col min="1537" max="1537" width="9.5" customWidth="1"/>
    <col min="1538" max="1538" width="95.6640625" customWidth="1"/>
    <col min="1539" max="1541" width="22.33203125" customWidth="1"/>
    <col min="1793" max="1793" width="9.5" customWidth="1"/>
    <col min="1794" max="1794" width="95.6640625" customWidth="1"/>
    <col min="1795" max="1797" width="22.33203125" customWidth="1"/>
    <col min="2049" max="2049" width="9.5" customWidth="1"/>
    <col min="2050" max="2050" width="95.6640625" customWidth="1"/>
    <col min="2051" max="2053" width="22.33203125" customWidth="1"/>
    <col min="2305" max="2305" width="9.5" customWidth="1"/>
    <col min="2306" max="2306" width="95.6640625" customWidth="1"/>
    <col min="2307" max="2309" width="22.33203125" customWidth="1"/>
    <col min="2561" max="2561" width="9.5" customWidth="1"/>
    <col min="2562" max="2562" width="95.6640625" customWidth="1"/>
    <col min="2563" max="2565" width="22.33203125" customWidth="1"/>
    <col min="2817" max="2817" width="9.5" customWidth="1"/>
    <col min="2818" max="2818" width="95.6640625" customWidth="1"/>
    <col min="2819" max="2821" width="22.33203125" customWidth="1"/>
    <col min="3073" max="3073" width="9.5" customWidth="1"/>
    <col min="3074" max="3074" width="95.6640625" customWidth="1"/>
    <col min="3075" max="3077" width="22.33203125" customWidth="1"/>
    <col min="3329" max="3329" width="9.5" customWidth="1"/>
    <col min="3330" max="3330" width="95.6640625" customWidth="1"/>
    <col min="3331" max="3333" width="22.33203125" customWidth="1"/>
    <col min="3585" max="3585" width="9.5" customWidth="1"/>
    <col min="3586" max="3586" width="95.6640625" customWidth="1"/>
    <col min="3587" max="3589" width="22.33203125" customWidth="1"/>
    <col min="3841" max="3841" width="9.5" customWidth="1"/>
    <col min="3842" max="3842" width="95.6640625" customWidth="1"/>
    <col min="3843" max="3845" width="22.33203125" customWidth="1"/>
    <col min="4097" max="4097" width="9.5" customWidth="1"/>
    <col min="4098" max="4098" width="95.6640625" customWidth="1"/>
    <col min="4099" max="4101" width="22.33203125" customWidth="1"/>
    <col min="4353" max="4353" width="9.5" customWidth="1"/>
    <col min="4354" max="4354" width="95.6640625" customWidth="1"/>
    <col min="4355" max="4357" width="22.33203125" customWidth="1"/>
    <col min="4609" max="4609" width="9.5" customWidth="1"/>
    <col min="4610" max="4610" width="95.6640625" customWidth="1"/>
    <col min="4611" max="4613" width="22.33203125" customWidth="1"/>
    <col min="4865" max="4865" width="9.5" customWidth="1"/>
    <col min="4866" max="4866" width="95.6640625" customWidth="1"/>
    <col min="4867" max="4869" width="22.33203125" customWidth="1"/>
    <col min="5121" max="5121" width="9.5" customWidth="1"/>
    <col min="5122" max="5122" width="95.6640625" customWidth="1"/>
    <col min="5123" max="5125" width="22.33203125" customWidth="1"/>
    <col min="5377" max="5377" width="9.5" customWidth="1"/>
    <col min="5378" max="5378" width="95.6640625" customWidth="1"/>
    <col min="5379" max="5381" width="22.33203125" customWidth="1"/>
    <col min="5633" max="5633" width="9.5" customWidth="1"/>
    <col min="5634" max="5634" width="95.6640625" customWidth="1"/>
    <col min="5635" max="5637" width="22.33203125" customWidth="1"/>
    <col min="5889" max="5889" width="9.5" customWidth="1"/>
    <col min="5890" max="5890" width="95.6640625" customWidth="1"/>
    <col min="5891" max="5893" width="22.33203125" customWidth="1"/>
    <col min="6145" max="6145" width="9.5" customWidth="1"/>
    <col min="6146" max="6146" width="95.6640625" customWidth="1"/>
    <col min="6147" max="6149" width="22.33203125" customWidth="1"/>
    <col min="6401" max="6401" width="9.5" customWidth="1"/>
    <col min="6402" max="6402" width="95.6640625" customWidth="1"/>
    <col min="6403" max="6405" width="22.33203125" customWidth="1"/>
    <col min="6657" max="6657" width="9.5" customWidth="1"/>
    <col min="6658" max="6658" width="95.6640625" customWidth="1"/>
    <col min="6659" max="6661" width="22.33203125" customWidth="1"/>
    <col min="6913" max="6913" width="9.5" customWidth="1"/>
    <col min="6914" max="6914" width="95.6640625" customWidth="1"/>
    <col min="6915" max="6917" width="22.33203125" customWidth="1"/>
    <col min="7169" max="7169" width="9.5" customWidth="1"/>
    <col min="7170" max="7170" width="95.6640625" customWidth="1"/>
    <col min="7171" max="7173" width="22.33203125" customWidth="1"/>
    <col min="7425" max="7425" width="9.5" customWidth="1"/>
    <col min="7426" max="7426" width="95.6640625" customWidth="1"/>
    <col min="7427" max="7429" width="22.33203125" customWidth="1"/>
    <col min="7681" max="7681" width="9.5" customWidth="1"/>
    <col min="7682" max="7682" width="95.6640625" customWidth="1"/>
    <col min="7683" max="7685" width="22.33203125" customWidth="1"/>
    <col min="7937" max="7937" width="9.5" customWidth="1"/>
    <col min="7938" max="7938" width="95.6640625" customWidth="1"/>
    <col min="7939" max="7941" width="22.33203125" customWidth="1"/>
    <col min="8193" max="8193" width="9.5" customWidth="1"/>
    <col min="8194" max="8194" width="95.6640625" customWidth="1"/>
    <col min="8195" max="8197" width="22.33203125" customWidth="1"/>
    <col min="8449" max="8449" width="9.5" customWidth="1"/>
    <col min="8450" max="8450" width="95.6640625" customWidth="1"/>
    <col min="8451" max="8453" width="22.33203125" customWidth="1"/>
    <col min="8705" max="8705" width="9.5" customWidth="1"/>
    <col min="8706" max="8706" width="95.6640625" customWidth="1"/>
    <col min="8707" max="8709" width="22.33203125" customWidth="1"/>
    <col min="8961" max="8961" width="9.5" customWidth="1"/>
    <col min="8962" max="8962" width="95.6640625" customWidth="1"/>
    <col min="8963" max="8965" width="22.33203125" customWidth="1"/>
    <col min="9217" max="9217" width="9.5" customWidth="1"/>
    <col min="9218" max="9218" width="95.6640625" customWidth="1"/>
    <col min="9219" max="9221" width="22.33203125" customWidth="1"/>
    <col min="9473" max="9473" width="9.5" customWidth="1"/>
    <col min="9474" max="9474" width="95.6640625" customWidth="1"/>
    <col min="9475" max="9477" width="22.33203125" customWidth="1"/>
    <col min="9729" max="9729" width="9.5" customWidth="1"/>
    <col min="9730" max="9730" width="95.6640625" customWidth="1"/>
    <col min="9731" max="9733" width="22.33203125" customWidth="1"/>
    <col min="9985" max="9985" width="9.5" customWidth="1"/>
    <col min="9986" max="9986" width="95.6640625" customWidth="1"/>
    <col min="9987" max="9989" width="22.33203125" customWidth="1"/>
    <col min="10241" max="10241" width="9.5" customWidth="1"/>
    <col min="10242" max="10242" width="95.6640625" customWidth="1"/>
    <col min="10243" max="10245" width="22.33203125" customWidth="1"/>
    <col min="10497" max="10497" width="9.5" customWidth="1"/>
    <col min="10498" max="10498" width="95.6640625" customWidth="1"/>
    <col min="10499" max="10501" width="22.33203125" customWidth="1"/>
    <col min="10753" max="10753" width="9.5" customWidth="1"/>
    <col min="10754" max="10754" width="95.6640625" customWidth="1"/>
    <col min="10755" max="10757" width="22.33203125" customWidth="1"/>
    <col min="11009" max="11009" width="9.5" customWidth="1"/>
    <col min="11010" max="11010" width="95.6640625" customWidth="1"/>
    <col min="11011" max="11013" width="22.33203125" customWidth="1"/>
    <col min="11265" max="11265" width="9.5" customWidth="1"/>
    <col min="11266" max="11266" width="95.6640625" customWidth="1"/>
    <col min="11267" max="11269" width="22.33203125" customWidth="1"/>
    <col min="11521" max="11521" width="9.5" customWidth="1"/>
    <col min="11522" max="11522" width="95.6640625" customWidth="1"/>
    <col min="11523" max="11525" width="22.33203125" customWidth="1"/>
    <col min="11777" max="11777" width="9.5" customWidth="1"/>
    <col min="11778" max="11778" width="95.6640625" customWidth="1"/>
    <col min="11779" max="11781" width="22.33203125" customWidth="1"/>
    <col min="12033" max="12033" width="9.5" customWidth="1"/>
    <col min="12034" max="12034" width="95.6640625" customWidth="1"/>
    <col min="12035" max="12037" width="22.33203125" customWidth="1"/>
    <col min="12289" max="12289" width="9.5" customWidth="1"/>
    <col min="12290" max="12290" width="95.6640625" customWidth="1"/>
    <col min="12291" max="12293" width="22.33203125" customWidth="1"/>
    <col min="12545" max="12545" width="9.5" customWidth="1"/>
    <col min="12546" max="12546" width="95.6640625" customWidth="1"/>
    <col min="12547" max="12549" width="22.33203125" customWidth="1"/>
    <col min="12801" max="12801" width="9.5" customWidth="1"/>
    <col min="12802" max="12802" width="95.6640625" customWidth="1"/>
    <col min="12803" max="12805" width="22.33203125" customWidth="1"/>
    <col min="13057" max="13057" width="9.5" customWidth="1"/>
    <col min="13058" max="13058" width="95.6640625" customWidth="1"/>
    <col min="13059" max="13061" width="22.33203125" customWidth="1"/>
    <col min="13313" max="13313" width="9.5" customWidth="1"/>
    <col min="13314" max="13314" width="95.6640625" customWidth="1"/>
    <col min="13315" max="13317" width="22.33203125" customWidth="1"/>
    <col min="13569" max="13569" width="9.5" customWidth="1"/>
    <col min="13570" max="13570" width="95.6640625" customWidth="1"/>
    <col min="13571" max="13573" width="22.33203125" customWidth="1"/>
    <col min="13825" max="13825" width="9.5" customWidth="1"/>
    <col min="13826" max="13826" width="95.6640625" customWidth="1"/>
    <col min="13827" max="13829" width="22.33203125" customWidth="1"/>
    <col min="14081" max="14081" width="9.5" customWidth="1"/>
    <col min="14082" max="14082" width="95.6640625" customWidth="1"/>
    <col min="14083" max="14085" width="22.33203125" customWidth="1"/>
    <col min="14337" max="14337" width="9.5" customWidth="1"/>
    <col min="14338" max="14338" width="95.6640625" customWidth="1"/>
    <col min="14339" max="14341" width="22.33203125" customWidth="1"/>
    <col min="14593" max="14593" width="9.5" customWidth="1"/>
    <col min="14594" max="14594" width="95.6640625" customWidth="1"/>
    <col min="14595" max="14597" width="22.33203125" customWidth="1"/>
    <col min="14849" max="14849" width="9.5" customWidth="1"/>
    <col min="14850" max="14850" width="95.6640625" customWidth="1"/>
    <col min="14851" max="14853" width="22.33203125" customWidth="1"/>
    <col min="15105" max="15105" width="9.5" customWidth="1"/>
    <col min="15106" max="15106" width="95.6640625" customWidth="1"/>
    <col min="15107" max="15109" width="22.33203125" customWidth="1"/>
    <col min="15361" max="15361" width="9.5" customWidth="1"/>
    <col min="15362" max="15362" width="95.6640625" customWidth="1"/>
    <col min="15363" max="15365" width="22.33203125" customWidth="1"/>
    <col min="15617" max="15617" width="9.5" customWidth="1"/>
    <col min="15618" max="15618" width="95.6640625" customWidth="1"/>
    <col min="15619" max="15621" width="22.33203125" customWidth="1"/>
    <col min="15873" max="15873" width="9.5" customWidth="1"/>
    <col min="15874" max="15874" width="95.6640625" customWidth="1"/>
    <col min="15875" max="15877" width="22.33203125" customWidth="1"/>
    <col min="16129" max="16129" width="9.5" customWidth="1"/>
    <col min="16130" max="16130" width="95.6640625" customWidth="1"/>
    <col min="16131" max="16133" width="22.33203125" customWidth="1"/>
  </cols>
  <sheetData>
    <row r="1" spans="1:7">
      <c r="A1" s="877" t="s">
        <v>606</v>
      </c>
      <c r="B1" s="878"/>
      <c r="C1" s="878"/>
      <c r="D1" s="878"/>
      <c r="E1" s="878"/>
    </row>
    <row r="2" spans="1:7" ht="30">
      <c r="A2" s="675" t="s">
        <v>607</v>
      </c>
      <c r="B2" s="675" t="s">
        <v>53</v>
      </c>
      <c r="C2" s="675" t="s">
        <v>608</v>
      </c>
      <c r="D2" s="675" t="s">
        <v>609</v>
      </c>
      <c r="E2" s="675" t="s">
        <v>610</v>
      </c>
      <c r="F2" s="677" t="s">
        <v>1260</v>
      </c>
      <c r="G2" s="679" t="s">
        <v>1261</v>
      </c>
    </row>
    <row r="3" spans="1:7" ht="15">
      <c r="A3" s="675">
        <v>1</v>
      </c>
      <c r="B3" s="675">
        <v>2</v>
      </c>
      <c r="C3" s="675">
        <v>3</v>
      </c>
      <c r="D3" s="675">
        <v>4</v>
      </c>
      <c r="E3" s="675">
        <v>5</v>
      </c>
    </row>
    <row r="4" spans="1:7">
      <c r="A4" s="579" t="s">
        <v>41</v>
      </c>
      <c r="B4" s="580" t="s">
        <v>611</v>
      </c>
      <c r="C4" s="581">
        <v>2752</v>
      </c>
      <c r="D4" s="581">
        <v>0</v>
      </c>
      <c r="E4" s="581">
        <v>2747</v>
      </c>
      <c r="F4" s="676">
        <f>E4/C4</f>
        <v>0.99818313953488369</v>
      </c>
      <c r="G4" s="678">
        <f>E4-C4</f>
        <v>-5</v>
      </c>
    </row>
    <row r="5" spans="1:7">
      <c r="A5" s="579" t="s">
        <v>48</v>
      </c>
      <c r="B5" s="580" t="s">
        <v>612</v>
      </c>
      <c r="C5" s="581">
        <v>1660</v>
      </c>
      <c r="D5" s="581">
        <v>0</v>
      </c>
      <c r="E5" s="581">
        <v>5286</v>
      </c>
      <c r="F5" s="676">
        <f t="shared" ref="F5:F65" si="0">E5/C5</f>
        <v>3.1843373493975902</v>
      </c>
      <c r="G5" s="678">
        <f t="shared" ref="G5:G68" si="1">E5-C5</f>
        <v>3626</v>
      </c>
    </row>
    <row r="6" spans="1:7">
      <c r="A6" s="579" t="s">
        <v>49</v>
      </c>
      <c r="B6" s="580" t="s">
        <v>613</v>
      </c>
      <c r="C6" s="581">
        <v>0</v>
      </c>
      <c r="D6" s="581">
        <v>0</v>
      </c>
      <c r="E6" s="581">
        <v>0</v>
      </c>
      <c r="G6" s="678">
        <f t="shared" si="1"/>
        <v>0</v>
      </c>
    </row>
    <row r="7" spans="1:7">
      <c r="A7" s="582" t="s">
        <v>50</v>
      </c>
      <c r="B7" s="583" t="s">
        <v>614</v>
      </c>
      <c r="C7" s="584">
        <v>4412</v>
      </c>
      <c r="D7" s="584">
        <v>0</v>
      </c>
      <c r="E7" s="584">
        <v>8033</v>
      </c>
      <c r="F7" s="676">
        <f t="shared" si="0"/>
        <v>1.8207162284678151</v>
      </c>
      <c r="G7" s="678">
        <f t="shared" si="1"/>
        <v>3621</v>
      </c>
    </row>
    <row r="8" spans="1:7">
      <c r="A8" s="579" t="s">
        <v>51</v>
      </c>
      <c r="B8" s="580" t="s">
        <v>615</v>
      </c>
      <c r="C8" s="581">
        <v>3252443</v>
      </c>
      <c r="D8" s="581">
        <v>0</v>
      </c>
      <c r="E8" s="581">
        <v>3336020</v>
      </c>
      <c r="F8" s="676">
        <f t="shared" si="0"/>
        <v>1.0256966840003037</v>
      </c>
      <c r="G8" s="678">
        <f t="shared" si="1"/>
        <v>83577</v>
      </c>
    </row>
    <row r="9" spans="1:7">
      <c r="A9" s="579" t="s">
        <v>616</v>
      </c>
      <c r="B9" s="580" t="s">
        <v>617</v>
      </c>
      <c r="C9" s="581">
        <v>148943</v>
      </c>
      <c r="D9" s="581">
        <v>0</v>
      </c>
      <c r="E9" s="581">
        <v>153192</v>
      </c>
      <c r="F9" s="676">
        <f t="shared" si="0"/>
        <v>1.0285276918015616</v>
      </c>
      <c r="G9" s="678">
        <f t="shared" si="1"/>
        <v>4249</v>
      </c>
    </row>
    <row r="10" spans="1:7">
      <c r="A10" s="579" t="s">
        <v>618</v>
      </c>
      <c r="B10" s="580" t="s">
        <v>619</v>
      </c>
      <c r="C10" s="581">
        <v>0</v>
      </c>
      <c r="D10" s="581">
        <v>0</v>
      </c>
      <c r="E10" s="581">
        <v>0</v>
      </c>
      <c r="G10" s="678">
        <f t="shared" si="1"/>
        <v>0</v>
      </c>
    </row>
    <row r="11" spans="1:7">
      <c r="A11" s="579" t="s">
        <v>620</v>
      </c>
      <c r="B11" s="580" t="s">
        <v>621</v>
      </c>
      <c r="C11" s="581">
        <v>59812</v>
      </c>
      <c r="D11" s="581">
        <v>0</v>
      </c>
      <c r="E11" s="581">
        <v>56858</v>
      </c>
      <c r="F11" s="676">
        <f t="shared" si="0"/>
        <v>0.95061191734100181</v>
      </c>
      <c r="G11" s="678">
        <f t="shared" si="1"/>
        <v>-2954</v>
      </c>
    </row>
    <row r="12" spans="1:7">
      <c r="A12" s="579" t="s">
        <v>622</v>
      </c>
      <c r="B12" s="580" t="s">
        <v>623</v>
      </c>
      <c r="C12" s="581">
        <v>0</v>
      </c>
      <c r="D12" s="581">
        <v>0</v>
      </c>
      <c r="E12" s="581">
        <v>0</v>
      </c>
      <c r="G12" s="678">
        <f t="shared" si="1"/>
        <v>0</v>
      </c>
    </row>
    <row r="13" spans="1:7">
      <c r="A13" s="582" t="s">
        <v>624</v>
      </c>
      <c r="B13" s="583" t="s">
        <v>625</v>
      </c>
      <c r="C13" s="584">
        <v>3461198</v>
      </c>
      <c r="D13" s="584">
        <v>0</v>
      </c>
      <c r="E13" s="584">
        <v>3546070</v>
      </c>
      <c r="F13" s="676">
        <f t="shared" si="0"/>
        <v>1.024520989553328</v>
      </c>
      <c r="G13" s="678">
        <f t="shared" si="1"/>
        <v>84872</v>
      </c>
    </row>
    <row r="14" spans="1:7">
      <c r="A14" s="579" t="s">
        <v>626</v>
      </c>
      <c r="B14" s="580" t="s">
        <v>627</v>
      </c>
      <c r="C14" s="581">
        <v>61443</v>
      </c>
      <c r="D14" s="581">
        <v>0</v>
      </c>
      <c r="E14" s="581">
        <v>63391</v>
      </c>
      <c r="F14" s="676">
        <f t="shared" si="0"/>
        <v>1.0317041811109484</v>
      </c>
      <c r="G14" s="678">
        <f t="shared" si="1"/>
        <v>1948</v>
      </c>
    </row>
    <row r="15" spans="1:7">
      <c r="A15" s="579" t="s">
        <v>628</v>
      </c>
      <c r="B15" s="580" t="s">
        <v>629</v>
      </c>
      <c r="C15" s="581">
        <v>0</v>
      </c>
      <c r="D15" s="581">
        <v>0</v>
      </c>
      <c r="E15" s="581">
        <v>0</v>
      </c>
      <c r="G15" s="678">
        <f t="shared" si="1"/>
        <v>0</v>
      </c>
    </row>
    <row r="16" spans="1:7">
      <c r="A16" s="579" t="s">
        <v>630</v>
      </c>
      <c r="B16" s="580" t="s">
        <v>631</v>
      </c>
      <c r="C16" s="581">
        <v>61443</v>
      </c>
      <c r="D16" s="581">
        <v>0</v>
      </c>
      <c r="E16" s="581">
        <v>63391</v>
      </c>
      <c r="F16" s="676">
        <f t="shared" si="0"/>
        <v>1.0317041811109484</v>
      </c>
      <c r="G16" s="678">
        <f t="shared" si="1"/>
        <v>1948</v>
      </c>
    </row>
    <row r="17" spans="1:7">
      <c r="A17" s="579" t="s">
        <v>632</v>
      </c>
      <c r="B17" s="580" t="s">
        <v>633</v>
      </c>
      <c r="C17" s="581">
        <v>0</v>
      </c>
      <c r="D17" s="581">
        <v>0</v>
      </c>
      <c r="E17" s="581">
        <v>0</v>
      </c>
      <c r="G17" s="678">
        <f t="shared" si="1"/>
        <v>0</v>
      </c>
    </row>
    <row r="18" spans="1:7">
      <c r="A18" s="579" t="s">
        <v>634</v>
      </c>
      <c r="B18" s="580" t="s">
        <v>635</v>
      </c>
      <c r="C18" s="581">
        <v>0</v>
      </c>
      <c r="D18" s="581">
        <v>0</v>
      </c>
      <c r="E18" s="581">
        <v>0</v>
      </c>
      <c r="G18" s="678">
        <f t="shared" si="1"/>
        <v>0</v>
      </c>
    </row>
    <row r="19" spans="1:7">
      <c r="A19" s="579" t="s">
        <v>636</v>
      </c>
      <c r="B19" s="580" t="s">
        <v>637</v>
      </c>
      <c r="C19" s="581">
        <v>0</v>
      </c>
      <c r="D19" s="581">
        <v>0</v>
      </c>
      <c r="E19" s="581">
        <v>0</v>
      </c>
      <c r="G19" s="678">
        <f t="shared" si="1"/>
        <v>0</v>
      </c>
    </row>
    <row r="20" spans="1:7">
      <c r="A20" s="579" t="s">
        <v>638</v>
      </c>
      <c r="B20" s="580" t="s">
        <v>639</v>
      </c>
      <c r="C20" s="581">
        <v>0</v>
      </c>
      <c r="D20" s="581">
        <v>0</v>
      </c>
      <c r="E20" s="581">
        <v>0</v>
      </c>
      <c r="G20" s="678">
        <f t="shared" si="1"/>
        <v>0</v>
      </c>
    </row>
    <row r="21" spans="1:7">
      <c r="A21" s="579" t="s">
        <v>640</v>
      </c>
      <c r="B21" s="580" t="s">
        <v>641</v>
      </c>
      <c r="C21" s="581">
        <v>0</v>
      </c>
      <c r="D21" s="581">
        <v>0</v>
      </c>
      <c r="E21" s="581">
        <v>0</v>
      </c>
      <c r="G21" s="678">
        <f t="shared" si="1"/>
        <v>0</v>
      </c>
    </row>
    <row r="22" spans="1:7">
      <c r="A22" s="579" t="s">
        <v>642</v>
      </c>
      <c r="B22" s="580" t="s">
        <v>643</v>
      </c>
      <c r="C22" s="581">
        <v>0</v>
      </c>
      <c r="D22" s="581">
        <v>0</v>
      </c>
      <c r="E22" s="581">
        <v>0</v>
      </c>
      <c r="G22" s="678">
        <f t="shared" si="1"/>
        <v>0</v>
      </c>
    </row>
    <row r="23" spans="1:7">
      <c r="A23" s="579" t="s">
        <v>644</v>
      </c>
      <c r="B23" s="580" t="s">
        <v>645</v>
      </c>
      <c r="C23" s="581">
        <v>0</v>
      </c>
      <c r="D23" s="581">
        <v>0</v>
      </c>
      <c r="E23" s="581">
        <v>0</v>
      </c>
      <c r="G23" s="678">
        <f t="shared" si="1"/>
        <v>0</v>
      </c>
    </row>
    <row r="24" spans="1:7">
      <c r="A24" s="582" t="s">
        <v>646</v>
      </c>
      <c r="B24" s="583" t="s">
        <v>647</v>
      </c>
      <c r="C24" s="584">
        <v>61443</v>
      </c>
      <c r="D24" s="584">
        <v>0</v>
      </c>
      <c r="E24" s="584">
        <v>63391</v>
      </c>
      <c r="F24" s="676">
        <f t="shared" si="0"/>
        <v>1.0317041811109484</v>
      </c>
      <c r="G24" s="678">
        <f t="shared" si="1"/>
        <v>1948</v>
      </c>
    </row>
    <row r="25" spans="1:7" ht="25.5">
      <c r="A25" s="579" t="s">
        <v>648</v>
      </c>
      <c r="B25" s="580" t="s">
        <v>649</v>
      </c>
      <c r="C25" s="581">
        <v>0</v>
      </c>
      <c r="D25" s="581">
        <v>0</v>
      </c>
      <c r="E25" s="581">
        <v>0</v>
      </c>
      <c r="G25" s="678">
        <f t="shared" si="1"/>
        <v>0</v>
      </c>
    </row>
    <row r="26" spans="1:7">
      <c r="A26" s="579" t="s">
        <v>650</v>
      </c>
      <c r="B26" s="580" t="s">
        <v>651</v>
      </c>
      <c r="C26" s="581">
        <v>0</v>
      </c>
      <c r="D26" s="581">
        <v>0</v>
      </c>
      <c r="E26" s="581">
        <v>0</v>
      </c>
      <c r="G26" s="678">
        <f t="shared" si="1"/>
        <v>0</v>
      </c>
    </row>
    <row r="27" spans="1:7">
      <c r="A27" s="579" t="s">
        <v>652</v>
      </c>
      <c r="B27" s="580" t="s">
        <v>653</v>
      </c>
      <c r="C27" s="581">
        <v>0</v>
      </c>
      <c r="D27" s="581">
        <v>0</v>
      </c>
      <c r="E27" s="581">
        <v>0</v>
      </c>
      <c r="G27" s="678">
        <f t="shared" si="1"/>
        <v>0</v>
      </c>
    </row>
    <row r="28" spans="1:7">
      <c r="A28" s="579" t="s">
        <v>654</v>
      </c>
      <c r="B28" s="580" t="s">
        <v>655</v>
      </c>
      <c r="C28" s="581">
        <v>0</v>
      </c>
      <c r="D28" s="581">
        <v>0</v>
      </c>
      <c r="E28" s="581">
        <v>0</v>
      </c>
      <c r="G28" s="678">
        <f t="shared" si="1"/>
        <v>0</v>
      </c>
    </row>
    <row r="29" spans="1:7">
      <c r="A29" s="579" t="s">
        <v>656</v>
      </c>
      <c r="B29" s="580" t="s">
        <v>657</v>
      </c>
      <c r="C29" s="581">
        <v>0</v>
      </c>
      <c r="D29" s="581">
        <v>0</v>
      </c>
      <c r="E29" s="581">
        <v>0</v>
      </c>
      <c r="G29" s="678">
        <f t="shared" si="1"/>
        <v>0</v>
      </c>
    </row>
    <row r="30" spans="1:7">
      <c r="A30" s="582" t="s">
        <v>658</v>
      </c>
      <c r="B30" s="583" t="s">
        <v>659</v>
      </c>
      <c r="C30" s="584">
        <v>0</v>
      </c>
      <c r="D30" s="584">
        <v>0</v>
      </c>
      <c r="E30" s="584">
        <v>0</v>
      </c>
      <c r="G30" s="678">
        <f t="shared" si="1"/>
        <v>0</v>
      </c>
    </row>
    <row r="31" spans="1:7" ht="25.5">
      <c r="A31" s="582" t="s">
        <v>660</v>
      </c>
      <c r="B31" s="583" t="s">
        <v>661</v>
      </c>
      <c r="C31" s="584">
        <v>3527053</v>
      </c>
      <c r="D31" s="584">
        <v>0</v>
      </c>
      <c r="E31" s="584">
        <v>3617494</v>
      </c>
      <c r="F31" s="676">
        <f t="shared" si="0"/>
        <v>1.025642087034133</v>
      </c>
      <c r="G31" s="678">
        <f t="shared" si="1"/>
        <v>90441</v>
      </c>
    </row>
    <row r="32" spans="1:7">
      <c r="A32" s="579" t="s">
        <v>662</v>
      </c>
      <c r="B32" s="580" t="s">
        <v>663</v>
      </c>
      <c r="C32" s="581">
        <v>0</v>
      </c>
      <c r="D32" s="581">
        <v>0</v>
      </c>
      <c r="E32" s="581">
        <v>0</v>
      </c>
      <c r="G32" s="678">
        <f t="shared" si="1"/>
        <v>0</v>
      </c>
    </row>
    <row r="33" spans="1:7">
      <c r="A33" s="579" t="s">
        <v>664</v>
      </c>
      <c r="B33" s="580" t="s">
        <v>665</v>
      </c>
      <c r="C33" s="581">
        <v>0</v>
      </c>
      <c r="D33" s="581">
        <v>0</v>
      </c>
      <c r="E33" s="581">
        <v>0</v>
      </c>
      <c r="G33" s="678">
        <f t="shared" si="1"/>
        <v>0</v>
      </c>
    </row>
    <row r="34" spans="1:7">
      <c r="A34" s="579" t="s">
        <v>666</v>
      </c>
      <c r="B34" s="580" t="s">
        <v>667</v>
      </c>
      <c r="C34" s="581">
        <v>0</v>
      </c>
      <c r="D34" s="581">
        <v>0</v>
      </c>
      <c r="E34" s="581">
        <v>0</v>
      </c>
      <c r="G34" s="678">
        <f t="shared" si="1"/>
        <v>0</v>
      </c>
    </row>
    <row r="35" spans="1:7">
      <c r="A35" s="579" t="s">
        <v>668</v>
      </c>
      <c r="B35" s="580" t="s">
        <v>669</v>
      </c>
      <c r="C35" s="581">
        <v>0</v>
      </c>
      <c r="D35" s="581">
        <v>0</v>
      </c>
      <c r="E35" s="581">
        <v>0</v>
      </c>
      <c r="G35" s="678">
        <f t="shared" si="1"/>
        <v>0</v>
      </c>
    </row>
    <row r="36" spans="1:7">
      <c r="A36" s="579" t="s">
        <v>670</v>
      </c>
      <c r="B36" s="580" t="s">
        <v>671</v>
      </c>
      <c r="C36" s="581">
        <v>0</v>
      </c>
      <c r="D36" s="581">
        <v>0</v>
      </c>
      <c r="E36" s="581">
        <v>0</v>
      </c>
      <c r="G36" s="678">
        <f t="shared" si="1"/>
        <v>0</v>
      </c>
    </row>
    <row r="37" spans="1:7">
      <c r="A37" s="582" t="s">
        <v>672</v>
      </c>
      <c r="B37" s="583" t="s">
        <v>673</v>
      </c>
      <c r="C37" s="584">
        <v>0</v>
      </c>
      <c r="D37" s="584">
        <v>0</v>
      </c>
      <c r="E37" s="584">
        <v>0</v>
      </c>
      <c r="G37" s="678">
        <f t="shared" si="1"/>
        <v>0</v>
      </c>
    </row>
    <row r="38" spans="1:7">
      <c r="A38" s="579" t="s">
        <v>674</v>
      </c>
      <c r="B38" s="580" t="s">
        <v>675</v>
      </c>
      <c r="C38" s="581">
        <v>0</v>
      </c>
      <c r="D38" s="581">
        <v>0</v>
      </c>
      <c r="E38" s="581">
        <v>0</v>
      </c>
      <c r="G38" s="678">
        <f t="shared" si="1"/>
        <v>0</v>
      </c>
    </row>
    <row r="39" spans="1:7">
      <c r="A39" s="579" t="s">
        <v>676</v>
      </c>
      <c r="B39" s="580" t="s">
        <v>677</v>
      </c>
      <c r="C39" s="581">
        <v>0</v>
      </c>
      <c r="D39" s="581">
        <v>0</v>
      </c>
      <c r="E39" s="581">
        <v>0</v>
      </c>
      <c r="G39" s="678">
        <f t="shared" si="1"/>
        <v>0</v>
      </c>
    </row>
    <row r="40" spans="1:7">
      <c r="A40" s="579" t="s">
        <v>678</v>
      </c>
      <c r="B40" s="580" t="s">
        <v>679</v>
      </c>
      <c r="C40" s="581">
        <v>0</v>
      </c>
      <c r="D40" s="581">
        <v>0</v>
      </c>
      <c r="E40" s="581">
        <v>0</v>
      </c>
      <c r="G40" s="678">
        <f t="shared" si="1"/>
        <v>0</v>
      </c>
    </row>
    <row r="41" spans="1:7">
      <c r="A41" s="579" t="s">
        <v>680</v>
      </c>
      <c r="B41" s="580" t="s">
        <v>681</v>
      </c>
      <c r="C41" s="581">
        <v>0</v>
      </c>
      <c r="D41" s="581">
        <v>0</v>
      </c>
      <c r="E41" s="581">
        <v>0</v>
      </c>
      <c r="G41" s="678">
        <f t="shared" si="1"/>
        <v>0</v>
      </c>
    </row>
    <row r="42" spans="1:7">
      <c r="A42" s="579" t="s">
        <v>682</v>
      </c>
      <c r="B42" s="580" t="s">
        <v>683</v>
      </c>
      <c r="C42" s="581">
        <v>0</v>
      </c>
      <c r="D42" s="581">
        <v>0</v>
      </c>
      <c r="E42" s="581">
        <v>0</v>
      </c>
      <c r="G42" s="678">
        <f t="shared" si="1"/>
        <v>0</v>
      </c>
    </row>
    <row r="43" spans="1:7">
      <c r="A43" s="579" t="s">
        <v>684</v>
      </c>
      <c r="B43" s="580" t="s">
        <v>685</v>
      </c>
      <c r="C43" s="581">
        <v>0</v>
      </c>
      <c r="D43" s="581">
        <v>0</v>
      </c>
      <c r="E43" s="581">
        <v>0</v>
      </c>
      <c r="G43" s="678">
        <f t="shared" si="1"/>
        <v>0</v>
      </c>
    </row>
    <row r="44" spans="1:7">
      <c r="A44" s="579" t="s">
        <v>686</v>
      </c>
      <c r="B44" s="580" t="s">
        <v>687</v>
      </c>
      <c r="C44" s="581">
        <v>0</v>
      </c>
      <c r="D44" s="581">
        <v>0</v>
      </c>
      <c r="E44" s="581">
        <v>0</v>
      </c>
      <c r="G44" s="678">
        <f t="shared" si="1"/>
        <v>0</v>
      </c>
    </row>
    <row r="45" spans="1:7">
      <c r="A45" s="582" t="s">
        <v>688</v>
      </c>
      <c r="B45" s="583" t="s">
        <v>689</v>
      </c>
      <c r="C45" s="584">
        <v>0</v>
      </c>
      <c r="D45" s="584">
        <v>0</v>
      </c>
      <c r="E45" s="584">
        <v>0</v>
      </c>
      <c r="G45" s="678">
        <f t="shared" si="1"/>
        <v>0</v>
      </c>
    </row>
    <row r="46" spans="1:7">
      <c r="A46" s="582" t="s">
        <v>690</v>
      </c>
      <c r="B46" s="583" t="s">
        <v>691</v>
      </c>
      <c r="C46" s="584">
        <v>0</v>
      </c>
      <c r="D46" s="584">
        <v>0</v>
      </c>
      <c r="E46" s="584">
        <v>0</v>
      </c>
      <c r="G46" s="678">
        <f t="shared" si="1"/>
        <v>0</v>
      </c>
    </row>
    <row r="47" spans="1:7">
      <c r="A47" s="579" t="s">
        <v>692</v>
      </c>
      <c r="B47" s="580" t="s">
        <v>693</v>
      </c>
      <c r="C47" s="581">
        <v>0</v>
      </c>
      <c r="D47" s="581">
        <v>0</v>
      </c>
      <c r="E47" s="581">
        <v>0</v>
      </c>
      <c r="G47" s="678">
        <f t="shared" si="1"/>
        <v>0</v>
      </c>
    </row>
    <row r="48" spans="1:7">
      <c r="A48" s="579" t="s">
        <v>694</v>
      </c>
      <c r="B48" s="580" t="s">
        <v>695</v>
      </c>
      <c r="C48" s="581">
        <v>0</v>
      </c>
      <c r="D48" s="581">
        <v>0</v>
      </c>
      <c r="E48" s="581">
        <v>0</v>
      </c>
      <c r="G48" s="678">
        <f t="shared" si="1"/>
        <v>0</v>
      </c>
    </row>
    <row r="49" spans="1:7">
      <c r="A49" s="582" t="s">
        <v>696</v>
      </c>
      <c r="B49" s="583" t="s">
        <v>697</v>
      </c>
      <c r="C49" s="584">
        <v>0</v>
      </c>
      <c r="D49" s="584">
        <v>0</v>
      </c>
      <c r="E49" s="584">
        <v>0</v>
      </c>
      <c r="G49" s="678">
        <f t="shared" si="1"/>
        <v>0</v>
      </c>
    </row>
    <row r="50" spans="1:7">
      <c r="A50" s="579" t="s">
        <v>698</v>
      </c>
      <c r="B50" s="580" t="s">
        <v>699</v>
      </c>
      <c r="C50" s="581">
        <v>896</v>
      </c>
      <c r="D50" s="581">
        <v>0</v>
      </c>
      <c r="E50" s="581">
        <v>529</v>
      </c>
      <c r="F50" s="676">
        <f t="shared" si="0"/>
        <v>0.5904017857142857</v>
      </c>
      <c r="G50" s="678">
        <f t="shared" si="1"/>
        <v>-367</v>
      </c>
    </row>
    <row r="51" spans="1:7">
      <c r="A51" s="579" t="s">
        <v>700</v>
      </c>
      <c r="B51" s="580" t="s">
        <v>701</v>
      </c>
      <c r="C51" s="581">
        <v>0</v>
      </c>
      <c r="D51" s="581">
        <v>0</v>
      </c>
      <c r="E51" s="581">
        <v>157</v>
      </c>
      <c r="G51" s="678">
        <f t="shared" si="1"/>
        <v>157</v>
      </c>
    </row>
    <row r="52" spans="1:7">
      <c r="A52" s="579" t="s">
        <v>702</v>
      </c>
      <c r="B52" s="580" t="s">
        <v>703</v>
      </c>
      <c r="C52" s="581">
        <v>0</v>
      </c>
      <c r="D52" s="581">
        <v>0</v>
      </c>
      <c r="E52" s="581">
        <v>0</v>
      </c>
      <c r="G52" s="678">
        <f t="shared" si="1"/>
        <v>0</v>
      </c>
    </row>
    <row r="53" spans="1:7">
      <c r="A53" s="582" t="s">
        <v>704</v>
      </c>
      <c r="B53" s="583" t="s">
        <v>705</v>
      </c>
      <c r="C53" s="584">
        <v>896</v>
      </c>
      <c r="D53" s="584">
        <v>0</v>
      </c>
      <c r="E53" s="584">
        <v>686</v>
      </c>
      <c r="F53" s="676">
        <f t="shared" si="0"/>
        <v>0.765625</v>
      </c>
      <c r="G53" s="678">
        <f t="shared" si="1"/>
        <v>-210</v>
      </c>
    </row>
    <row r="54" spans="1:7">
      <c r="A54" s="579" t="s">
        <v>706</v>
      </c>
      <c r="B54" s="580" t="s">
        <v>707</v>
      </c>
      <c r="C54" s="581">
        <v>111210</v>
      </c>
      <c r="D54" s="581">
        <v>0</v>
      </c>
      <c r="E54" s="581">
        <v>151320</v>
      </c>
      <c r="F54" s="676">
        <f t="shared" si="0"/>
        <v>1.3606690045859184</v>
      </c>
      <c r="G54" s="678">
        <f t="shared" si="1"/>
        <v>40110</v>
      </c>
    </row>
    <row r="55" spans="1:7">
      <c r="A55" s="579" t="s">
        <v>708</v>
      </c>
      <c r="B55" s="580" t="s">
        <v>709</v>
      </c>
      <c r="C55" s="581">
        <v>0</v>
      </c>
      <c r="D55" s="581">
        <v>0</v>
      </c>
      <c r="E55" s="581">
        <v>0</v>
      </c>
      <c r="G55" s="678">
        <f t="shared" si="1"/>
        <v>0</v>
      </c>
    </row>
    <row r="56" spans="1:7">
      <c r="A56" s="582" t="s">
        <v>710</v>
      </c>
      <c r="B56" s="583" t="s">
        <v>711</v>
      </c>
      <c r="C56" s="584">
        <v>111210</v>
      </c>
      <c r="D56" s="584">
        <v>0</v>
      </c>
      <c r="E56" s="584">
        <v>151320</v>
      </c>
      <c r="F56" s="676">
        <f t="shared" si="0"/>
        <v>1.3606690045859184</v>
      </c>
      <c r="G56" s="678">
        <f t="shared" si="1"/>
        <v>40110</v>
      </c>
    </row>
    <row r="57" spans="1:7">
      <c r="A57" s="579" t="s">
        <v>712</v>
      </c>
      <c r="B57" s="580" t="s">
        <v>713</v>
      </c>
      <c r="C57" s="581">
        <v>11</v>
      </c>
      <c r="D57" s="581">
        <v>0</v>
      </c>
      <c r="E57" s="581">
        <v>93</v>
      </c>
      <c r="F57" s="676">
        <f t="shared" si="0"/>
        <v>8.454545454545455</v>
      </c>
      <c r="G57" s="678">
        <f t="shared" si="1"/>
        <v>82</v>
      </c>
    </row>
    <row r="58" spans="1:7">
      <c r="A58" s="579" t="s">
        <v>714</v>
      </c>
      <c r="B58" s="580" t="s">
        <v>715</v>
      </c>
      <c r="C58" s="581">
        <v>0</v>
      </c>
      <c r="D58" s="581">
        <v>0</v>
      </c>
      <c r="E58" s="581">
        <v>0</v>
      </c>
      <c r="G58" s="678">
        <f t="shared" si="1"/>
        <v>0</v>
      </c>
    </row>
    <row r="59" spans="1:7">
      <c r="A59" s="582" t="s">
        <v>716</v>
      </c>
      <c r="B59" s="583" t="s">
        <v>717</v>
      </c>
      <c r="C59" s="584">
        <v>11</v>
      </c>
      <c r="D59" s="584">
        <v>0</v>
      </c>
      <c r="E59" s="584">
        <v>93</v>
      </c>
      <c r="F59" s="676">
        <f t="shared" si="0"/>
        <v>8.454545454545455</v>
      </c>
      <c r="G59" s="678">
        <f t="shared" si="1"/>
        <v>82</v>
      </c>
    </row>
    <row r="60" spans="1:7">
      <c r="A60" s="582" t="s">
        <v>718</v>
      </c>
      <c r="B60" s="583" t="s">
        <v>719</v>
      </c>
      <c r="C60" s="584">
        <v>112117</v>
      </c>
      <c r="D60" s="584">
        <v>0</v>
      </c>
      <c r="E60" s="584">
        <v>152099</v>
      </c>
      <c r="F60" s="676">
        <f t="shared" si="0"/>
        <v>1.3566096131719543</v>
      </c>
      <c r="G60" s="678">
        <f t="shared" si="1"/>
        <v>39982</v>
      </c>
    </row>
    <row r="61" spans="1:7" ht="25.5">
      <c r="A61" s="579" t="s">
        <v>720</v>
      </c>
      <c r="B61" s="580" t="s">
        <v>721</v>
      </c>
      <c r="C61" s="581">
        <v>0</v>
      </c>
      <c r="D61" s="581">
        <v>0</v>
      </c>
      <c r="E61" s="581">
        <v>0</v>
      </c>
      <c r="G61" s="678">
        <f t="shared" si="1"/>
        <v>0</v>
      </c>
    </row>
    <row r="62" spans="1:7" ht="25.5">
      <c r="A62" s="579" t="s">
        <v>722</v>
      </c>
      <c r="B62" s="580" t="s">
        <v>723</v>
      </c>
      <c r="C62" s="581">
        <v>0</v>
      </c>
      <c r="D62" s="581">
        <v>0</v>
      </c>
      <c r="E62" s="581">
        <v>0</v>
      </c>
      <c r="G62" s="678">
        <f t="shared" si="1"/>
        <v>0</v>
      </c>
    </row>
    <row r="63" spans="1:7" ht="25.5">
      <c r="A63" s="579" t="s">
        <v>724</v>
      </c>
      <c r="B63" s="580" t="s">
        <v>725</v>
      </c>
      <c r="C63" s="581">
        <v>0</v>
      </c>
      <c r="D63" s="581">
        <v>0</v>
      </c>
      <c r="E63" s="581">
        <v>0</v>
      </c>
      <c r="G63" s="678">
        <f t="shared" si="1"/>
        <v>0</v>
      </c>
    </row>
    <row r="64" spans="1:7" ht="25.5">
      <c r="A64" s="579" t="s">
        <v>726</v>
      </c>
      <c r="B64" s="580" t="s">
        <v>727</v>
      </c>
      <c r="C64" s="581">
        <v>0</v>
      </c>
      <c r="D64" s="581">
        <v>0</v>
      </c>
      <c r="E64" s="581">
        <v>0</v>
      </c>
      <c r="G64" s="678">
        <f t="shared" si="1"/>
        <v>0</v>
      </c>
    </row>
    <row r="65" spans="1:7" ht="25.5">
      <c r="A65" s="579" t="s">
        <v>728</v>
      </c>
      <c r="B65" s="580" t="s">
        <v>729</v>
      </c>
      <c r="C65" s="581">
        <v>16711</v>
      </c>
      <c r="D65" s="581">
        <v>0</v>
      </c>
      <c r="E65" s="581">
        <v>26170</v>
      </c>
      <c r="F65" s="676">
        <f t="shared" si="0"/>
        <v>1.5660343486326371</v>
      </c>
      <c r="G65" s="678">
        <f t="shared" si="1"/>
        <v>9459</v>
      </c>
    </row>
    <row r="66" spans="1:7">
      <c r="A66" s="579" t="s">
        <v>730</v>
      </c>
      <c r="B66" s="580" t="s">
        <v>731</v>
      </c>
      <c r="C66" s="581">
        <v>0</v>
      </c>
      <c r="D66" s="581">
        <v>0</v>
      </c>
      <c r="E66" s="581">
        <v>0</v>
      </c>
      <c r="G66" s="678">
        <f t="shared" si="1"/>
        <v>0</v>
      </c>
    </row>
    <row r="67" spans="1:7" ht="25.5">
      <c r="A67" s="579" t="s">
        <v>732</v>
      </c>
      <c r="B67" s="580" t="s">
        <v>733</v>
      </c>
      <c r="C67" s="581">
        <v>0</v>
      </c>
      <c r="D67" s="581">
        <v>0</v>
      </c>
      <c r="E67" s="581">
        <v>0</v>
      </c>
      <c r="G67" s="678">
        <f t="shared" si="1"/>
        <v>0</v>
      </c>
    </row>
    <row r="68" spans="1:7" ht="25.5">
      <c r="A68" s="579" t="s">
        <v>734</v>
      </c>
      <c r="B68" s="580" t="s">
        <v>735</v>
      </c>
      <c r="C68" s="581">
        <v>0</v>
      </c>
      <c r="D68" s="581">
        <v>0</v>
      </c>
      <c r="E68" s="581">
        <v>0</v>
      </c>
      <c r="G68" s="678">
        <f t="shared" si="1"/>
        <v>0</v>
      </c>
    </row>
    <row r="69" spans="1:7">
      <c r="A69" s="579" t="s">
        <v>736</v>
      </c>
      <c r="B69" s="580" t="s">
        <v>737</v>
      </c>
      <c r="C69" s="581">
        <v>2384</v>
      </c>
      <c r="D69" s="581">
        <v>0</v>
      </c>
      <c r="E69" s="581">
        <v>3136</v>
      </c>
      <c r="F69" s="676">
        <f t="shared" ref="F69:F104" si="2">E69/C69</f>
        <v>1.3154362416107384</v>
      </c>
      <c r="G69" s="678">
        <f t="shared" ref="G69:G132" si="3">E69-C69</f>
        <v>752</v>
      </c>
    </row>
    <row r="70" spans="1:7" ht="25.5">
      <c r="A70" s="579" t="s">
        <v>738</v>
      </c>
      <c r="B70" s="580" t="s">
        <v>739</v>
      </c>
      <c r="C70" s="581">
        <v>11582</v>
      </c>
      <c r="D70" s="581">
        <v>0</v>
      </c>
      <c r="E70" s="581">
        <v>20291</v>
      </c>
      <c r="F70" s="676">
        <f t="shared" si="2"/>
        <v>1.751942669659817</v>
      </c>
      <c r="G70" s="678">
        <f t="shared" si="3"/>
        <v>8709</v>
      </c>
    </row>
    <row r="71" spans="1:7" ht="25.5">
      <c r="A71" s="579" t="s">
        <v>740</v>
      </c>
      <c r="B71" s="580" t="s">
        <v>741</v>
      </c>
      <c r="C71" s="581">
        <v>2745</v>
      </c>
      <c r="D71" s="581">
        <v>0</v>
      </c>
      <c r="E71" s="581">
        <v>2743</v>
      </c>
      <c r="F71" s="676">
        <f t="shared" si="2"/>
        <v>0.99927140255009106</v>
      </c>
      <c r="G71" s="678">
        <f t="shared" si="3"/>
        <v>-2</v>
      </c>
    </row>
    <row r="72" spans="1:7" ht="25.5">
      <c r="A72" s="579" t="s">
        <v>742</v>
      </c>
      <c r="B72" s="580" t="s">
        <v>743</v>
      </c>
      <c r="C72" s="581">
        <v>13536</v>
      </c>
      <c r="D72" s="581">
        <v>0</v>
      </c>
      <c r="E72" s="581">
        <v>7103</v>
      </c>
      <c r="F72" s="676">
        <f t="shared" si="2"/>
        <v>0.52474881796690309</v>
      </c>
      <c r="G72" s="678">
        <f t="shared" si="3"/>
        <v>-6433</v>
      </c>
    </row>
    <row r="73" spans="1:7" ht="25.5">
      <c r="A73" s="579" t="s">
        <v>744</v>
      </c>
      <c r="B73" s="580" t="s">
        <v>745</v>
      </c>
      <c r="C73" s="581">
        <v>9694</v>
      </c>
      <c r="D73" s="581">
        <v>0</v>
      </c>
      <c r="E73" s="581">
        <v>5926</v>
      </c>
      <c r="F73" s="676">
        <f t="shared" si="2"/>
        <v>0.61130596245100066</v>
      </c>
      <c r="G73" s="678">
        <f t="shared" si="3"/>
        <v>-3768</v>
      </c>
    </row>
    <row r="74" spans="1:7">
      <c r="A74" s="579" t="s">
        <v>746</v>
      </c>
      <c r="B74" s="580" t="s">
        <v>747</v>
      </c>
      <c r="C74" s="581">
        <v>0</v>
      </c>
      <c r="D74" s="581">
        <v>0</v>
      </c>
      <c r="E74" s="581">
        <v>0</v>
      </c>
      <c r="G74" s="678">
        <f t="shared" si="3"/>
        <v>0</v>
      </c>
    </row>
    <row r="75" spans="1:7">
      <c r="A75" s="579" t="s">
        <v>748</v>
      </c>
      <c r="B75" s="580" t="s">
        <v>749</v>
      </c>
      <c r="C75" s="581">
        <v>0</v>
      </c>
      <c r="D75" s="581">
        <v>0</v>
      </c>
      <c r="E75" s="581">
        <v>0</v>
      </c>
      <c r="G75" s="678">
        <f t="shared" si="3"/>
        <v>0</v>
      </c>
    </row>
    <row r="76" spans="1:7" ht="25.5">
      <c r="A76" s="579" t="s">
        <v>750</v>
      </c>
      <c r="B76" s="580" t="s">
        <v>751</v>
      </c>
      <c r="C76" s="581">
        <v>2006</v>
      </c>
      <c r="D76" s="581">
        <v>0</v>
      </c>
      <c r="E76" s="581">
        <v>1053</v>
      </c>
      <c r="F76" s="676">
        <f t="shared" si="2"/>
        <v>0.52492522432701894</v>
      </c>
      <c r="G76" s="678">
        <f t="shared" si="3"/>
        <v>-953</v>
      </c>
    </row>
    <row r="77" spans="1:7" ht="25.5">
      <c r="A77" s="579" t="s">
        <v>752</v>
      </c>
      <c r="B77" s="580" t="s">
        <v>753</v>
      </c>
      <c r="C77" s="581">
        <v>1755</v>
      </c>
      <c r="D77" s="581">
        <v>0</v>
      </c>
      <c r="E77" s="581">
        <v>9</v>
      </c>
      <c r="F77" s="676">
        <f t="shared" si="2"/>
        <v>5.1282051282051282E-3</v>
      </c>
      <c r="G77" s="678">
        <f t="shared" si="3"/>
        <v>-1746</v>
      </c>
    </row>
    <row r="78" spans="1:7">
      <c r="A78" s="579" t="s">
        <v>754</v>
      </c>
      <c r="B78" s="580" t="s">
        <v>755</v>
      </c>
      <c r="C78" s="581">
        <v>81</v>
      </c>
      <c r="D78" s="581">
        <v>0</v>
      </c>
      <c r="E78" s="581">
        <v>115</v>
      </c>
      <c r="F78" s="676">
        <f t="shared" si="2"/>
        <v>1.4197530864197532</v>
      </c>
      <c r="G78" s="678">
        <f t="shared" si="3"/>
        <v>34</v>
      </c>
    </row>
    <row r="79" spans="1:7" ht="25.5">
      <c r="A79" s="579" t="s">
        <v>756</v>
      </c>
      <c r="B79" s="580" t="s">
        <v>757</v>
      </c>
      <c r="C79" s="581">
        <v>0</v>
      </c>
      <c r="D79" s="581">
        <v>0</v>
      </c>
      <c r="E79" s="581">
        <v>0</v>
      </c>
      <c r="G79" s="678">
        <f t="shared" si="3"/>
        <v>0</v>
      </c>
    </row>
    <row r="80" spans="1:7" ht="25.5">
      <c r="A80" s="579" t="s">
        <v>758</v>
      </c>
      <c r="B80" s="580" t="s">
        <v>759</v>
      </c>
      <c r="C80" s="581">
        <v>0</v>
      </c>
      <c r="D80" s="581">
        <v>0</v>
      </c>
      <c r="E80" s="581">
        <v>0</v>
      </c>
      <c r="G80" s="678">
        <f t="shared" si="3"/>
        <v>0</v>
      </c>
    </row>
    <row r="81" spans="1:7" ht="25.5">
      <c r="A81" s="579" t="s">
        <v>760</v>
      </c>
      <c r="B81" s="580" t="s">
        <v>761</v>
      </c>
      <c r="C81" s="581">
        <v>0</v>
      </c>
      <c r="D81" s="581">
        <v>0</v>
      </c>
      <c r="E81" s="581">
        <v>0</v>
      </c>
      <c r="G81" s="678">
        <f t="shared" si="3"/>
        <v>0</v>
      </c>
    </row>
    <row r="82" spans="1:7" ht="25.5">
      <c r="A82" s="579" t="s">
        <v>762</v>
      </c>
      <c r="B82" s="580" t="s">
        <v>763</v>
      </c>
      <c r="C82" s="581">
        <v>4</v>
      </c>
      <c r="D82" s="581">
        <v>0</v>
      </c>
      <c r="E82" s="581">
        <v>4</v>
      </c>
      <c r="F82" s="676">
        <f t="shared" si="2"/>
        <v>1</v>
      </c>
      <c r="G82" s="678">
        <f t="shared" si="3"/>
        <v>0</v>
      </c>
    </row>
    <row r="83" spans="1:7" ht="25.5">
      <c r="A83" s="579" t="s">
        <v>764</v>
      </c>
      <c r="B83" s="580" t="s">
        <v>765</v>
      </c>
      <c r="C83" s="581">
        <v>0</v>
      </c>
      <c r="D83" s="581">
        <v>0</v>
      </c>
      <c r="E83" s="581">
        <v>0</v>
      </c>
      <c r="G83" s="678">
        <f t="shared" si="3"/>
        <v>0</v>
      </c>
    </row>
    <row r="84" spans="1:7">
      <c r="A84" s="579" t="s">
        <v>766</v>
      </c>
      <c r="B84" s="580" t="s">
        <v>767</v>
      </c>
      <c r="C84" s="581">
        <v>4</v>
      </c>
      <c r="D84" s="581">
        <v>0</v>
      </c>
      <c r="E84" s="581">
        <v>4</v>
      </c>
      <c r="F84" s="676">
        <f t="shared" si="2"/>
        <v>1</v>
      </c>
      <c r="G84" s="678">
        <f t="shared" si="3"/>
        <v>0</v>
      </c>
    </row>
    <row r="85" spans="1:7" ht="25.5">
      <c r="A85" s="579" t="s">
        <v>768</v>
      </c>
      <c r="B85" s="580" t="s">
        <v>769</v>
      </c>
      <c r="C85" s="581">
        <v>0</v>
      </c>
      <c r="D85" s="581">
        <v>0</v>
      </c>
      <c r="E85" s="581">
        <v>0</v>
      </c>
      <c r="G85" s="678">
        <f t="shared" si="3"/>
        <v>0</v>
      </c>
    </row>
    <row r="86" spans="1:7" ht="25.5">
      <c r="A86" s="579" t="s">
        <v>770</v>
      </c>
      <c r="B86" s="580" t="s">
        <v>771</v>
      </c>
      <c r="C86" s="581">
        <v>0</v>
      </c>
      <c r="D86" s="581">
        <v>0</v>
      </c>
      <c r="E86" s="581">
        <v>0</v>
      </c>
      <c r="G86" s="678">
        <f t="shared" si="3"/>
        <v>0</v>
      </c>
    </row>
    <row r="87" spans="1:7" ht="25.5">
      <c r="A87" s="579" t="s">
        <v>772</v>
      </c>
      <c r="B87" s="580" t="s">
        <v>773</v>
      </c>
      <c r="C87" s="581">
        <v>0</v>
      </c>
      <c r="D87" s="581">
        <v>0</v>
      </c>
      <c r="E87" s="581">
        <v>0</v>
      </c>
      <c r="G87" s="678">
        <f t="shared" si="3"/>
        <v>0</v>
      </c>
    </row>
    <row r="88" spans="1:7" ht="25.5">
      <c r="A88" s="579" t="s">
        <v>774</v>
      </c>
      <c r="B88" s="580" t="s">
        <v>775</v>
      </c>
      <c r="C88" s="581">
        <v>2073</v>
      </c>
      <c r="D88" s="581">
        <v>0</v>
      </c>
      <c r="E88" s="581">
        <v>2062</v>
      </c>
      <c r="F88" s="676">
        <f t="shared" si="2"/>
        <v>0.99469368065605401</v>
      </c>
      <c r="G88" s="678">
        <f t="shared" si="3"/>
        <v>-11</v>
      </c>
    </row>
    <row r="89" spans="1:7" ht="25.5">
      <c r="A89" s="579" t="s">
        <v>776</v>
      </c>
      <c r="B89" s="580" t="s">
        <v>777</v>
      </c>
      <c r="C89" s="581">
        <v>0</v>
      </c>
      <c r="D89" s="581">
        <v>0</v>
      </c>
      <c r="E89" s="581">
        <v>0</v>
      </c>
      <c r="G89" s="678">
        <f t="shared" si="3"/>
        <v>0</v>
      </c>
    </row>
    <row r="90" spans="1:7" ht="38.25">
      <c r="A90" s="579" t="s">
        <v>778</v>
      </c>
      <c r="B90" s="580" t="s">
        <v>779</v>
      </c>
      <c r="C90" s="581">
        <v>0</v>
      </c>
      <c r="D90" s="581">
        <v>0</v>
      </c>
      <c r="E90" s="581">
        <v>0</v>
      </c>
      <c r="G90" s="678">
        <f t="shared" si="3"/>
        <v>0</v>
      </c>
    </row>
    <row r="91" spans="1:7" ht="25.5">
      <c r="A91" s="579" t="s">
        <v>780</v>
      </c>
      <c r="B91" s="580" t="s">
        <v>781</v>
      </c>
      <c r="C91" s="581">
        <v>1018</v>
      </c>
      <c r="D91" s="581">
        <v>0</v>
      </c>
      <c r="E91" s="581">
        <v>926</v>
      </c>
      <c r="F91" s="676">
        <f t="shared" si="2"/>
        <v>0.90962671905697445</v>
      </c>
      <c r="G91" s="678">
        <f t="shared" si="3"/>
        <v>-92</v>
      </c>
    </row>
    <row r="92" spans="1:7" ht="25.5">
      <c r="A92" s="579" t="s">
        <v>782</v>
      </c>
      <c r="B92" s="580" t="s">
        <v>783</v>
      </c>
      <c r="C92" s="581">
        <v>28848</v>
      </c>
      <c r="D92" s="581">
        <v>0</v>
      </c>
      <c r="E92" s="581">
        <v>35148</v>
      </c>
      <c r="F92" s="676">
        <f t="shared" si="2"/>
        <v>1.2183860232945092</v>
      </c>
      <c r="G92" s="678">
        <f t="shared" si="3"/>
        <v>6300</v>
      </c>
    </row>
    <row r="93" spans="1:7" ht="25.5">
      <c r="A93" s="579" t="s">
        <v>784</v>
      </c>
      <c r="B93" s="580" t="s">
        <v>785</v>
      </c>
      <c r="C93" s="581">
        <v>0</v>
      </c>
      <c r="D93" s="581">
        <v>0</v>
      </c>
      <c r="E93" s="581">
        <v>0</v>
      </c>
      <c r="G93" s="678">
        <f t="shared" si="3"/>
        <v>0</v>
      </c>
    </row>
    <row r="94" spans="1:7" ht="38.25">
      <c r="A94" s="579" t="s">
        <v>786</v>
      </c>
      <c r="B94" s="580" t="s">
        <v>787</v>
      </c>
      <c r="C94" s="581">
        <v>0</v>
      </c>
      <c r="D94" s="581">
        <v>0</v>
      </c>
      <c r="E94" s="581">
        <v>0</v>
      </c>
      <c r="G94" s="678">
        <f t="shared" si="3"/>
        <v>0</v>
      </c>
    </row>
    <row r="95" spans="1:7" ht="25.5">
      <c r="A95" s="579" t="s">
        <v>788</v>
      </c>
      <c r="B95" s="580" t="s">
        <v>789</v>
      </c>
      <c r="C95" s="581">
        <v>28848</v>
      </c>
      <c r="D95" s="581">
        <v>0</v>
      </c>
      <c r="E95" s="581">
        <v>35148</v>
      </c>
      <c r="F95" s="676">
        <f t="shared" si="2"/>
        <v>1.2183860232945092</v>
      </c>
      <c r="G95" s="678">
        <f t="shared" si="3"/>
        <v>6300</v>
      </c>
    </row>
    <row r="96" spans="1:7" ht="25.5">
      <c r="A96" s="579" t="s">
        <v>790</v>
      </c>
      <c r="B96" s="580" t="s">
        <v>791</v>
      </c>
      <c r="C96" s="581">
        <v>0</v>
      </c>
      <c r="D96" s="581">
        <v>0</v>
      </c>
      <c r="E96" s="581">
        <v>0</v>
      </c>
      <c r="G96" s="678">
        <f t="shared" si="3"/>
        <v>0</v>
      </c>
    </row>
    <row r="97" spans="1:7" ht="25.5">
      <c r="A97" s="579" t="s">
        <v>792</v>
      </c>
      <c r="B97" s="580" t="s">
        <v>793</v>
      </c>
      <c r="C97" s="581">
        <v>0</v>
      </c>
      <c r="D97" s="581">
        <v>0</v>
      </c>
      <c r="E97" s="581">
        <v>0</v>
      </c>
      <c r="G97" s="678">
        <f t="shared" si="3"/>
        <v>0</v>
      </c>
    </row>
    <row r="98" spans="1:7" ht="25.5">
      <c r="A98" s="579" t="s">
        <v>794</v>
      </c>
      <c r="B98" s="580" t="s">
        <v>795</v>
      </c>
      <c r="C98" s="581">
        <v>0</v>
      </c>
      <c r="D98" s="581">
        <v>0</v>
      </c>
      <c r="E98" s="581">
        <v>0</v>
      </c>
      <c r="G98" s="678">
        <f t="shared" si="3"/>
        <v>0</v>
      </c>
    </row>
    <row r="99" spans="1:7" ht="25.5">
      <c r="A99" s="579" t="s">
        <v>796</v>
      </c>
      <c r="B99" s="580" t="s">
        <v>797</v>
      </c>
      <c r="C99" s="581">
        <v>0</v>
      </c>
      <c r="D99" s="581">
        <v>0</v>
      </c>
      <c r="E99" s="581">
        <v>0</v>
      </c>
      <c r="G99" s="678">
        <f t="shared" si="3"/>
        <v>0</v>
      </c>
    </row>
    <row r="100" spans="1:7" ht="25.5">
      <c r="A100" s="579" t="s">
        <v>798</v>
      </c>
      <c r="B100" s="580" t="s">
        <v>799</v>
      </c>
      <c r="C100" s="581">
        <v>0</v>
      </c>
      <c r="D100" s="581">
        <v>0</v>
      </c>
      <c r="E100" s="581">
        <v>0</v>
      </c>
      <c r="G100" s="678">
        <f t="shared" si="3"/>
        <v>0</v>
      </c>
    </row>
    <row r="101" spans="1:7" ht="25.5">
      <c r="A101" s="579" t="s">
        <v>800</v>
      </c>
      <c r="B101" s="580" t="s">
        <v>801</v>
      </c>
      <c r="C101" s="581">
        <v>0</v>
      </c>
      <c r="D101" s="581">
        <v>0</v>
      </c>
      <c r="E101" s="581">
        <v>0</v>
      </c>
      <c r="G101" s="678">
        <f t="shared" si="3"/>
        <v>0</v>
      </c>
    </row>
    <row r="102" spans="1:7" ht="25.5">
      <c r="A102" s="579" t="s">
        <v>802</v>
      </c>
      <c r="B102" s="580" t="s">
        <v>803</v>
      </c>
      <c r="C102" s="581">
        <v>0</v>
      </c>
      <c r="D102" s="581">
        <v>0</v>
      </c>
      <c r="E102" s="581">
        <v>0</v>
      </c>
      <c r="G102" s="678">
        <f t="shared" si="3"/>
        <v>0</v>
      </c>
    </row>
    <row r="103" spans="1:7" ht="25.5">
      <c r="A103" s="579" t="s">
        <v>804</v>
      </c>
      <c r="B103" s="580" t="s">
        <v>805</v>
      </c>
      <c r="C103" s="581">
        <v>0</v>
      </c>
      <c r="D103" s="581">
        <v>0</v>
      </c>
      <c r="E103" s="581">
        <v>0</v>
      </c>
      <c r="G103" s="678">
        <f t="shared" si="3"/>
        <v>0</v>
      </c>
    </row>
    <row r="104" spans="1:7">
      <c r="A104" s="582" t="s">
        <v>806</v>
      </c>
      <c r="B104" s="583" t="s">
        <v>807</v>
      </c>
      <c r="C104" s="584">
        <v>61172</v>
      </c>
      <c r="D104" s="584">
        <v>0</v>
      </c>
      <c r="E104" s="584">
        <v>70487</v>
      </c>
      <c r="F104" s="676">
        <f t="shared" si="2"/>
        <v>1.152275550905643</v>
      </c>
      <c r="G104" s="678">
        <f t="shared" si="3"/>
        <v>9315</v>
      </c>
    </row>
    <row r="105" spans="1:7" ht="25.5">
      <c r="A105" s="579" t="s">
        <v>808</v>
      </c>
      <c r="B105" s="580" t="s">
        <v>809</v>
      </c>
      <c r="C105" s="581">
        <v>0</v>
      </c>
      <c r="D105" s="581">
        <v>0</v>
      </c>
      <c r="E105" s="581">
        <v>0</v>
      </c>
      <c r="G105" s="678">
        <f t="shared" si="3"/>
        <v>0</v>
      </c>
    </row>
    <row r="106" spans="1:7" ht="25.5">
      <c r="A106" s="579" t="s">
        <v>810</v>
      </c>
      <c r="B106" s="580" t="s">
        <v>811</v>
      </c>
      <c r="C106" s="581">
        <v>0</v>
      </c>
      <c r="D106" s="581">
        <v>0</v>
      </c>
      <c r="E106" s="581">
        <v>0</v>
      </c>
      <c r="G106" s="678">
        <f t="shared" si="3"/>
        <v>0</v>
      </c>
    </row>
    <row r="107" spans="1:7" ht="25.5">
      <c r="A107" s="579" t="s">
        <v>812</v>
      </c>
      <c r="B107" s="580" t="s">
        <v>813</v>
      </c>
      <c r="C107" s="581">
        <v>0</v>
      </c>
      <c r="D107" s="581">
        <v>0</v>
      </c>
      <c r="E107" s="581">
        <v>0</v>
      </c>
      <c r="G107" s="678">
        <f t="shared" si="3"/>
        <v>0</v>
      </c>
    </row>
    <row r="108" spans="1:7" ht="25.5">
      <c r="A108" s="579" t="s">
        <v>814</v>
      </c>
      <c r="B108" s="580" t="s">
        <v>815</v>
      </c>
      <c r="C108" s="581">
        <v>0</v>
      </c>
      <c r="D108" s="581">
        <v>0</v>
      </c>
      <c r="E108" s="581">
        <v>0</v>
      </c>
      <c r="G108" s="678">
        <f t="shared" si="3"/>
        <v>0</v>
      </c>
    </row>
    <row r="109" spans="1:7" ht="25.5">
      <c r="A109" s="579" t="s">
        <v>816</v>
      </c>
      <c r="B109" s="580" t="s">
        <v>817</v>
      </c>
      <c r="C109" s="581">
        <v>0</v>
      </c>
      <c r="D109" s="581">
        <v>0</v>
      </c>
      <c r="E109" s="581">
        <v>0</v>
      </c>
      <c r="G109" s="678">
        <f t="shared" si="3"/>
        <v>0</v>
      </c>
    </row>
    <row r="110" spans="1:7">
      <c r="A110" s="579" t="s">
        <v>818</v>
      </c>
      <c r="B110" s="580" t="s">
        <v>819</v>
      </c>
      <c r="C110" s="581">
        <v>0</v>
      </c>
      <c r="D110" s="581">
        <v>0</v>
      </c>
      <c r="E110" s="581">
        <v>0</v>
      </c>
      <c r="G110" s="678">
        <f t="shared" si="3"/>
        <v>0</v>
      </c>
    </row>
    <row r="111" spans="1:7" ht="25.5">
      <c r="A111" s="579" t="s">
        <v>820</v>
      </c>
      <c r="B111" s="580" t="s">
        <v>821</v>
      </c>
      <c r="C111" s="581">
        <v>0</v>
      </c>
      <c r="D111" s="581">
        <v>0</v>
      </c>
      <c r="E111" s="581">
        <v>0</v>
      </c>
      <c r="G111" s="678">
        <f t="shared" si="3"/>
        <v>0</v>
      </c>
    </row>
    <row r="112" spans="1:7" ht="25.5">
      <c r="A112" s="579" t="s">
        <v>822</v>
      </c>
      <c r="B112" s="580" t="s">
        <v>823</v>
      </c>
      <c r="C112" s="581">
        <v>0</v>
      </c>
      <c r="D112" s="581">
        <v>0</v>
      </c>
      <c r="E112" s="581">
        <v>0</v>
      </c>
      <c r="G112" s="678">
        <f t="shared" si="3"/>
        <v>0</v>
      </c>
    </row>
    <row r="113" spans="1:7" ht="25.5">
      <c r="A113" s="579" t="s">
        <v>824</v>
      </c>
      <c r="B113" s="580" t="s">
        <v>825</v>
      </c>
      <c r="C113" s="581">
        <v>0</v>
      </c>
      <c r="D113" s="581">
        <v>0</v>
      </c>
      <c r="E113" s="581">
        <v>0</v>
      </c>
      <c r="G113" s="678">
        <f t="shared" si="3"/>
        <v>0</v>
      </c>
    </row>
    <row r="114" spans="1:7" ht="25.5">
      <c r="A114" s="579" t="s">
        <v>826</v>
      </c>
      <c r="B114" s="580" t="s">
        <v>827</v>
      </c>
      <c r="C114" s="581">
        <v>0</v>
      </c>
      <c r="D114" s="581">
        <v>0</v>
      </c>
      <c r="E114" s="581">
        <v>0</v>
      </c>
      <c r="G114" s="678">
        <f t="shared" si="3"/>
        <v>0</v>
      </c>
    </row>
    <row r="115" spans="1:7" ht="25.5">
      <c r="A115" s="579" t="s">
        <v>828</v>
      </c>
      <c r="B115" s="580" t="s">
        <v>829</v>
      </c>
      <c r="C115" s="581">
        <v>0</v>
      </c>
      <c r="D115" s="581">
        <v>0</v>
      </c>
      <c r="E115" s="581">
        <v>0</v>
      </c>
      <c r="G115" s="678">
        <f t="shared" si="3"/>
        <v>0</v>
      </c>
    </row>
    <row r="116" spans="1:7" ht="25.5">
      <c r="A116" s="579" t="s">
        <v>830</v>
      </c>
      <c r="B116" s="580" t="s">
        <v>831</v>
      </c>
      <c r="C116" s="581">
        <v>0</v>
      </c>
      <c r="D116" s="581">
        <v>0</v>
      </c>
      <c r="E116" s="581">
        <v>0</v>
      </c>
      <c r="G116" s="678">
        <f t="shared" si="3"/>
        <v>0</v>
      </c>
    </row>
    <row r="117" spans="1:7" ht="38.25">
      <c r="A117" s="579" t="s">
        <v>832</v>
      </c>
      <c r="B117" s="580" t="s">
        <v>833</v>
      </c>
      <c r="C117" s="581">
        <v>0</v>
      </c>
      <c r="D117" s="581">
        <v>0</v>
      </c>
      <c r="E117" s="581">
        <v>0</v>
      </c>
      <c r="G117" s="678">
        <f t="shared" si="3"/>
        <v>0</v>
      </c>
    </row>
    <row r="118" spans="1:7" ht="25.5">
      <c r="A118" s="579" t="s">
        <v>834</v>
      </c>
      <c r="B118" s="580" t="s">
        <v>835</v>
      </c>
      <c r="C118" s="581">
        <v>0</v>
      </c>
      <c r="D118" s="581">
        <v>0</v>
      </c>
      <c r="E118" s="581">
        <v>0</v>
      </c>
      <c r="G118" s="678">
        <f t="shared" si="3"/>
        <v>0</v>
      </c>
    </row>
    <row r="119" spans="1:7">
      <c r="A119" s="579" t="s">
        <v>836</v>
      </c>
      <c r="B119" s="580" t="s">
        <v>837</v>
      </c>
      <c r="C119" s="581">
        <v>0</v>
      </c>
      <c r="D119" s="581">
        <v>0</v>
      </c>
      <c r="E119" s="581">
        <v>0</v>
      </c>
      <c r="G119" s="678">
        <f t="shared" si="3"/>
        <v>0</v>
      </c>
    </row>
    <row r="120" spans="1:7" ht="25.5">
      <c r="A120" s="579" t="s">
        <v>838</v>
      </c>
      <c r="B120" s="580" t="s">
        <v>839</v>
      </c>
      <c r="C120" s="581">
        <v>0</v>
      </c>
      <c r="D120" s="581">
        <v>0</v>
      </c>
      <c r="E120" s="581">
        <v>0</v>
      </c>
      <c r="G120" s="678">
        <f t="shared" si="3"/>
        <v>0</v>
      </c>
    </row>
    <row r="121" spans="1:7" ht="25.5">
      <c r="A121" s="579" t="s">
        <v>840</v>
      </c>
      <c r="B121" s="580" t="s">
        <v>841</v>
      </c>
      <c r="C121" s="581">
        <v>0</v>
      </c>
      <c r="D121" s="581">
        <v>0</v>
      </c>
      <c r="E121" s="581">
        <v>0</v>
      </c>
      <c r="G121" s="678">
        <f t="shared" si="3"/>
        <v>0</v>
      </c>
    </row>
    <row r="122" spans="1:7">
      <c r="A122" s="579" t="s">
        <v>842</v>
      </c>
      <c r="B122" s="580" t="s">
        <v>843</v>
      </c>
      <c r="C122" s="581">
        <v>0</v>
      </c>
      <c r="D122" s="581">
        <v>0</v>
      </c>
      <c r="E122" s="581">
        <v>0</v>
      </c>
      <c r="G122" s="678">
        <f t="shared" si="3"/>
        <v>0</v>
      </c>
    </row>
    <row r="123" spans="1:7" ht="25.5">
      <c r="A123" s="579" t="s">
        <v>844</v>
      </c>
      <c r="B123" s="580" t="s">
        <v>845</v>
      </c>
      <c r="C123" s="581">
        <v>0</v>
      </c>
      <c r="D123" s="581">
        <v>0</v>
      </c>
      <c r="E123" s="581">
        <v>0</v>
      </c>
      <c r="G123" s="678">
        <f t="shared" si="3"/>
        <v>0</v>
      </c>
    </row>
    <row r="124" spans="1:7" ht="25.5">
      <c r="A124" s="579" t="s">
        <v>846</v>
      </c>
      <c r="B124" s="580" t="s">
        <v>847</v>
      </c>
      <c r="C124" s="581">
        <v>0</v>
      </c>
      <c r="D124" s="581">
        <v>0</v>
      </c>
      <c r="E124" s="581">
        <v>0</v>
      </c>
      <c r="G124" s="678">
        <f t="shared" si="3"/>
        <v>0</v>
      </c>
    </row>
    <row r="125" spans="1:7" ht="25.5">
      <c r="A125" s="579" t="s">
        <v>848</v>
      </c>
      <c r="B125" s="580" t="s">
        <v>849</v>
      </c>
      <c r="C125" s="581">
        <v>0</v>
      </c>
      <c r="D125" s="581">
        <v>0</v>
      </c>
      <c r="E125" s="581">
        <v>0</v>
      </c>
      <c r="G125" s="678">
        <f t="shared" si="3"/>
        <v>0</v>
      </c>
    </row>
    <row r="126" spans="1:7" ht="25.5">
      <c r="A126" s="579" t="s">
        <v>850</v>
      </c>
      <c r="B126" s="580" t="s">
        <v>851</v>
      </c>
      <c r="C126" s="581">
        <v>0</v>
      </c>
      <c r="D126" s="581">
        <v>0</v>
      </c>
      <c r="E126" s="581">
        <v>0</v>
      </c>
      <c r="G126" s="678">
        <f t="shared" si="3"/>
        <v>0</v>
      </c>
    </row>
    <row r="127" spans="1:7" ht="25.5">
      <c r="A127" s="579" t="s">
        <v>852</v>
      </c>
      <c r="B127" s="580" t="s">
        <v>853</v>
      </c>
      <c r="C127" s="581">
        <v>0</v>
      </c>
      <c r="D127" s="581">
        <v>0</v>
      </c>
      <c r="E127" s="581">
        <v>0</v>
      </c>
      <c r="G127" s="678">
        <f t="shared" si="3"/>
        <v>0</v>
      </c>
    </row>
    <row r="128" spans="1:7" ht="25.5">
      <c r="A128" s="579" t="s">
        <v>854</v>
      </c>
      <c r="B128" s="580" t="s">
        <v>855</v>
      </c>
      <c r="C128" s="581">
        <v>0</v>
      </c>
      <c r="D128" s="581">
        <v>0</v>
      </c>
      <c r="E128" s="581">
        <v>0</v>
      </c>
      <c r="G128" s="678">
        <f t="shared" si="3"/>
        <v>0</v>
      </c>
    </row>
    <row r="129" spans="1:7" ht="25.5">
      <c r="A129" s="579" t="s">
        <v>856</v>
      </c>
      <c r="B129" s="580" t="s">
        <v>857</v>
      </c>
      <c r="C129" s="581">
        <v>0</v>
      </c>
      <c r="D129" s="581">
        <v>0</v>
      </c>
      <c r="E129" s="581">
        <v>0</v>
      </c>
      <c r="G129" s="678">
        <f t="shared" si="3"/>
        <v>0</v>
      </c>
    </row>
    <row r="130" spans="1:7" ht="25.5">
      <c r="A130" s="579" t="s">
        <v>858</v>
      </c>
      <c r="B130" s="580" t="s">
        <v>859</v>
      </c>
      <c r="C130" s="581">
        <v>0</v>
      </c>
      <c r="D130" s="581">
        <v>0</v>
      </c>
      <c r="E130" s="581">
        <v>0</v>
      </c>
      <c r="G130" s="678">
        <f t="shared" si="3"/>
        <v>0</v>
      </c>
    </row>
    <row r="131" spans="1:7" ht="25.5">
      <c r="A131" s="579" t="s">
        <v>860</v>
      </c>
      <c r="B131" s="580" t="s">
        <v>861</v>
      </c>
      <c r="C131" s="581">
        <v>0</v>
      </c>
      <c r="D131" s="581">
        <v>0</v>
      </c>
      <c r="E131" s="581">
        <v>0</v>
      </c>
      <c r="G131" s="678">
        <f t="shared" si="3"/>
        <v>0</v>
      </c>
    </row>
    <row r="132" spans="1:7" ht="25.5">
      <c r="A132" s="579" t="s">
        <v>862</v>
      </c>
      <c r="B132" s="580" t="s">
        <v>863</v>
      </c>
      <c r="C132" s="581">
        <v>0</v>
      </c>
      <c r="D132" s="581">
        <v>0</v>
      </c>
      <c r="E132" s="581">
        <v>0</v>
      </c>
      <c r="G132" s="678">
        <f t="shared" si="3"/>
        <v>0</v>
      </c>
    </row>
    <row r="133" spans="1:7" ht="25.5">
      <c r="A133" s="579" t="s">
        <v>864</v>
      </c>
      <c r="B133" s="580" t="s">
        <v>865</v>
      </c>
      <c r="C133" s="581">
        <v>0</v>
      </c>
      <c r="D133" s="581">
        <v>0</v>
      </c>
      <c r="E133" s="581">
        <v>0</v>
      </c>
      <c r="G133" s="678">
        <f t="shared" ref="G133:G196" si="4">E133-C133</f>
        <v>0</v>
      </c>
    </row>
    <row r="134" spans="1:7" ht="38.25">
      <c r="A134" s="579" t="s">
        <v>866</v>
      </c>
      <c r="B134" s="580" t="s">
        <v>867</v>
      </c>
      <c r="C134" s="581">
        <v>0</v>
      </c>
      <c r="D134" s="581">
        <v>0</v>
      </c>
      <c r="E134" s="581">
        <v>0</v>
      </c>
      <c r="G134" s="678">
        <f t="shared" si="4"/>
        <v>0</v>
      </c>
    </row>
    <row r="135" spans="1:7" ht="25.5">
      <c r="A135" s="579" t="s">
        <v>868</v>
      </c>
      <c r="B135" s="580" t="s">
        <v>869</v>
      </c>
      <c r="C135" s="581">
        <v>0</v>
      </c>
      <c r="D135" s="581">
        <v>0</v>
      </c>
      <c r="E135" s="581">
        <v>0</v>
      </c>
      <c r="G135" s="678">
        <f t="shared" si="4"/>
        <v>0</v>
      </c>
    </row>
    <row r="136" spans="1:7" ht="25.5">
      <c r="A136" s="579" t="s">
        <v>870</v>
      </c>
      <c r="B136" s="580" t="s">
        <v>871</v>
      </c>
      <c r="C136" s="581">
        <v>1750</v>
      </c>
      <c r="D136" s="581">
        <v>0</v>
      </c>
      <c r="E136" s="581">
        <v>0</v>
      </c>
      <c r="F136" s="676">
        <f t="shared" ref="F136:F191" si="5">E136/C136</f>
        <v>0</v>
      </c>
      <c r="G136" s="678">
        <f t="shared" si="4"/>
        <v>-1750</v>
      </c>
    </row>
    <row r="137" spans="1:7" ht="25.5">
      <c r="A137" s="579" t="s">
        <v>872</v>
      </c>
      <c r="B137" s="580" t="s">
        <v>873</v>
      </c>
      <c r="C137" s="581">
        <v>0</v>
      </c>
      <c r="D137" s="581">
        <v>0</v>
      </c>
      <c r="E137" s="581">
        <v>0</v>
      </c>
      <c r="G137" s="678">
        <f t="shared" si="4"/>
        <v>0</v>
      </c>
    </row>
    <row r="138" spans="1:7" ht="38.25">
      <c r="A138" s="579" t="s">
        <v>874</v>
      </c>
      <c r="B138" s="580" t="s">
        <v>875</v>
      </c>
      <c r="C138" s="581">
        <v>0</v>
      </c>
      <c r="D138" s="581">
        <v>0</v>
      </c>
      <c r="E138" s="581">
        <v>0</v>
      </c>
      <c r="G138" s="678">
        <f t="shared" si="4"/>
        <v>0</v>
      </c>
    </row>
    <row r="139" spans="1:7" ht="25.5">
      <c r="A139" s="579" t="s">
        <v>876</v>
      </c>
      <c r="B139" s="580" t="s">
        <v>877</v>
      </c>
      <c r="C139" s="581">
        <v>1750</v>
      </c>
      <c r="D139" s="581">
        <v>0</v>
      </c>
      <c r="E139" s="581">
        <v>0</v>
      </c>
      <c r="F139" s="676">
        <f t="shared" si="5"/>
        <v>0</v>
      </c>
      <c r="G139" s="678">
        <f t="shared" si="4"/>
        <v>-1750</v>
      </c>
    </row>
    <row r="140" spans="1:7" ht="25.5">
      <c r="A140" s="579" t="s">
        <v>878</v>
      </c>
      <c r="B140" s="580" t="s">
        <v>879</v>
      </c>
      <c r="C140" s="581">
        <v>0</v>
      </c>
      <c r="D140" s="581">
        <v>0</v>
      </c>
      <c r="E140" s="581">
        <v>0</v>
      </c>
      <c r="G140" s="678">
        <f t="shared" si="4"/>
        <v>0</v>
      </c>
    </row>
    <row r="141" spans="1:7" ht="25.5">
      <c r="A141" s="579" t="s">
        <v>880</v>
      </c>
      <c r="B141" s="580" t="s">
        <v>881</v>
      </c>
      <c r="C141" s="581">
        <v>0</v>
      </c>
      <c r="D141" s="581">
        <v>0</v>
      </c>
      <c r="E141" s="581">
        <v>0</v>
      </c>
      <c r="G141" s="678">
        <f t="shared" si="4"/>
        <v>0</v>
      </c>
    </row>
    <row r="142" spans="1:7" ht="25.5">
      <c r="A142" s="579" t="s">
        <v>882</v>
      </c>
      <c r="B142" s="580" t="s">
        <v>883</v>
      </c>
      <c r="C142" s="581">
        <v>0</v>
      </c>
      <c r="D142" s="581">
        <v>0</v>
      </c>
      <c r="E142" s="581">
        <v>0</v>
      </c>
      <c r="G142" s="678">
        <f t="shared" si="4"/>
        <v>0</v>
      </c>
    </row>
    <row r="143" spans="1:7" ht="25.5">
      <c r="A143" s="579" t="s">
        <v>884</v>
      </c>
      <c r="B143" s="580" t="s">
        <v>885</v>
      </c>
      <c r="C143" s="581">
        <v>0</v>
      </c>
      <c r="D143" s="581">
        <v>0</v>
      </c>
      <c r="E143" s="581">
        <v>0</v>
      </c>
      <c r="G143" s="678">
        <f t="shared" si="4"/>
        <v>0</v>
      </c>
    </row>
    <row r="144" spans="1:7">
      <c r="A144" s="582" t="s">
        <v>886</v>
      </c>
      <c r="B144" s="583" t="s">
        <v>887</v>
      </c>
      <c r="C144" s="584">
        <v>1750</v>
      </c>
      <c r="D144" s="584">
        <v>0</v>
      </c>
      <c r="E144" s="584">
        <v>0</v>
      </c>
      <c r="F144" s="676">
        <f t="shared" si="5"/>
        <v>0</v>
      </c>
      <c r="G144" s="678">
        <f t="shared" si="4"/>
        <v>-1750</v>
      </c>
    </row>
    <row r="145" spans="1:7">
      <c r="A145" s="579" t="s">
        <v>888</v>
      </c>
      <c r="B145" s="580" t="s">
        <v>889</v>
      </c>
      <c r="C145" s="581">
        <v>220</v>
      </c>
      <c r="D145" s="581">
        <v>0</v>
      </c>
      <c r="E145" s="581">
        <v>121</v>
      </c>
      <c r="F145" s="676">
        <f t="shared" si="5"/>
        <v>0.55000000000000004</v>
      </c>
      <c r="G145" s="678">
        <f t="shared" si="4"/>
        <v>-99</v>
      </c>
    </row>
    <row r="146" spans="1:7">
      <c r="A146" s="579" t="s">
        <v>890</v>
      </c>
      <c r="B146" s="580" t="s">
        <v>891</v>
      </c>
      <c r="C146" s="581">
        <v>0</v>
      </c>
      <c r="D146" s="581">
        <v>0</v>
      </c>
      <c r="E146" s="581">
        <v>0</v>
      </c>
      <c r="G146" s="678">
        <f t="shared" si="4"/>
        <v>0</v>
      </c>
    </row>
    <row r="147" spans="1:7">
      <c r="A147" s="579" t="s">
        <v>892</v>
      </c>
      <c r="B147" s="580" t="s">
        <v>893</v>
      </c>
      <c r="C147" s="581">
        <v>0</v>
      </c>
      <c r="D147" s="581">
        <v>0</v>
      </c>
      <c r="E147" s="581">
        <v>0</v>
      </c>
      <c r="G147" s="678">
        <f t="shared" si="4"/>
        <v>0</v>
      </c>
    </row>
    <row r="148" spans="1:7">
      <c r="A148" s="579" t="s">
        <v>894</v>
      </c>
      <c r="B148" s="580" t="s">
        <v>895</v>
      </c>
      <c r="C148" s="581">
        <v>0</v>
      </c>
      <c r="D148" s="581">
        <v>0</v>
      </c>
      <c r="E148" s="581">
        <v>0</v>
      </c>
      <c r="G148" s="678">
        <f t="shared" si="4"/>
        <v>0</v>
      </c>
    </row>
    <row r="149" spans="1:7">
      <c r="A149" s="579" t="s">
        <v>896</v>
      </c>
      <c r="B149" s="580" t="s">
        <v>897</v>
      </c>
      <c r="C149" s="581">
        <v>0</v>
      </c>
      <c r="D149" s="581">
        <v>0</v>
      </c>
      <c r="E149" s="581">
        <v>0</v>
      </c>
      <c r="G149" s="678">
        <f t="shared" si="4"/>
        <v>0</v>
      </c>
    </row>
    <row r="150" spans="1:7">
      <c r="A150" s="579" t="s">
        <v>898</v>
      </c>
      <c r="B150" s="580" t="s">
        <v>899</v>
      </c>
      <c r="C150" s="581">
        <v>220</v>
      </c>
      <c r="D150" s="581">
        <v>0</v>
      </c>
      <c r="E150" s="581">
        <v>35</v>
      </c>
      <c r="F150" s="676">
        <f t="shared" si="5"/>
        <v>0.15909090909090909</v>
      </c>
      <c r="G150" s="678">
        <f t="shared" si="4"/>
        <v>-185</v>
      </c>
    </row>
    <row r="151" spans="1:7">
      <c r="A151" s="579" t="s">
        <v>900</v>
      </c>
      <c r="B151" s="580" t="s">
        <v>901</v>
      </c>
      <c r="C151" s="581">
        <v>0</v>
      </c>
      <c r="D151" s="581">
        <v>0</v>
      </c>
      <c r="E151" s="581">
        <v>86</v>
      </c>
      <c r="G151" s="678">
        <f t="shared" si="4"/>
        <v>86</v>
      </c>
    </row>
    <row r="152" spans="1:7">
      <c r="A152" s="579" t="s">
        <v>902</v>
      </c>
      <c r="B152" s="580" t="s">
        <v>903</v>
      </c>
      <c r="C152" s="581">
        <v>0</v>
      </c>
      <c r="D152" s="581">
        <v>0</v>
      </c>
      <c r="E152" s="581">
        <v>0</v>
      </c>
      <c r="G152" s="678">
        <f t="shared" si="4"/>
        <v>0</v>
      </c>
    </row>
    <row r="153" spans="1:7">
      <c r="A153" s="579" t="s">
        <v>904</v>
      </c>
      <c r="B153" s="580" t="s">
        <v>905</v>
      </c>
      <c r="C153" s="581">
        <v>0</v>
      </c>
      <c r="D153" s="581">
        <v>0</v>
      </c>
      <c r="E153" s="581">
        <v>0</v>
      </c>
      <c r="G153" s="678">
        <f t="shared" si="4"/>
        <v>0</v>
      </c>
    </row>
    <row r="154" spans="1:7">
      <c r="A154" s="579" t="s">
        <v>906</v>
      </c>
      <c r="B154" s="580" t="s">
        <v>907</v>
      </c>
      <c r="C154" s="581">
        <v>0</v>
      </c>
      <c r="D154" s="581">
        <v>0</v>
      </c>
      <c r="E154" s="581">
        <v>400</v>
      </c>
      <c r="G154" s="678">
        <f t="shared" si="4"/>
        <v>400</v>
      </c>
    </row>
    <row r="155" spans="1:7" ht="25.5">
      <c r="A155" s="579" t="s">
        <v>908</v>
      </c>
      <c r="B155" s="580" t="s">
        <v>909</v>
      </c>
      <c r="C155" s="581">
        <v>0</v>
      </c>
      <c r="D155" s="581">
        <v>0</v>
      </c>
      <c r="E155" s="581">
        <v>0</v>
      </c>
      <c r="G155" s="678">
        <f t="shared" si="4"/>
        <v>0</v>
      </c>
    </row>
    <row r="156" spans="1:7" ht="25.5">
      <c r="A156" s="579" t="s">
        <v>910</v>
      </c>
      <c r="B156" s="580" t="s">
        <v>911</v>
      </c>
      <c r="C156" s="581">
        <v>0</v>
      </c>
      <c r="D156" s="581">
        <v>0</v>
      </c>
      <c r="E156" s="581">
        <v>0</v>
      </c>
      <c r="G156" s="678">
        <f t="shared" si="4"/>
        <v>0</v>
      </c>
    </row>
    <row r="157" spans="1:7" ht="25.5">
      <c r="A157" s="579" t="s">
        <v>912</v>
      </c>
      <c r="B157" s="580" t="s">
        <v>913</v>
      </c>
      <c r="C157" s="581">
        <v>0</v>
      </c>
      <c r="D157" s="581">
        <v>0</v>
      </c>
      <c r="E157" s="581">
        <v>0</v>
      </c>
      <c r="G157" s="678">
        <f t="shared" si="4"/>
        <v>0</v>
      </c>
    </row>
    <row r="158" spans="1:7" ht="25.5">
      <c r="A158" s="579" t="s">
        <v>914</v>
      </c>
      <c r="B158" s="580" t="s">
        <v>915</v>
      </c>
      <c r="C158" s="581">
        <v>0</v>
      </c>
      <c r="D158" s="581">
        <v>0</v>
      </c>
      <c r="E158" s="581">
        <v>0</v>
      </c>
      <c r="G158" s="678">
        <f t="shared" si="4"/>
        <v>0</v>
      </c>
    </row>
    <row r="159" spans="1:7">
      <c r="A159" s="579" t="s">
        <v>916</v>
      </c>
      <c r="B159" s="580" t="s">
        <v>917</v>
      </c>
      <c r="C159" s="581">
        <v>0</v>
      </c>
      <c r="D159" s="581">
        <v>0</v>
      </c>
      <c r="E159" s="581">
        <v>0</v>
      </c>
      <c r="G159" s="678">
        <f t="shared" si="4"/>
        <v>0</v>
      </c>
    </row>
    <row r="160" spans="1:7">
      <c r="A160" s="582" t="s">
        <v>918</v>
      </c>
      <c r="B160" s="583" t="s">
        <v>919</v>
      </c>
      <c r="C160" s="584">
        <v>220</v>
      </c>
      <c r="D160" s="584">
        <v>0</v>
      </c>
      <c r="E160" s="584">
        <v>521</v>
      </c>
      <c r="F160" s="676">
        <f t="shared" si="5"/>
        <v>2.3681818181818182</v>
      </c>
      <c r="G160" s="678">
        <f t="shared" si="4"/>
        <v>301</v>
      </c>
    </row>
    <row r="161" spans="1:7">
      <c r="A161" s="582" t="s">
        <v>920</v>
      </c>
      <c r="B161" s="583" t="s">
        <v>921</v>
      </c>
      <c r="C161" s="584">
        <v>63142</v>
      </c>
      <c r="D161" s="584">
        <v>0</v>
      </c>
      <c r="E161" s="584">
        <v>71008</v>
      </c>
      <c r="F161" s="676">
        <f t="shared" si="5"/>
        <v>1.1245763517151817</v>
      </c>
      <c r="G161" s="678">
        <f t="shared" si="4"/>
        <v>7866</v>
      </c>
    </row>
    <row r="162" spans="1:7">
      <c r="A162" s="579" t="s">
        <v>922</v>
      </c>
      <c r="B162" s="580" t="s">
        <v>923</v>
      </c>
      <c r="C162" s="581">
        <v>16491</v>
      </c>
      <c r="D162" s="581">
        <v>0</v>
      </c>
      <c r="E162" s="581">
        <v>18277</v>
      </c>
      <c r="F162" s="676">
        <f t="shared" si="5"/>
        <v>1.1083014977866714</v>
      </c>
      <c r="G162" s="678">
        <f t="shared" si="4"/>
        <v>1786</v>
      </c>
    </row>
    <row r="163" spans="1:7" ht="25.5">
      <c r="A163" s="579" t="s">
        <v>924</v>
      </c>
      <c r="B163" s="580" t="s">
        <v>925</v>
      </c>
      <c r="C163" s="581">
        <v>0</v>
      </c>
      <c r="D163" s="581">
        <v>0</v>
      </c>
      <c r="E163" s="581">
        <v>0</v>
      </c>
      <c r="G163" s="678">
        <f t="shared" si="4"/>
        <v>0</v>
      </c>
    </row>
    <row r="164" spans="1:7">
      <c r="A164" s="582" t="s">
        <v>926</v>
      </c>
      <c r="B164" s="583" t="s">
        <v>927</v>
      </c>
      <c r="C164" s="584">
        <v>16491</v>
      </c>
      <c r="D164" s="584">
        <v>0</v>
      </c>
      <c r="E164" s="584">
        <v>18277</v>
      </c>
      <c r="F164" s="676">
        <f t="shared" si="5"/>
        <v>1.1083014977866714</v>
      </c>
      <c r="G164" s="678">
        <f t="shared" si="4"/>
        <v>1786</v>
      </c>
    </row>
    <row r="165" spans="1:7">
      <c r="A165" s="579" t="s">
        <v>928</v>
      </c>
      <c r="B165" s="580" t="s">
        <v>929</v>
      </c>
      <c r="C165" s="581">
        <v>0</v>
      </c>
      <c r="D165" s="581">
        <v>0</v>
      </c>
      <c r="E165" s="581">
        <v>0</v>
      </c>
      <c r="G165" s="678">
        <f t="shared" si="4"/>
        <v>0</v>
      </c>
    </row>
    <row r="166" spans="1:7">
      <c r="A166" s="579" t="s">
        <v>930</v>
      </c>
      <c r="B166" s="580" t="s">
        <v>931</v>
      </c>
      <c r="C166" s="581">
        <v>1098</v>
      </c>
      <c r="D166" s="581">
        <v>0</v>
      </c>
      <c r="E166" s="581">
        <v>913</v>
      </c>
      <c r="F166" s="676">
        <f t="shared" si="5"/>
        <v>0.83151183970856102</v>
      </c>
      <c r="G166" s="678">
        <f t="shared" si="4"/>
        <v>-185</v>
      </c>
    </row>
    <row r="167" spans="1:7">
      <c r="A167" s="579" t="s">
        <v>932</v>
      </c>
      <c r="B167" s="580" t="s">
        <v>933</v>
      </c>
      <c r="C167" s="581">
        <v>0</v>
      </c>
      <c r="D167" s="581">
        <v>0</v>
      </c>
      <c r="E167" s="581">
        <v>0</v>
      </c>
      <c r="G167" s="678">
        <f t="shared" si="4"/>
        <v>0</v>
      </c>
    </row>
    <row r="168" spans="1:7">
      <c r="A168" s="582" t="s">
        <v>934</v>
      </c>
      <c r="B168" s="583" t="s">
        <v>935</v>
      </c>
      <c r="C168" s="584">
        <v>1098</v>
      </c>
      <c r="D168" s="584">
        <v>0</v>
      </c>
      <c r="E168" s="584">
        <v>913</v>
      </c>
      <c r="F168" s="676">
        <f t="shared" si="5"/>
        <v>0.83151183970856102</v>
      </c>
      <c r="G168" s="678">
        <f t="shared" si="4"/>
        <v>-185</v>
      </c>
    </row>
    <row r="169" spans="1:7">
      <c r="A169" s="582" t="s">
        <v>936</v>
      </c>
      <c r="B169" s="583" t="s">
        <v>937</v>
      </c>
      <c r="C169" s="584">
        <v>3719901</v>
      </c>
      <c r="D169" s="584">
        <v>0</v>
      </c>
      <c r="E169" s="584">
        <v>3859791</v>
      </c>
      <c r="F169" s="676">
        <f t="shared" si="5"/>
        <v>1.037605839510245</v>
      </c>
      <c r="G169" s="678">
        <f t="shared" si="4"/>
        <v>139890</v>
      </c>
    </row>
    <row r="170" spans="1:7">
      <c r="A170" s="579" t="s">
        <v>938</v>
      </c>
      <c r="B170" s="580" t="s">
        <v>939</v>
      </c>
      <c r="C170" s="581">
        <v>4804966</v>
      </c>
      <c r="D170" s="581">
        <v>0</v>
      </c>
      <c r="E170" s="581">
        <v>4804966</v>
      </c>
      <c r="F170" s="676">
        <f t="shared" si="5"/>
        <v>1</v>
      </c>
      <c r="G170" s="678">
        <f t="shared" si="4"/>
        <v>0</v>
      </c>
    </row>
    <row r="171" spans="1:7">
      <c r="A171" s="579" t="s">
        <v>940</v>
      </c>
      <c r="B171" s="580" t="s">
        <v>941</v>
      </c>
      <c r="C171" s="581">
        <v>0</v>
      </c>
      <c r="D171" s="581">
        <v>0</v>
      </c>
      <c r="E171" s="581">
        <v>0</v>
      </c>
      <c r="G171" s="678">
        <f t="shared" si="4"/>
        <v>0</v>
      </c>
    </row>
    <row r="172" spans="1:7">
      <c r="A172" s="579" t="s">
        <v>942</v>
      </c>
      <c r="B172" s="580" t="s">
        <v>943</v>
      </c>
      <c r="C172" s="581">
        <v>121726</v>
      </c>
      <c r="D172" s="581">
        <v>0</v>
      </c>
      <c r="E172" s="581">
        <v>121726</v>
      </c>
      <c r="F172" s="676">
        <f t="shared" si="5"/>
        <v>1</v>
      </c>
      <c r="G172" s="678">
        <f t="shared" si="4"/>
        <v>0</v>
      </c>
    </row>
    <row r="173" spans="1:7">
      <c r="A173" s="579" t="s">
        <v>944</v>
      </c>
      <c r="B173" s="580" t="s">
        <v>945</v>
      </c>
      <c r="C173" s="581">
        <v>-1667765</v>
      </c>
      <c r="D173" s="581">
        <v>0</v>
      </c>
      <c r="E173" s="581">
        <v>-1440515</v>
      </c>
      <c r="F173" s="676">
        <f t="shared" si="5"/>
        <v>0.86373979547478208</v>
      </c>
      <c r="G173" s="678">
        <f t="shared" si="4"/>
        <v>227250</v>
      </c>
    </row>
    <row r="174" spans="1:7">
      <c r="A174" s="579" t="s">
        <v>946</v>
      </c>
      <c r="B174" s="580" t="s">
        <v>947</v>
      </c>
      <c r="C174" s="581">
        <v>0</v>
      </c>
      <c r="D174" s="581">
        <v>0</v>
      </c>
      <c r="E174" s="581">
        <v>0</v>
      </c>
      <c r="G174" s="678">
        <f t="shared" si="4"/>
        <v>0</v>
      </c>
    </row>
    <row r="175" spans="1:7">
      <c r="A175" s="579" t="s">
        <v>948</v>
      </c>
      <c r="B175" s="580" t="s">
        <v>949</v>
      </c>
      <c r="C175" s="581">
        <v>227249</v>
      </c>
      <c r="D175" s="581">
        <v>0</v>
      </c>
      <c r="E175" s="581">
        <v>49704</v>
      </c>
      <c r="F175" s="676">
        <f t="shared" si="5"/>
        <v>0.21872043441335276</v>
      </c>
      <c r="G175" s="678">
        <f t="shared" si="4"/>
        <v>-177545</v>
      </c>
    </row>
    <row r="176" spans="1:7">
      <c r="A176" s="582" t="s">
        <v>950</v>
      </c>
      <c r="B176" s="583" t="s">
        <v>951</v>
      </c>
      <c r="C176" s="584">
        <v>3486176</v>
      </c>
      <c r="D176" s="584">
        <v>0</v>
      </c>
      <c r="E176" s="584">
        <v>3535881</v>
      </c>
      <c r="F176" s="676">
        <f t="shared" si="5"/>
        <v>1.0142577425809827</v>
      </c>
      <c r="G176" s="678">
        <f t="shared" si="4"/>
        <v>49705</v>
      </c>
    </row>
    <row r="177" spans="1:7">
      <c r="A177" s="579" t="s">
        <v>952</v>
      </c>
      <c r="B177" s="580" t="s">
        <v>953</v>
      </c>
      <c r="C177" s="581">
        <v>0</v>
      </c>
      <c r="D177" s="581">
        <v>0</v>
      </c>
      <c r="E177" s="581">
        <v>30</v>
      </c>
      <c r="G177" s="678">
        <f t="shared" si="4"/>
        <v>30</v>
      </c>
    </row>
    <row r="178" spans="1:7" ht="25.5">
      <c r="A178" s="579" t="s">
        <v>954</v>
      </c>
      <c r="B178" s="580" t="s">
        <v>955</v>
      </c>
      <c r="C178" s="581">
        <v>0</v>
      </c>
      <c r="D178" s="581">
        <v>0</v>
      </c>
      <c r="E178" s="581">
        <v>0</v>
      </c>
      <c r="G178" s="678">
        <f t="shared" si="4"/>
        <v>0</v>
      </c>
    </row>
    <row r="179" spans="1:7">
      <c r="A179" s="579" t="s">
        <v>956</v>
      </c>
      <c r="B179" s="580" t="s">
        <v>957</v>
      </c>
      <c r="C179" s="581">
        <v>5366</v>
      </c>
      <c r="D179" s="581">
        <v>0</v>
      </c>
      <c r="E179" s="581">
        <v>7223</v>
      </c>
      <c r="F179" s="676">
        <f t="shared" si="5"/>
        <v>1.3460678345136041</v>
      </c>
      <c r="G179" s="678">
        <f t="shared" si="4"/>
        <v>1857</v>
      </c>
    </row>
    <row r="180" spans="1:7">
      <c r="A180" s="579" t="s">
        <v>958</v>
      </c>
      <c r="B180" s="580" t="s">
        <v>959</v>
      </c>
      <c r="C180" s="581">
        <v>5</v>
      </c>
      <c r="D180" s="581">
        <v>0</v>
      </c>
      <c r="E180" s="581">
        <v>812</v>
      </c>
      <c r="F180" s="676">
        <f t="shared" si="5"/>
        <v>162.4</v>
      </c>
      <c r="G180" s="678">
        <f t="shared" si="4"/>
        <v>807</v>
      </c>
    </row>
    <row r="181" spans="1:7" ht="25.5">
      <c r="A181" s="579" t="s">
        <v>960</v>
      </c>
      <c r="B181" s="580" t="s">
        <v>961</v>
      </c>
      <c r="C181" s="581">
        <v>0</v>
      </c>
      <c r="D181" s="581">
        <v>0</v>
      </c>
      <c r="E181" s="581">
        <v>1600</v>
      </c>
      <c r="G181" s="678">
        <f t="shared" si="4"/>
        <v>1600</v>
      </c>
    </row>
    <row r="182" spans="1:7" ht="25.5">
      <c r="A182" s="579" t="s">
        <v>962</v>
      </c>
      <c r="B182" s="580" t="s">
        <v>963</v>
      </c>
      <c r="C182" s="581">
        <v>0</v>
      </c>
      <c r="D182" s="581">
        <v>0</v>
      </c>
      <c r="E182" s="581">
        <v>0</v>
      </c>
      <c r="G182" s="678">
        <f t="shared" si="4"/>
        <v>0</v>
      </c>
    </row>
    <row r="183" spans="1:7" ht="25.5">
      <c r="A183" s="579" t="s">
        <v>964</v>
      </c>
      <c r="B183" s="580" t="s">
        <v>965</v>
      </c>
      <c r="C183" s="581">
        <v>0</v>
      </c>
      <c r="D183" s="581">
        <v>0</v>
      </c>
      <c r="E183" s="581">
        <v>0</v>
      </c>
      <c r="G183" s="678">
        <f t="shared" si="4"/>
        <v>0</v>
      </c>
    </row>
    <row r="184" spans="1:7">
      <c r="A184" s="579" t="s">
        <v>966</v>
      </c>
      <c r="B184" s="580" t="s">
        <v>967</v>
      </c>
      <c r="C184" s="581">
        <v>220</v>
      </c>
      <c r="D184" s="581">
        <v>0</v>
      </c>
      <c r="E184" s="581">
        <v>3006</v>
      </c>
      <c r="F184" s="676">
        <f t="shared" si="5"/>
        <v>13.663636363636364</v>
      </c>
      <c r="G184" s="678">
        <f t="shared" si="4"/>
        <v>2786</v>
      </c>
    </row>
    <row r="185" spans="1:7">
      <c r="A185" s="579" t="s">
        <v>968</v>
      </c>
      <c r="B185" s="580" t="s">
        <v>969</v>
      </c>
      <c r="C185" s="581">
        <v>0</v>
      </c>
      <c r="D185" s="581">
        <v>0</v>
      </c>
      <c r="E185" s="581">
        <v>4462</v>
      </c>
      <c r="G185" s="678">
        <f t="shared" si="4"/>
        <v>4462</v>
      </c>
    </row>
    <row r="186" spans="1:7" ht="25.5">
      <c r="A186" s="579" t="s">
        <v>970</v>
      </c>
      <c r="B186" s="580" t="s">
        <v>971</v>
      </c>
      <c r="C186" s="581">
        <v>6076</v>
      </c>
      <c r="D186" s="581">
        <v>0</v>
      </c>
      <c r="E186" s="581">
        <v>2076</v>
      </c>
      <c r="F186" s="676">
        <f t="shared" si="5"/>
        <v>0.34167215273206059</v>
      </c>
      <c r="G186" s="678">
        <f t="shared" si="4"/>
        <v>-4000</v>
      </c>
    </row>
    <row r="187" spans="1:7" ht="25.5">
      <c r="A187" s="579" t="s">
        <v>972</v>
      </c>
      <c r="B187" s="580" t="s">
        <v>973</v>
      </c>
      <c r="C187" s="581">
        <v>0</v>
      </c>
      <c r="D187" s="581">
        <v>0</v>
      </c>
      <c r="E187" s="581">
        <v>0</v>
      </c>
      <c r="G187" s="678">
        <f t="shared" si="4"/>
        <v>0</v>
      </c>
    </row>
    <row r="188" spans="1:7" ht="25.5">
      <c r="A188" s="579" t="s">
        <v>974</v>
      </c>
      <c r="B188" s="580" t="s">
        <v>975</v>
      </c>
      <c r="C188" s="581">
        <v>0</v>
      </c>
      <c r="D188" s="581">
        <v>0</v>
      </c>
      <c r="E188" s="581">
        <v>0</v>
      </c>
      <c r="G188" s="678">
        <f t="shared" si="4"/>
        <v>0</v>
      </c>
    </row>
    <row r="189" spans="1:7" ht="25.5">
      <c r="A189" s="579" t="s">
        <v>976</v>
      </c>
      <c r="B189" s="580" t="s">
        <v>977</v>
      </c>
      <c r="C189" s="581">
        <v>3606</v>
      </c>
      <c r="D189" s="581">
        <v>0</v>
      </c>
      <c r="E189" s="581">
        <v>5554</v>
      </c>
      <c r="F189" s="676">
        <f t="shared" si="5"/>
        <v>1.5402107598447032</v>
      </c>
      <c r="G189" s="678">
        <f t="shared" si="4"/>
        <v>1948</v>
      </c>
    </row>
    <row r="190" spans="1:7" ht="25.5">
      <c r="A190" s="579" t="s">
        <v>978</v>
      </c>
      <c r="B190" s="580" t="s">
        <v>979</v>
      </c>
      <c r="C190" s="581">
        <v>0</v>
      </c>
      <c r="D190" s="581">
        <v>0</v>
      </c>
      <c r="E190" s="581">
        <v>0</v>
      </c>
      <c r="G190" s="678">
        <f t="shared" si="4"/>
        <v>0</v>
      </c>
    </row>
    <row r="191" spans="1:7" ht="25.5">
      <c r="A191" s="579" t="s">
        <v>980</v>
      </c>
      <c r="B191" s="580" t="s">
        <v>981</v>
      </c>
      <c r="C191" s="581">
        <v>3606</v>
      </c>
      <c r="D191" s="581">
        <v>0</v>
      </c>
      <c r="E191" s="581">
        <v>5554</v>
      </c>
      <c r="F191" s="676">
        <f t="shared" si="5"/>
        <v>1.5402107598447032</v>
      </c>
      <c r="G191" s="678">
        <f t="shared" si="4"/>
        <v>1948</v>
      </c>
    </row>
    <row r="192" spans="1:7" ht="25.5">
      <c r="A192" s="579" t="s">
        <v>982</v>
      </c>
      <c r="B192" s="580" t="s">
        <v>983</v>
      </c>
      <c r="C192" s="581">
        <v>0</v>
      </c>
      <c r="D192" s="581">
        <v>0</v>
      </c>
      <c r="E192" s="581">
        <v>0</v>
      </c>
      <c r="G192" s="678">
        <f t="shared" si="4"/>
        <v>0</v>
      </c>
    </row>
    <row r="193" spans="1:7" ht="25.5">
      <c r="A193" s="579" t="s">
        <v>984</v>
      </c>
      <c r="B193" s="580" t="s">
        <v>985</v>
      </c>
      <c r="C193" s="581">
        <v>0</v>
      </c>
      <c r="D193" s="581">
        <v>0</v>
      </c>
      <c r="E193" s="581">
        <v>0</v>
      </c>
      <c r="G193" s="678">
        <f t="shared" si="4"/>
        <v>0</v>
      </c>
    </row>
    <row r="194" spans="1:7" ht="25.5">
      <c r="A194" s="579" t="s">
        <v>986</v>
      </c>
      <c r="B194" s="580" t="s">
        <v>987</v>
      </c>
      <c r="C194" s="581">
        <v>0</v>
      </c>
      <c r="D194" s="581">
        <v>0</v>
      </c>
      <c r="E194" s="581">
        <v>0</v>
      </c>
      <c r="G194" s="678">
        <f t="shared" si="4"/>
        <v>0</v>
      </c>
    </row>
    <row r="195" spans="1:7" ht="25.5">
      <c r="A195" s="579" t="s">
        <v>988</v>
      </c>
      <c r="B195" s="580" t="s">
        <v>989</v>
      </c>
      <c r="C195" s="581">
        <v>0</v>
      </c>
      <c r="D195" s="581">
        <v>0</v>
      </c>
      <c r="E195" s="581">
        <v>0</v>
      </c>
      <c r="G195" s="678">
        <f t="shared" si="4"/>
        <v>0</v>
      </c>
    </row>
    <row r="196" spans="1:7" ht="25.5">
      <c r="A196" s="579" t="s">
        <v>990</v>
      </c>
      <c r="B196" s="580" t="s">
        <v>991</v>
      </c>
      <c r="C196" s="581">
        <v>0</v>
      </c>
      <c r="D196" s="581">
        <v>0</v>
      </c>
      <c r="E196" s="581">
        <v>0</v>
      </c>
      <c r="G196" s="678">
        <f t="shared" si="4"/>
        <v>0</v>
      </c>
    </row>
    <row r="197" spans="1:7" ht="25.5">
      <c r="A197" s="579" t="s">
        <v>992</v>
      </c>
      <c r="B197" s="580" t="s">
        <v>993</v>
      </c>
      <c r="C197" s="581">
        <v>0</v>
      </c>
      <c r="D197" s="581">
        <v>0</v>
      </c>
      <c r="E197" s="581">
        <v>0</v>
      </c>
      <c r="G197" s="678">
        <f t="shared" ref="G197:G246" si="6">E197-C197</f>
        <v>0</v>
      </c>
    </row>
    <row r="198" spans="1:7" ht="25.5">
      <c r="A198" s="579" t="s">
        <v>994</v>
      </c>
      <c r="B198" s="580" t="s">
        <v>995</v>
      </c>
      <c r="C198" s="581">
        <v>0</v>
      </c>
      <c r="D198" s="581">
        <v>0</v>
      </c>
      <c r="E198" s="581">
        <v>0</v>
      </c>
      <c r="G198" s="678">
        <f t="shared" si="6"/>
        <v>0</v>
      </c>
    </row>
    <row r="199" spans="1:7" ht="25.5">
      <c r="A199" s="579" t="s">
        <v>996</v>
      </c>
      <c r="B199" s="580" t="s">
        <v>997</v>
      </c>
      <c r="C199" s="581">
        <v>0</v>
      </c>
      <c r="D199" s="581">
        <v>0</v>
      </c>
      <c r="E199" s="581">
        <v>0</v>
      </c>
      <c r="G199" s="678">
        <f t="shared" si="6"/>
        <v>0</v>
      </c>
    </row>
    <row r="200" spans="1:7" ht="25.5">
      <c r="A200" s="579" t="s">
        <v>998</v>
      </c>
      <c r="B200" s="580" t="s">
        <v>999</v>
      </c>
      <c r="C200" s="581">
        <v>0</v>
      </c>
      <c r="D200" s="581">
        <v>0</v>
      </c>
      <c r="E200" s="581">
        <v>0</v>
      </c>
      <c r="G200" s="678">
        <f t="shared" si="6"/>
        <v>0</v>
      </c>
    </row>
    <row r="201" spans="1:7">
      <c r="A201" s="579" t="s">
        <v>1000</v>
      </c>
      <c r="B201" s="580" t="s">
        <v>1001</v>
      </c>
      <c r="C201" s="581">
        <v>0</v>
      </c>
      <c r="D201" s="581">
        <v>0</v>
      </c>
      <c r="E201" s="581">
        <v>0</v>
      </c>
      <c r="G201" s="678">
        <f t="shared" si="6"/>
        <v>0</v>
      </c>
    </row>
    <row r="202" spans="1:7">
      <c r="A202" s="582" t="s">
        <v>1002</v>
      </c>
      <c r="B202" s="583" t="s">
        <v>1003</v>
      </c>
      <c r="C202" s="584">
        <v>15273</v>
      </c>
      <c r="D202" s="584">
        <v>0</v>
      </c>
      <c r="E202" s="584">
        <v>24763</v>
      </c>
      <c r="F202" s="676">
        <f t="shared" ref="F202:F246" si="7">E202/C202</f>
        <v>1.6213579519413344</v>
      </c>
      <c r="G202" s="678">
        <f t="shared" si="6"/>
        <v>9490</v>
      </c>
    </row>
    <row r="203" spans="1:7">
      <c r="A203" s="579" t="s">
        <v>1004</v>
      </c>
      <c r="B203" s="580" t="s">
        <v>1005</v>
      </c>
      <c r="C203" s="581">
        <v>3</v>
      </c>
      <c r="D203" s="581">
        <v>0</v>
      </c>
      <c r="E203" s="581">
        <v>3</v>
      </c>
      <c r="F203" s="676">
        <f t="shared" si="7"/>
        <v>1</v>
      </c>
      <c r="G203" s="678">
        <f t="shared" si="6"/>
        <v>0</v>
      </c>
    </row>
    <row r="204" spans="1:7" ht="25.5">
      <c r="A204" s="579" t="s">
        <v>1006</v>
      </c>
      <c r="B204" s="580" t="s">
        <v>1007</v>
      </c>
      <c r="C204" s="581">
        <v>0</v>
      </c>
      <c r="D204" s="581">
        <v>0</v>
      </c>
      <c r="E204" s="581">
        <v>0</v>
      </c>
      <c r="G204" s="678">
        <f t="shared" si="6"/>
        <v>0</v>
      </c>
    </row>
    <row r="205" spans="1:7">
      <c r="A205" s="579" t="s">
        <v>1008</v>
      </c>
      <c r="B205" s="580" t="s">
        <v>1009</v>
      </c>
      <c r="C205" s="581">
        <v>1707</v>
      </c>
      <c r="D205" s="581">
        <v>0</v>
      </c>
      <c r="E205" s="581">
        <v>224</v>
      </c>
      <c r="F205" s="676">
        <f t="shared" si="7"/>
        <v>0.13122437024018746</v>
      </c>
      <c r="G205" s="678">
        <f t="shared" si="6"/>
        <v>-1483</v>
      </c>
    </row>
    <row r="206" spans="1:7" ht="25.5">
      <c r="A206" s="579" t="s">
        <v>1010</v>
      </c>
      <c r="B206" s="580" t="s">
        <v>1011</v>
      </c>
      <c r="C206" s="581">
        <v>0</v>
      </c>
      <c r="D206" s="581">
        <v>0</v>
      </c>
      <c r="E206" s="581">
        <v>0</v>
      </c>
      <c r="G206" s="678">
        <f t="shared" si="6"/>
        <v>0</v>
      </c>
    </row>
    <row r="207" spans="1:7" ht="25.5">
      <c r="A207" s="579" t="s">
        <v>1012</v>
      </c>
      <c r="B207" s="580" t="s">
        <v>1013</v>
      </c>
      <c r="C207" s="581">
        <v>0</v>
      </c>
      <c r="D207" s="581">
        <v>0</v>
      </c>
      <c r="E207" s="581">
        <v>0</v>
      </c>
      <c r="G207" s="678">
        <f t="shared" si="6"/>
        <v>0</v>
      </c>
    </row>
    <row r="208" spans="1:7" ht="38.25">
      <c r="A208" s="579" t="s">
        <v>1014</v>
      </c>
      <c r="B208" s="580" t="s">
        <v>1015</v>
      </c>
      <c r="C208" s="581">
        <v>0</v>
      </c>
      <c r="D208" s="581">
        <v>0</v>
      </c>
      <c r="E208" s="581">
        <v>0</v>
      </c>
      <c r="G208" s="678">
        <f t="shared" si="6"/>
        <v>0</v>
      </c>
    </row>
    <row r="209" spans="1:7" ht="25.5">
      <c r="A209" s="579" t="s">
        <v>1016</v>
      </c>
      <c r="B209" s="580" t="s">
        <v>1017</v>
      </c>
      <c r="C209" s="581">
        <v>0</v>
      </c>
      <c r="D209" s="581">
        <v>0</v>
      </c>
      <c r="E209" s="581">
        <v>0</v>
      </c>
      <c r="G209" s="678">
        <f t="shared" si="6"/>
        <v>0</v>
      </c>
    </row>
    <row r="210" spans="1:7">
      <c r="A210" s="579" t="s">
        <v>1018</v>
      </c>
      <c r="B210" s="580" t="s">
        <v>1019</v>
      </c>
      <c r="C210" s="581">
        <v>5764</v>
      </c>
      <c r="D210" s="581">
        <v>0</v>
      </c>
      <c r="E210" s="581">
        <v>0</v>
      </c>
      <c r="F210" s="676">
        <f t="shared" si="7"/>
        <v>0</v>
      </c>
      <c r="G210" s="678">
        <f t="shared" si="6"/>
        <v>-5764</v>
      </c>
    </row>
    <row r="211" spans="1:7">
      <c r="A211" s="579" t="s">
        <v>1020</v>
      </c>
      <c r="B211" s="580" t="s">
        <v>1021</v>
      </c>
      <c r="C211" s="581">
        <v>0</v>
      </c>
      <c r="D211" s="581">
        <v>0</v>
      </c>
      <c r="E211" s="581">
        <v>0</v>
      </c>
      <c r="G211" s="678">
        <f t="shared" si="6"/>
        <v>0</v>
      </c>
    </row>
    <row r="212" spans="1:7" ht="25.5">
      <c r="A212" s="579" t="s">
        <v>1022</v>
      </c>
      <c r="B212" s="580" t="s">
        <v>1023</v>
      </c>
      <c r="C212" s="581">
        <v>0</v>
      </c>
      <c r="D212" s="581">
        <v>0</v>
      </c>
      <c r="E212" s="581">
        <v>0</v>
      </c>
      <c r="G212" s="678">
        <f t="shared" si="6"/>
        <v>0</v>
      </c>
    </row>
    <row r="213" spans="1:7" ht="38.25">
      <c r="A213" s="579" t="s">
        <v>1024</v>
      </c>
      <c r="B213" s="580" t="s">
        <v>1025</v>
      </c>
      <c r="C213" s="581">
        <v>0</v>
      </c>
      <c r="D213" s="581">
        <v>0</v>
      </c>
      <c r="E213" s="581">
        <v>0</v>
      </c>
      <c r="G213" s="678">
        <f t="shared" si="6"/>
        <v>0</v>
      </c>
    </row>
    <row r="214" spans="1:7" ht="25.5">
      <c r="A214" s="579" t="s">
        <v>1026</v>
      </c>
      <c r="B214" s="580" t="s">
        <v>1027</v>
      </c>
      <c r="C214" s="581">
        <v>0</v>
      </c>
      <c r="D214" s="581">
        <v>0</v>
      </c>
      <c r="E214" s="581">
        <v>0</v>
      </c>
      <c r="G214" s="678">
        <f t="shared" si="6"/>
        <v>0</v>
      </c>
    </row>
    <row r="215" spans="1:7" ht="25.5">
      <c r="A215" s="579" t="s">
        <v>1028</v>
      </c>
      <c r="B215" s="580" t="s">
        <v>1029</v>
      </c>
      <c r="C215" s="581">
        <v>12043</v>
      </c>
      <c r="D215" s="581">
        <v>0</v>
      </c>
      <c r="E215" s="581">
        <v>12594</v>
      </c>
      <c r="F215" s="676">
        <f t="shared" si="7"/>
        <v>1.0457527194220708</v>
      </c>
      <c r="G215" s="678">
        <f t="shared" si="6"/>
        <v>551</v>
      </c>
    </row>
    <row r="216" spans="1:7" ht="25.5">
      <c r="A216" s="579" t="s">
        <v>1030</v>
      </c>
      <c r="B216" s="580" t="s">
        <v>1031</v>
      </c>
      <c r="C216" s="581">
        <v>0</v>
      </c>
      <c r="D216" s="581">
        <v>0</v>
      </c>
      <c r="E216" s="581">
        <v>0</v>
      </c>
      <c r="G216" s="678">
        <f t="shared" si="6"/>
        <v>0</v>
      </c>
    </row>
    <row r="217" spans="1:7" ht="25.5">
      <c r="A217" s="579" t="s">
        <v>1032</v>
      </c>
      <c r="B217" s="580" t="s">
        <v>1033</v>
      </c>
      <c r="C217" s="581">
        <v>0</v>
      </c>
      <c r="D217" s="581">
        <v>0</v>
      </c>
      <c r="E217" s="581">
        <v>0</v>
      </c>
      <c r="G217" s="678">
        <f t="shared" si="6"/>
        <v>0</v>
      </c>
    </row>
    <row r="218" spans="1:7" ht="25.5">
      <c r="A218" s="579" t="s">
        <v>1034</v>
      </c>
      <c r="B218" s="580" t="s">
        <v>1035</v>
      </c>
      <c r="C218" s="581">
        <v>0</v>
      </c>
      <c r="D218" s="581">
        <v>0</v>
      </c>
      <c r="E218" s="581">
        <v>0</v>
      </c>
      <c r="G218" s="678">
        <f t="shared" si="6"/>
        <v>0</v>
      </c>
    </row>
    <row r="219" spans="1:7" ht="25.5">
      <c r="A219" s="579" t="s">
        <v>1036</v>
      </c>
      <c r="B219" s="580" t="s">
        <v>1037</v>
      </c>
      <c r="C219" s="581">
        <v>0</v>
      </c>
      <c r="D219" s="581">
        <v>0</v>
      </c>
      <c r="E219" s="581">
        <v>0</v>
      </c>
      <c r="G219" s="678">
        <f t="shared" si="6"/>
        <v>0</v>
      </c>
    </row>
    <row r="220" spans="1:7" ht="25.5">
      <c r="A220" s="579" t="s">
        <v>1038</v>
      </c>
      <c r="B220" s="580" t="s">
        <v>1039</v>
      </c>
      <c r="C220" s="581">
        <v>0</v>
      </c>
      <c r="D220" s="581">
        <v>0</v>
      </c>
      <c r="E220" s="581">
        <v>0</v>
      </c>
      <c r="G220" s="678">
        <f t="shared" si="6"/>
        <v>0</v>
      </c>
    </row>
    <row r="221" spans="1:7" ht="25.5">
      <c r="A221" s="579" t="s">
        <v>1040</v>
      </c>
      <c r="B221" s="580" t="s">
        <v>1041</v>
      </c>
      <c r="C221" s="581">
        <v>0</v>
      </c>
      <c r="D221" s="581">
        <v>0</v>
      </c>
      <c r="E221" s="581">
        <v>0</v>
      </c>
      <c r="G221" s="678">
        <f t="shared" si="6"/>
        <v>0</v>
      </c>
    </row>
    <row r="222" spans="1:7" ht="25.5">
      <c r="A222" s="579" t="s">
        <v>1042</v>
      </c>
      <c r="B222" s="580" t="s">
        <v>1043</v>
      </c>
      <c r="C222" s="581">
        <v>0</v>
      </c>
      <c r="D222" s="581">
        <v>0</v>
      </c>
      <c r="E222" s="581">
        <v>0</v>
      </c>
      <c r="G222" s="678">
        <f t="shared" si="6"/>
        <v>0</v>
      </c>
    </row>
    <row r="223" spans="1:7" ht="25.5">
      <c r="A223" s="579" t="s">
        <v>1044</v>
      </c>
      <c r="B223" s="580" t="s">
        <v>1045</v>
      </c>
      <c r="C223" s="581">
        <v>0</v>
      </c>
      <c r="D223" s="581">
        <v>0</v>
      </c>
      <c r="E223" s="581">
        <v>0</v>
      </c>
      <c r="G223" s="678">
        <f t="shared" si="6"/>
        <v>0</v>
      </c>
    </row>
    <row r="224" spans="1:7" ht="25.5">
      <c r="A224" s="579" t="s">
        <v>1046</v>
      </c>
      <c r="B224" s="580" t="s">
        <v>1047</v>
      </c>
      <c r="C224" s="581">
        <v>0</v>
      </c>
      <c r="D224" s="581">
        <v>0</v>
      </c>
      <c r="E224" s="581">
        <v>0</v>
      </c>
      <c r="G224" s="678">
        <f t="shared" si="6"/>
        <v>0</v>
      </c>
    </row>
    <row r="225" spans="1:7">
      <c r="A225" s="582" t="s">
        <v>1048</v>
      </c>
      <c r="B225" s="583" t="s">
        <v>1049</v>
      </c>
      <c r="C225" s="584">
        <v>19517</v>
      </c>
      <c r="D225" s="584">
        <v>0</v>
      </c>
      <c r="E225" s="584">
        <v>12821</v>
      </c>
      <c r="F225" s="676">
        <f t="shared" si="7"/>
        <v>0.65691448480811598</v>
      </c>
      <c r="G225" s="678">
        <f t="shared" si="6"/>
        <v>-6696</v>
      </c>
    </row>
    <row r="226" spans="1:7">
      <c r="A226" s="579" t="s">
        <v>1050</v>
      </c>
      <c r="B226" s="580" t="s">
        <v>1051</v>
      </c>
      <c r="C226" s="581">
        <v>60251</v>
      </c>
      <c r="D226" s="581">
        <v>0</v>
      </c>
      <c r="E226" s="581">
        <v>23621</v>
      </c>
      <c r="F226" s="676">
        <f t="shared" si="7"/>
        <v>0.39204328558862095</v>
      </c>
      <c r="G226" s="678">
        <f t="shared" si="6"/>
        <v>-36630</v>
      </c>
    </row>
    <row r="227" spans="1:7">
      <c r="A227" s="579" t="s">
        <v>1052</v>
      </c>
      <c r="B227" s="580" t="s">
        <v>1053</v>
      </c>
      <c r="C227" s="581">
        <v>60251</v>
      </c>
      <c r="D227" s="581">
        <v>0</v>
      </c>
      <c r="E227" s="581">
        <v>0</v>
      </c>
      <c r="F227" s="676">
        <f t="shared" si="7"/>
        <v>0</v>
      </c>
      <c r="G227" s="678">
        <f t="shared" si="6"/>
        <v>-60251</v>
      </c>
    </row>
    <row r="228" spans="1:7">
      <c r="A228" s="579" t="s">
        <v>1054</v>
      </c>
      <c r="B228" s="580" t="s">
        <v>1055</v>
      </c>
      <c r="C228" s="581">
        <v>0</v>
      </c>
      <c r="D228" s="581">
        <v>0</v>
      </c>
      <c r="E228" s="581">
        <v>0</v>
      </c>
      <c r="G228" s="678">
        <f t="shared" si="6"/>
        <v>0</v>
      </c>
    </row>
    <row r="229" spans="1:7" ht="25.5">
      <c r="A229" s="579" t="s">
        <v>1056</v>
      </c>
      <c r="B229" s="580" t="s">
        <v>1057</v>
      </c>
      <c r="C229" s="581">
        <v>0</v>
      </c>
      <c r="D229" s="581">
        <v>0</v>
      </c>
      <c r="E229" s="581">
        <v>23621</v>
      </c>
      <c r="G229" s="678">
        <f t="shared" si="6"/>
        <v>23621</v>
      </c>
    </row>
    <row r="230" spans="1:7">
      <c r="A230" s="579" t="s">
        <v>1058</v>
      </c>
      <c r="B230" s="580" t="s">
        <v>1059</v>
      </c>
      <c r="C230" s="581">
        <v>0</v>
      </c>
      <c r="D230" s="581">
        <v>0</v>
      </c>
      <c r="E230" s="581">
        <v>0</v>
      </c>
      <c r="G230" s="678">
        <f t="shared" si="6"/>
        <v>0</v>
      </c>
    </row>
    <row r="231" spans="1:7">
      <c r="A231" s="579" t="s">
        <v>1060</v>
      </c>
      <c r="B231" s="580" t="s">
        <v>1061</v>
      </c>
      <c r="C231" s="581">
        <v>1216</v>
      </c>
      <c r="D231" s="581">
        <v>0</v>
      </c>
      <c r="E231" s="581">
        <v>2224</v>
      </c>
      <c r="F231" s="676">
        <f t="shared" si="7"/>
        <v>1.8289473684210527</v>
      </c>
      <c r="G231" s="678">
        <f t="shared" si="6"/>
        <v>1008</v>
      </c>
    </row>
    <row r="232" spans="1:7">
      <c r="A232" s="579" t="s">
        <v>1062</v>
      </c>
      <c r="B232" s="580" t="s">
        <v>1063</v>
      </c>
      <c r="C232" s="581">
        <v>0</v>
      </c>
      <c r="D232" s="581">
        <v>0</v>
      </c>
      <c r="E232" s="581">
        <v>0</v>
      </c>
      <c r="G232" s="678">
        <f t="shared" si="6"/>
        <v>0</v>
      </c>
    </row>
    <row r="233" spans="1:7" ht="25.5">
      <c r="A233" s="579" t="s">
        <v>1064</v>
      </c>
      <c r="B233" s="580" t="s">
        <v>1065</v>
      </c>
      <c r="C233" s="581">
        <v>0</v>
      </c>
      <c r="D233" s="581">
        <v>0</v>
      </c>
      <c r="E233" s="581">
        <v>0</v>
      </c>
      <c r="G233" s="678">
        <f t="shared" si="6"/>
        <v>0</v>
      </c>
    </row>
    <row r="234" spans="1:7" ht="25.5">
      <c r="A234" s="579" t="s">
        <v>1066</v>
      </c>
      <c r="B234" s="580" t="s">
        <v>1067</v>
      </c>
      <c r="C234" s="581">
        <v>0</v>
      </c>
      <c r="D234" s="581">
        <v>0</v>
      </c>
      <c r="E234" s="581">
        <v>0</v>
      </c>
      <c r="G234" s="678">
        <f t="shared" si="6"/>
        <v>0</v>
      </c>
    </row>
    <row r="235" spans="1:7" ht="25.5">
      <c r="A235" s="579" t="s">
        <v>1068</v>
      </c>
      <c r="B235" s="580" t="s">
        <v>1069</v>
      </c>
      <c r="C235" s="581">
        <v>0</v>
      </c>
      <c r="D235" s="581">
        <v>0</v>
      </c>
      <c r="E235" s="581">
        <v>0</v>
      </c>
      <c r="G235" s="678">
        <f t="shared" si="6"/>
        <v>0</v>
      </c>
    </row>
    <row r="236" spans="1:7">
      <c r="A236" s="579" t="s">
        <v>1070</v>
      </c>
      <c r="B236" s="580" t="s">
        <v>1071</v>
      </c>
      <c r="C236" s="581">
        <v>1171</v>
      </c>
      <c r="D236" s="581">
        <v>0</v>
      </c>
      <c r="E236" s="581">
        <v>878</v>
      </c>
      <c r="F236" s="676">
        <f t="shared" si="7"/>
        <v>0.74978650725875318</v>
      </c>
      <c r="G236" s="678">
        <f t="shared" si="6"/>
        <v>-293</v>
      </c>
    </row>
    <row r="237" spans="1:7">
      <c r="A237" s="579" t="s">
        <v>1072</v>
      </c>
      <c r="B237" s="580" t="s">
        <v>1073</v>
      </c>
      <c r="C237" s="581">
        <v>0</v>
      </c>
      <c r="D237" s="581">
        <v>0</v>
      </c>
      <c r="E237" s="581">
        <v>0</v>
      </c>
      <c r="G237" s="678">
        <f t="shared" si="6"/>
        <v>0</v>
      </c>
    </row>
    <row r="238" spans="1:7">
      <c r="A238" s="579" t="s">
        <v>1074</v>
      </c>
      <c r="B238" s="580" t="s">
        <v>1075</v>
      </c>
      <c r="C238" s="581">
        <v>0</v>
      </c>
      <c r="D238" s="581">
        <v>0</v>
      </c>
      <c r="E238" s="581">
        <v>0</v>
      </c>
      <c r="G238" s="678">
        <f t="shared" si="6"/>
        <v>0</v>
      </c>
    </row>
    <row r="239" spans="1:7">
      <c r="A239" s="582" t="s">
        <v>1076</v>
      </c>
      <c r="B239" s="583" t="s">
        <v>1077</v>
      </c>
      <c r="C239" s="584">
        <v>62638</v>
      </c>
      <c r="D239" s="584">
        <v>0</v>
      </c>
      <c r="E239" s="584">
        <v>26723</v>
      </c>
      <c r="F239" s="676">
        <f t="shared" si="7"/>
        <v>0.42662600977042692</v>
      </c>
      <c r="G239" s="678">
        <f t="shared" si="6"/>
        <v>-35915</v>
      </c>
    </row>
    <row r="240" spans="1:7">
      <c r="A240" s="582" t="s">
        <v>1078</v>
      </c>
      <c r="B240" s="583" t="s">
        <v>1079</v>
      </c>
      <c r="C240" s="584">
        <v>97428</v>
      </c>
      <c r="D240" s="584">
        <v>0</v>
      </c>
      <c r="E240" s="584">
        <v>64307</v>
      </c>
      <c r="F240" s="676">
        <f t="shared" si="7"/>
        <v>0.66004639323397796</v>
      </c>
      <c r="G240" s="678">
        <f t="shared" si="6"/>
        <v>-33121</v>
      </c>
    </row>
    <row r="241" spans="1:7">
      <c r="A241" s="582" t="s">
        <v>1080</v>
      </c>
      <c r="B241" s="583" t="s">
        <v>544</v>
      </c>
      <c r="C241" s="584">
        <v>0</v>
      </c>
      <c r="D241" s="584">
        <v>0</v>
      </c>
      <c r="E241" s="584">
        <v>0</v>
      </c>
      <c r="G241" s="678">
        <f t="shared" si="6"/>
        <v>0</v>
      </c>
    </row>
    <row r="242" spans="1:7">
      <c r="A242" s="579" t="s">
        <v>1081</v>
      </c>
      <c r="B242" s="580" t="s">
        <v>1082</v>
      </c>
      <c r="C242" s="581">
        <v>0</v>
      </c>
      <c r="D242" s="581">
        <v>0</v>
      </c>
      <c r="E242" s="581">
        <v>0</v>
      </c>
      <c r="G242" s="678">
        <f t="shared" si="6"/>
        <v>0</v>
      </c>
    </row>
    <row r="243" spans="1:7">
      <c r="A243" s="579" t="s">
        <v>1083</v>
      </c>
      <c r="B243" s="580" t="s">
        <v>1084</v>
      </c>
      <c r="C243" s="581">
        <v>0</v>
      </c>
      <c r="D243" s="581">
        <v>0</v>
      </c>
      <c r="E243" s="581">
        <v>0</v>
      </c>
      <c r="G243" s="678">
        <f t="shared" si="6"/>
        <v>0</v>
      </c>
    </row>
    <row r="244" spans="1:7">
      <c r="A244" s="579" t="s">
        <v>1085</v>
      </c>
      <c r="B244" s="580" t="s">
        <v>1086</v>
      </c>
      <c r="C244" s="581">
        <v>136297</v>
      </c>
      <c r="D244" s="581">
        <v>0</v>
      </c>
      <c r="E244" s="581">
        <v>259603</v>
      </c>
      <c r="F244" s="676">
        <f t="shared" si="7"/>
        <v>1.9046860899359488</v>
      </c>
      <c r="G244" s="678">
        <f t="shared" si="6"/>
        <v>123306</v>
      </c>
    </row>
    <row r="245" spans="1:7">
      <c r="A245" s="582" t="s">
        <v>1087</v>
      </c>
      <c r="B245" s="583" t="s">
        <v>1088</v>
      </c>
      <c r="C245" s="584">
        <v>136297</v>
      </c>
      <c r="D245" s="584">
        <v>0</v>
      </c>
      <c r="E245" s="584">
        <v>259603</v>
      </c>
      <c r="F245" s="676">
        <f t="shared" si="7"/>
        <v>1.9046860899359488</v>
      </c>
      <c r="G245" s="678">
        <f t="shared" si="6"/>
        <v>123306</v>
      </c>
    </row>
    <row r="246" spans="1:7">
      <c r="A246" s="582" t="s">
        <v>1089</v>
      </c>
      <c r="B246" s="583" t="s">
        <v>1090</v>
      </c>
      <c r="C246" s="584">
        <v>3719901</v>
      </c>
      <c r="D246" s="584">
        <v>0</v>
      </c>
      <c r="E246" s="584">
        <v>3859791</v>
      </c>
      <c r="F246" s="676">
        <f t="shared" si="7"/>
        <v>1.037605839510245</v>
      </c>
      <c r="G246" s="678">
        <f t="shared" si="6"/>
        <v>139890</v>
      </c>
    </row>
  </sheetData>
  <mergeCells count="1">
    <mergeCell ref="A1:E1"/>
  </mergeCells>
  <printOptions horizontalCentered="1"/>
  <pageMargins left="0.19685039370078741" right="0.23622047244094491" top="1.1023622047244095" bottom="0.98425196850393704" header="0.78740157480314965" footer="0.78740157480314965"/>
  <pageSetup paperSize="9" scale="54" fitToHeight="4" orientation="portrait" horizontalDpi="300" verticalDpi="300" r:id="rId1"/>
  <headerFooter alignWithMargins="0">
    <oddHeader>&amp;L&amp;"Times New Roman,Félkövér dőlt"Bátaszék Város Önkormányzat&amp;R&amp;"Times New Roman,Félkövér dőlt"7.1. tájékoztató tábla a ……/2016. (……) önkormányzati rendelethez</oddHeader>
    <oddFooter>&amp;C&amp;P</oddFooter>
  </headerFooter>
  <rowBreaks count="1" manualBreakCount="1">
    <brk id="44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44"/>
  <sheetViews>
    <sheetView zoomScaleNormal="100" workbookViewId="0">
      <selection activeCell="N20" sqref="N20"/>
    </sheetView>
  </sheetViews>
  <sheetFormatPr defaultRowHeight="12.75"/>
  <cols>
    <col min="1" max="1" width="9.5" customWidth="1"/>
    <col min="2" max="2" width="94" customWidth="1"/>
    <col min="3" max="3" width="16.6640625" customWidth="1"/>
    <col min="4" max="4" width="17.1640625" customWidth="1"/>
    <col min="5" max="5" width="15.33203125" customWidth="1"/>
    <col min="257" max="257" width="9.5" customWidth="1"/>
    <col min="258" max="258" width="95.6640625" customWidth="1"/>
    <col min="259" max="261" width="22.33203125" customWidth="1"/>
    <col min="513" max="513" width="9.5" customWidth="1"/>
    <col min="514" max="514" width="95.6640625" customWidth="1"/>
    <col min="515" max="517" width="22.33203125" customWidth="1"/>
    <col min="769" max="769" width="9.5" customWidth="1"/>
    <col min="770" max="770" width="95.6640625" customWidth="1"/>
    <col min="771" max="773" width="22.33203125" customWidth="1"/>
    <col min="1025" max="1025" width="9.5" customWidth="1"/>
    <col min="1026" max="1026" width="95.6640625" customWidth="1"/>
    <col min="1027" max="1029" width="22.33203125" customWidth="1"/>
    <col min="1281" max="1281" width="9.5" customWidth="1"/>
    <col min="1282" max="1282" width="95.6640625" customWidth="1"/>
    <col min="1283" max="1285" width="22.33203125" customWidth="1"/>
    <col min="1537" max="1537" width="9.5" customWidth="1"/>
    <col min="1538" max="1538" width="95.6640625" customWidth="1"/>
    <col min="1539" max="1541" width="22.33203125" customWidth="1"/>
    <col min="1793" max="1793" width="9.5" customWidth="1"/>
    <col min="1794" max="1794" width="95.6640625" customWidth="1"/>
    <col min="1795" max="1797" width="22.33203125" customWidth="1"/>
    <col min="2049" max="2049" width="9.5" customWidth="1"/>
    <col min="2050" max="2050" width="95.6640625" customWidth="1"/>
    <col min="2051" max="2053" width="22.33203125" customWidth="1"/>
    <col min="2305" max="2305" width="9.5" customWidth="1"/>
    <col min="2306" max="2306" width="95.6640625" customWidth="1"/>
    <col min="2307" max="2309" width="22.33203125" customWidth="1"/>
    <col min="2561" max="2561" width="9.5" customWidth="1"/>
    <col min="2562" max="2562" width="95.6640625" customWidth="1"/>
    <col min="2563" max="2565" width="22.33203125" customWidth="1"/>
    <col min="2817" max="2817" width="9.5" customWidth="1"/>
    <col min="2818" max="2818" width="95.6640625" customWidth="1"/>
    <col min="2819" max="2821" width="22.33203125" customWidth="1"/>
    <col min="3073" max="3073" width="9.5" customWidth="1"/>
    <col min="3074" max="3074" width="95.6640625" customWidth="1"/>
    <col min="3075" max="3077" width="22.33203125" customWidth="1"/>
    <col min="3329" max="3329" width="9.5" customWidth="1"/>
    <col min="3330" max="3330" width="95.6640625" customWidth="1"/>
    <col min="3331" max="3333" width="22.33203125" customWidth="1"/>
    <col min="3585" max="3585" width="9.5" customWidth="1"/>
    <col min="3586" max="3586" width="95.6640625" customWidth="1"/>
    <col min="3587" max="3589" width="22.33203125" customWidth="1"/>
    <col min="3841" max="3841" width="9.5" customWidth="1"/>
    <col min="3842" max="3842" width="95.6640625" customWidth="1"/>
    <col min="3843" max="3845" width="22.33203125" customWidth="1"/>
    <col min="4097" max="4097" width="9.5" customWidth="1"/>
    <col min="4098" max="4098" width="95.6640625" customWidth="1"/>
    <col min="4099" max="4101" width="22.33203125" customWidth="1"/>
    <col min="4353" max="4353" width="9.5" customWidth="1"/>
    <col min="4354" max="4354" width="95.6640625" customWidth="1"/>
    <col min="4355" max="4357" width="22.33203125" customWidth="1"/>
    <col min="4609" max="4609" width="9.5" customWidth="1"/>
    <col min="4610" max="4610" width="95.6640625" customWidth="1"/>
    <col min="4611" max="4613" width="22.33203125" customWidth="1"/>
    <col min="4865" max="4865" width="9.5" customWidth="1"/>
    <col min="4866" max="4866" width="95.6640625" customWidth="1"/>
    <col min="4867" max="4869" width="22.33203125" customWidth="1"/>
    <col min="5121" max="5121" width="9.5" customWidth="1"/>
    <col min="5122" max="5122" width="95.6640625" customWidth="1"/>
    <col min="5123" max="5125" width="22.33203125" customWidth="1"/>
    <col min="5377" max="5377" width="9.5" customWidth="1"/>
    <col min="5378" max="5378" width="95.6640625" customWidth="1"/>
    <col min="5379" max="5381" width="22.33203125" customWidth="1"/>
    <col min="5633" max="5633" width="9.5" customWidth="1"/>
    <col min="5634" max="5634" width="95.6640625" customWidth="1"/>
    <col min="5635" max="5637" width="22.33203125" customWidth="1"/>
    <col min="5889" max="5889" width="9.5" customWidth="1"/>
    <col min="5890" max="5890" width="95.6640625" customWidth="1"/>
    <col min="5891" max="5893" width="22.33203125" customWidth="1"/>
    <col min="6145" max="6145" width="9.5" customWidth="1"/>
    <col min="6146" max="6146" width="95.6640625" customWidth="1"/>
    <col min="6147" max="6149" width="22.33203125" customWidth="1"/>
    <col min="6401" max="6401" width="9.5" customWidth="1"/>
    <col min="6402" max="6402" width="95.6640625" customWidth="1"/>
    <col min="6403" max="6405" width="22.33203125" customWidth="1"/>
    <col min="6657" max="6657" width="9.5" customWidth="1"/>
    <col min="6658" max="6658" width="95.6640625" customWidth="1"/>
    <col min="6659" max="6661" width="22.33203125" customWidth="1"/>
    <col min="6913" max="6913" width="9.5" customWidth="1"/>
    <col min="6914" max="6914" width="95.6640625" customWidth="1"/>
    <col min="6915" max="6917" width="22.33203125" customWidth="1"/>
    <col min="7169" max="7169" width="9.5" customWidth="1"/>
    <col min="7170" max="7170" width="95.6640625" customWidth="1"/>
    <col min="7171" max="7173" width="22.33203125" customWidth="1"/>
    <col min="7425" max="7425" width="9.5" customWidth="1"/>
    <col min="7426" max="7426" width="95.6640625" customWidth="1"/>
    <col min="7427" max="7429" width="22.33203125" customWidth="1"/>
    <col min="7681" max="7681" width="9.5" customWidth="1"/>
    <col min="7682" max="7682" width="95.6640625" customWidth="1"/>
    <col min="7683" max="7685" width="22.33203125" customWidth="1"/>
    <col min="7937" max="7937" width="9.5" customWidth="1"/>
    <col min="7938" max="7938" width="95.6640625" customWidth="1"/>
    <col min="7939" max="7941" width="22.33203125" customWidth="1"/>
    <col min="8193" max="8193" width="9.5" customWidth="1"/>
    <col min="8194" max="8194" width="95.6640625" customWidth="1"/>
    <col min="8195" max="8197" width="22.33203125" customWidth="1"/>
    <col min="8449" max="8449" width="9.5" customWidth="1"/>
    <col min="8450" max="8450" width="95.6640625" customWidth="1"/>
    <col min="8451" max="8453" width="22.33203125" customWidth="1"/>
    <col min="8705" max="8705" width="9.5" customWidth="1"/>
    <col min="8706" max="8706" width="95.6640625" customWidth="1"/>
    <col min="8707" max="8709" width="22.33203125" customWidth="1"/>
    <col min="8961" max="8961" width="9.5" customWidth="1"/>
    <col min="8962" max="8962" width="95.6640625" customWidth="1"/>
    <col min="8963" max="8965" width="22.33203125" customWidth="1"/>
    <col min="9217" max="9217" width="9.5" customWidth="1"/>
    <col min="9218" max="9218" width="95.6640625" customWidth="1"/>
    <col min="9219" max="9221" width="22.33203125" customWidth="1"/>
    <col min="9473" max="9473" width="9.5" customWidth="1"/>
    <col min="9474" max="9474" width="95.6640625" customWidth="1"/>
    <col min="9475" max="9477" width="22.33203125" customWidth="1"/>
    <col min="9729" max="9729" width="9.5" customWidth="1"/>
    <col min="9730" max="9730" width="95.6640625" customWidth="1"/>
    <col min="9731" max="9733" width="22.33203125" customWidth="1"/>
    <col min="9985" max="9985" width="9.5" customWidth="1"/>
    <col min="9986" max="9986" width="95.6640625" customWidth="1"/>
    <col min="9987" max="9989" width="22.33203125" customWidth="1"/>
    <col min="10241" max="10241" width="9.5" customWidth="1"/>
    <col min="10242" max="10242" width="95.6640625" customWidth="1"/>
    <col min="10243" max="10245" width="22.33203125" customWidth="1"/>
    <col min="10497" max="10497" width="9.5" customWidth="1"/>
    <col min="10498" max="10498" width="95.6640625" customWidth="1"/>
    <col min="10499" max="10501" width="22.33203125" customWidth="1"/>
    <col min="10753" max="10753" width="9.5" customWidth="1"/>
    <col min="10754" max="10754" width="95.6640625" customWidth="1"/>
    <col min="10755" max="10757" width="22.33203125" customWidth="1"/>
    <col min="11009" max="11009" width="9.5" customWidth="1"/>
    <col min="11010" max="11010" width="95.6640625" customWidth="1"/>
    <col min="11011" max="11013" width="22.33203125" customWidth="1"/>
    <col min="11265" max="11265" width="9.5" customWidth="1"/>
    <col min="11266" max="11266" width="95.6640625" customWidth="1"/>
    <col min="11267" max="11269" width="22.33203125" customWidth="1"/>
    <col min="11521" max="11521" width="9.5" customWidth="1"/>
    <col min="11522" max="11522" width="95.6640625" customWidth="1"/>
    <col min="11523" max="11525" width="22.33203125" customWidth="1"/>
    <col min="11777" max="11777" width="9.5" customWidth="1"/>
    <col min="11778" max="11778" width="95.6640625" customWidth="1"/>
    <col min="11779" max="11781" width="22.33203125" customWidth="1"/>
    <col min="12033" max="12033" width="9.5" customWidth="1"/>
    <col min="12034" max="12034" width="95.6640625" customWidth="1"/>
    <col min="12035" max="12037" width="22.33203125" customWidth="1"/>
    <col min="12289" max="12289" width="9.5" customWidth="1"/>
    <col min="12290" max="12290" width="95.6640625" customWidth="1"/>
    <col min="12291" max="12293" width="22.33203125" customWidth="1"/>
    <col min="12545" max="12545" width="9.5" customWidth="1"/>
    <col min="12546" max="12546" width="95.6640625" customWidth="1"/>
    <col min="12547" max="12549" width="22.33203125" customWidth="1"/>
    <col min="12801" max="12801" width="9.5" customWidth="1"/>
    <col min="12802" max="12802" width="95.6640625" customWidth="1"/>
    <col min="12803" max="12805" width="22.33203125" customWidth="1"/>
    <col min="13057" max="13057" width="9.5" customWidth="1"/>
    <col min="13058" max="13058" width="95.6640625" customWidth="1"/>
    <col min="13059" max="13061" width="22.33203125" customWidth="1"/>
    <col min="13313" max="13313" width="9.5" customWidth="1"/>
    <col min="13314" max="13314" width="95.6640625" customWidth="1"/>
    <col min="13315" max="13317" width="22.33203125" customWidth="1"/>
    <col min="13569" max="13569" width="9.5" customWidth="1"/>
    <col min="13570" max="13570" width="95.6640625" customWidth="1"/>
    <col min="13571" max="13573" width="22.33203125" customWidth="1"/>
    <col min="13825" max="13825" width="9.5" customWidth="1"/>
    <col min="13826" max="13826" width="95.6640625" customWidth="1"/>
    <col min="13827" max="13829" width="22.33203125" customWidth="1"/>
    <col min="14081" max="14081" width="9.5" customWidth="1"/>
    <col min="14082" max="14082" width="95.6640625" customWidth="1"/>
    <col min="14083" max="14085" width="22.33203125" customWidth="1"/>
    <col min="14337" max="14337" width="9.5" customWidth="1"/>
    <col min="14338" max="14338" width="95.6640625" customWidth="1"/>
    <col min="14339" max="14341" width="22.33203125" customWidth="1"/>
    <col min="14593" max="14593" width="9.5" customWidth="1"/>
    <col min="14594" max="14594" width="95.6640625" customWidth="1"/>
    <col min="14595" max="14597" width="22.33203125" customWidth="1"/>
    <col min="14849" max="14849" width="9.5" customWidth="1"/>
    <col min="14850" max="14850" width="95.6640625" customWidth="1"/>
    <col min="14851" max="14853" width="22.33203125" customWidth="1"/>
    <col min="15105" max="15105" width="9.5" customWidth="1"/>
    <col min="15106" max="15106" width="95.6640625" customWidth="1"/>
    <col min="15107" max="15109" width="22.33203125" customWidth="1"/>
    <col min="15361" max="15361" width="9.5" customWidth="1"/>
    <col min="15362" max="15362" width="95.6640625" customWidth="1"/>
    <col min="15363" max="15365" width="22.33203125" customWidth="1"/>
    <col min="15617" max="15617" width="9.5" customWidth="1"/>
    <col min="15618" max="15618" width="95.6640625" customWidth="1"/>
    <col min="15619" max="15621" width="22.33203125" customWidth="1"/>
    <col min="15873" max="15873" width="9.5" customWidth="1"/>
    <col min="15874" max="15874" width="95.6640625" customWidth="1"/>
    <col min="15875" max="15877" width="22.33203125" customWidth="1"/>
    <col min="16129" max="16129" width="9.5" customWidth="1"/>
    <col min="16130" max="16130" width="95.6640625" customWidth="1"/>
    <col min="16131" max="16133" width="22.33203125" customWidth="1"/>
  </cols>
  <sheetData>
    <row r="1" spans="1:5">
      <c r="A1" s="877" t="s">
        <v>1091</v>
      </c>
      <c r="B1" s="878"/>
      <c r="C1" s="878"/>
      <c r="D1" s="878"/>
      <c r="E1" s="878"/>
    </row>
    <row r="2" spans="1:5" ht="30">
      <c r="A2" s="675" t="s">
        <v>607</v>
      </c>
      <c r="B2" s="675" t="s">
        <v>53</v>
      </c>
      <c r="C2" s="675" t="s">
        <v>608</v>
      </c>
      <c r="D2" s="675" t="s">
        <v>609</v>
      </c>
      <c r="E2" s="675" t="s">
        <v>610</v>
      </c>
    </row>
    <row r="3" spans="1:5" ht="15">
      <c r="A3" s="675">
        <v>1</v>
      </c>
      <c r="B3" s="675">
        <v>2</v>
      </c>
      <c r="C3" s="675">
        <v>3</v>
      </c>
      <c r="D3" s="675">
        <v>4</v>
      </c>
      <c r="E3" s="675">
        <v>5</v>
      </c>
    </row>
    <row r="4" spans="1:5">
      <c r="A4" s="579" t="s">
        <v>41</v>
      </c>
      <c r="B4" s="580" t="s">
        <v>1092</v>
      </c>
      <c r="C4" s="581">
        <v>269478</v>
      </c>
      <c r="D4" s="581">
        <v>30840</v>
      </c>
      <c r="E4" s="581">
        <v>300289</v>
      </c>
    </row>
    <row r="5" spans="1:5">
      <c r="A5" s="579" t="s">
        <v>48</v>
      </c>
      <c r="B5" s="580" t="s">
        <v>1093</v>
      </c>
      <c r="C5" s="581">
        <v>24334</v>
      </c>
      <c r="D5" s="581">
        <v>-828</v>
      </c>
      <c r="E5" s="581">
        <v>22658</v>
      </c>
    </row>
    <row r="6" spans="1:5">
      <c r="A6" s="579" t="s">
        <v>49</v>
      </c>
      <c r="B6" s="580" t="s">
        <v>1094</v>
      </c>
      <c r="C6" s="581">
        <v>1633</v>
      </c>
      <c r="D6" s="581">
        <v>-2</v>
      </c>
      <c r="E6" s="581">
        <v>198</v>
      </c>
    </row>
    <row r="7" spans="1:5">
      <c r="A7" s="582" t="s">
        <v>50</v>
      </c>
      <c r="B7" s="583" t="s">
        <v>1095</v>
      </c>
      <c r="C7" s="584">
        <v>295445</v>
      </c>
      <c r="D7" s="584">
        <v>30010</v>
      </c>
      <c r="E7" s="584">
        <v>323145</v>
      </c>
    </row>
    <row r="8" spans="1:5">
      <c r="A8" s="579" t="s">
        <v>51</v>
      </c>
      <c r="B8" s="580" t="s">
        <v>1096</v>
      </c>
      <c r="C8" s="581">
        <v>0</v>
      </c>
      <c r="D8" s="581">
        <v>0</v>
      </c>
      <c r="E8" s="581">
        <v>0</v>
      </c>
    </row>
    <row r="9" spans="1:5">
      <c r="A9" s="579" t="s">
        <v>616</v>
      </c>
      <c r="B9" s="580" t="s">
        <v>1097</v>
      </c>
      <c r="C9" s="581">
        <v>0</v>
      </c>
      <c r="D9" s="581">
        <v>0</v>
      </c>
      <c r="E9" s="581">
        <v>0</v>
      </c>
    </row>
    <row r="10" spans="1:5">
      <c r="A10" s="582" t="s">
        <v>618</v>
      </c>
      <c r="B10" s="583" t="s">
        <v>1098</v>
      </c>
      <c r="C10" s="584">
        <v>0</v>
      </c>
      <c r="D10" s="584">
        <v>0</v>
      </c>
      <c r="E10" s="584">
        <v>0</v>
      </c>
    </row>
    <row r="11" spans="1:5">
      <c r="A11" s="579" t="s">
        <v>620</v>
      </c>
      <c r="B11" s="580" t="s">
        <v>1099</v>
      </c>
      <c r="C11" s="581">
        <v>640437</v>
      </c>
      <c r="D11" s="581">
        <v>-71254</v>
      </c>
      <c r="E11" s="581">
        <v>582812</v>
      </c>
    </row>
    <row r="12" spans="1:5">
      <c r="A12" s="579" t="s">
        <v>622</v>
      </c>
      <c r="B12" s="580" t="s">
        <v>1100</v>
      </c>
      <c r="C12" s="581">
        <v>126976</v>
      </c>
      <c r="D12" s="581">
        <v>-20107</v>
      </c>
      <c r="E12" s="581">
        <v>106619</v>
      </c>
    </row>
    <row r="13" spans="1:5">
      <c r="A13" s="579" t="s">
        <v>624</v>
      </c>
      <c r="B13" s="580" t="s">
        <v>1101</v>
      </c>
      <c r="C13" s="581">
        <v>15786</v>
      </c>
      <c r="D13" s="581">
        <v>-11811</v>
      </c>
      <c r="E13" s="581">
        <v>3981</v>
      </c>
    </row>
    <row r="14" spans="1:5">
      <c r="A14" s="582" t="s">
        <v>626</v>
      </c>
      <c r="B14" s="583" t="s">
        <v>1102</v>
      </c>
      <c r="C14" s="584">
        <v>783199</v>
      </c>
      <c r="D14" s="584">
        <v>-103172</v>
      </c>
      <c r="E14" s="584">
        <v>693412</v>
      </c>
    </row>
    <row r="15" spans="1:5">
      <c r="A15" s="579" t="s">
        <v>628</v>
      </c>
      <c r="B15" s="580" t="s">
        <v>1103</v>
      </c>
      <c r="C15" s="581">
        <v>14084</v>
      </c>
      <c r="D15" s="581">
        <v>-1454</v>
      </c>
      <c r="E15" s="581">
        <v>11356</v>
      </c>
    </row>
    <row r="16" spans="1:5">
      <c r="A16" s="579" t="s">
        <v>630</v>
      </c>
      <c r="B16" s="580" t="s">
        <v>1104</v>
      </c>
      <c r="C16" s="581">
        <v>93796</v>
      </c>
      <c r="D16" s="581">
        <v>-2089</v>
      </c>
      <c r="E16" s="581">
        <v>88963</v>
      </c>
    </row>
    <row r="17" spans="1:5">
      <c r="A17" s="579" t="s">
        <v>632</v>
      </c>
      <c r="B17" s="580" t="s">
        <v>1105</v>
      </c>
      <c r="C17" s="581">
        <v>0</v>
      </c>
      <c r="D17" s="581">
        <v>0</v>
      </c>
      <c r="E17" s="581">
        <v>0</v>
      </c>
    </row>
    <row r="18" spans="1:5">
      <c r="A18" s="579" t="s">
        <v>634</v>
      </c>
      <c r="B18" s="580" t="s">
        <v>1106</v>
      </c>
      <c r="C18" s="581">
        <v>0</v>
      </c>
      <c r="D18" s="581">
        <v>1916</v>
      </c>
      <c r="E18" s="581">
        <v>3510</v>
      </c>
    </row>
    <row r="19" spans="1:5">
      <c r="A19" s="582" t="s">
        <v>636</v>
      </c>
      <c r="B19" s="583" t="s">
        <v>1107</v>
      </c>
      <c r="C19" s="584">
        <v>107880</v>
      </c>
      <c r="D19" s="584">
        <v>-1627</v>
      </c>
      <c r="E19" s="584">
        <v>103829</v>
      </c>
    </row>
    <row r="20" spans="1:5">
      <c r="A20" s="579" t="s">
        <v>638</v>
      </c>
      <c r="B20" s="580" t="s">
        <v>1108</v>
      </c>
      <c r="C20" s="581">
        <v>142663</v>
      </c>
      <c r="D20" s="581">
        <v>-27135</v>
      </c>
      <c r="E20" s="581">
        <v>126973</v>
      </c>
    </row>
    <row r="21" spans="1:5">
      <c r="A21" s="579" t="s">
        <v>640</v>
      </c>
      <c r="B21" s="580" t="s">
        <v>1109</v>
      </c>
      <c r="C21" s="581">
        <v>13878</v>
      </c>
      <c r="D21" s="581">
        <v>15363</v>
      </c>
      <c r="E21" s="581">
        <v>24825</v>
      </c>
    </row>
    <row r="22" spans="1:5">
      <c r="A22" s="579" t="s">
        <v>642</v>
      </c>
      <c r="B22" s="580" t="s">
        <v>1110</v>
      </c>
      <c r="C22" s="581">
        <v>36721</v>
      </c>
      <c r="D22" s="581">
        <v>-1842</v>
      </c>
      <c r="E22" s="581">
        <v>37368</v>
      </c>
    </row>
    <row r="23" spans="1:5">
      <c r="A23" s="582" t="s">
        <v>644</v>
      </c>
      <c r="B23" s="583" t="s">
        <v>1111</v>
      </c>
      <c r="C23" s="584">
        <v>193262</v>
      </c>
      <c r="D23" s="584">
        <v>-13614</v>
      </c>
      <c r="E23" s="584">
        <v>189166</v>
      </c>
    </row>
    <row r="24" spans="1:5">
      <c r="A24" s="582" t="s">
        <v>646</v>
      </c>
      <c r="B24" s="583" t="s">
        <v>1112</v>
      </c>
      <c r="C24" s="584">
        <v>4124</v>
      </c>
      <c r="D24" s="584">
        <v>-2177</v>
      </c>
      <c r="E24" s="584">
        <v>23242</v>
      </c>
    </row>
    <row r="25" spans="1:5">
      <c r="A25" s="582" t="s">
        <v>648</v>
      </c>
      <c r="B25" s="583" t="s">
        <v>1113</v>
      </c>
      <c r="C25" s="584">
        <v>692631</v>
      </c>
      <c r="D25" s="584">
        <v>-45537</v>
      </c>
      <c r="E25" s="584">
        <v>648828</v>
      </c>
    </row>
    <row r="26" spans="1:5">
      <c r="A26" s="582" t="s">
        <v>650</v>
      </c>
      <c r="B26" s="583" t="s">
        <v>1114</v>
      </c>
      <c r="C26" s="584">
        <v>80747</v>
      </c>
      <c r="D26" s="584">
        <v>-10207</v>
      </c>
      <c r="E26" s="584">
        <v>51492</v>
      </c>
    </row>
    <row r="27" spans="1:5">
      <c r="A27" s="579" t="s">
        <v>652</v>
      </c>
      <c r="B27" s="580" t="s">
        <v>1115</v>
      </c>
      <c r="C27" s="581">
        <v>0</v>
      </c>
      <c r="D27" s="581">
        <v>0</v>
      </c>
      <c r="E27" s="581">
        <v>0</v>
      </c>
    </row>
    <row r="28" spans="1:5">
      <c r="A28" s="579" t="s">
        <v>654</v>
      </c>
      <c r="B28" s="580" t="s">
        <v>1116</v>
      </c>
      <c r="C28" s="581">
        <v>443</v>
      </c>
      <c r="D28" s="581">
        <v>-142</v>
      </c>
      <c r="E28" s="581">
        <v>296</v>
      </c>
    </row>
    <row r="29" spans="1:5">
      <c r="A29" s="579" t="s">
        <v>656</v>
      </c>
      <c r="B29" s="580" t="s">
        <v>1117</v>
      </c>
      <c r="C29" s="581">
        <v>0</v>
      </c>
      <c r="D29" s="581">
        <v>0</v>
      </c>
      <c r="E29" s="581">
        <v>0</v>
      </c>
    </row>
    <row r="30" spans="1:5">
      <c r="A30" s="579" t="s">
        <v>658</v>
      </c>
      <c r="B30" s="580" t="s">
        <v>1118</v>
      </c>
      <c r="C30" s="581">
        <v>0</v>
      </c>
      <c r="D30" s="581">
        <v>0</v>
      </c>
      <c r="E30" s="581">
        <v>0</v>
      </c>
    </row>
    <row r="31" spans="1:5" ht="25.5">
      <c r="A31" s="582" t="s">
        <v>660</v>
      </c>
      <c r="B31" s="583" t="s">
        <v>1119</v>
      </c>
      <c r="C31" s="584">
        <v>443</v>
      </c>
      <c r="D31" s="584">
        <v>-142</v>
      </c>
      <c r="E31" s="584">
        <v>296</v>
      </c>
    </row>
    <row r="32" spans="1:5">
      <c r="A32" s="579" t="s">
        <v>662</v>
      </c>
      <c r="B32" s="580" t="s">
        <v>1120</v>
      </c>
      <c r="C32" s="581">
        <v>1635</v>
      </c>
      <c r="D32" s="581">
        <v>-1551</v>
      </c>
      <c r="E32" s="581">
        <v>87</v>
      </c>
    </row>
    <row r="33" spans="1:5">
      <c r="A33" s="579" t="s">
        <v>664</v>
      </c>
      <c r="B33" s="580" t="s">
        <v>1121</v>
      </c>
      <c r="C33" s="581">
        <v>0</v>
      </c>
      <c r="D33" s="581">
        <v>0</v>
      </c>
      <c r="E33" s="581">
        <v>0</v>
      </c>
    </row>
    <row r="34" spans="1:5">
      <c r="A34" s="579" t="s">
        <v>666</v>
      </c>
      <c r="B34" s="580" t="s">
        <v>1122</v>
      </c>
      <c r="C34" s="581">
        <v>0</v>
      </c>
      <c r="D34" s="581">
        <v>0</v>
      </c>
      <c r="E34" s="581">
        <v>0</v>
      </c>
    </row>
    <row r="35" spans="1:5">
      <c r="A35" s="579" t="s">
        <v>668</v>
      </c>
      <c r="B35" s="580" t="s">
        <v>1123</v>
      </c>
      <c r="C35" s="581">
        <v>0</v>
      </c>
      <c r="D35" s="581">
        <v>0</v>
      </c>
      <c r="E35" s="581">
        <v>0</v>
      </c>
    </row>
    <row r="36" spans="1:5">
      <c r="A36" s="582" t="s">
        <v>670</v>
      </c>
      <c r="B36" s="583" t="s">
        <v>1124</v>
      </c>
      <c r="C36" s="584">
        <v>1635</v>
      </c>
      <c r="D36" s="584">
        <v>-1551</v>
      </c>
      <c r="E36" s="584">
        <v>87</v>
      </c>
    </row>
    <row r="37" spans="1:5">
      <c r="A37" s="582" t="s">
        <v>672</v>
      </c>
      <c r="B37" s="583" t="s">
        <v>1125</v>
      </c>
      <c r="C37" s="584">
        <v>-1192</v>
      </c>
      <c r="D37" s="584">
        <v>1409</v>
      </c>
      <c r="E37" s="584">
        <v>209</v>
      </c>
    </row>
    <row r="38" spans="1:5">
      <c r="A38" s="582" t="s">
        <v>674</v>
      </c>
      <c r="B38" s="583" t="s">
        <v>1126</v>
      </c>
      <c r="C38" s="584">
        <v>79555</v>
      </c>
      <c r="D38" s="584">
        <v>-8798</v>
      </c>
      <c r="E38" s="584">
        <v>51701</v>
      </c>
    </row>
    <row r="39" spans="1:5">
      <c r="A39" s="579" t="s">
        <v>676</v>
      </c>
      <c r="B39" s="580" t="s">
        <v>1127</v>
      </c>
      <c r="C39" s="581">
        <v>871</v>
      </c>
      <c r="D39" s="581">
        <v>-126</v>
      </c>
      <c r="E39" s="581">
        <v>745</v>
      </c>
    </row>
    <row r="40" spans="1:5">
      <c r="A40" s="579" t="s">
        <v>678</v>
      </c>
      <c r="B40" s="580" t="s">
        <v>1128</v>
      </c>
      <c r="C40" s="581">
        <v>155071</v>
      </c>
      <c r="D40" s="581">
        <v>-155071</v>
      </c>
      <c r="E40" s="581">
        <v>0</v>
      </c>
    </row>
    <row r="41" spans="1:5">
      <c r="A41" s="582" t="s">
        <v>680</v>
      </c>
      <c r="B41" s="583" t="s">
        <v>1129</v>
      </c>
      <c r="C41" s="584">
        <v>155942</v>
      </c>
      <c r="D41" s="584">
        <v>-155197</v>
      </c>
      <c r="E41" s="584">
        <v>745</v>
      </c>
    </row>
    <row r="42" spans="1:5">
      <c r="A42" s="582" t="s">
        <v>682</v>
      </c>
      <c r="B42" s="583" t="s">
        <v>1130</v>
      </c>
      <c r="C42" s="584">
        <v>8248</v>
      </c>
      <c r="D42" s="584">
        <v>-5471</v>
      </c>
      <c r="E42" s="584">
        <v>2742</v>
      </c>
    </row>
    <row r="43" spans="1:5">
      <c r="A43" s="582" t="s">
        <v>684</v>
      </c>
      <c r="B43" s="583" t="s">
        <v>1131</v>
      </c>
      <c r="C43" s="584">
        <v>147694</v>
      </c>
      <c r="D43" s="584">
        <v>-149726</v>
      </c>
      <c r="E43" s="584">
        <v>-1997</v>
      </c>
    </row>
    <row r="44" spans="1:5">
      <c r="A44" s="582" t="s">
        <v>686</v>
      </c>
      <c r="B44" s="583" t="s">
        <v>1132</v>
      </c>
      <c r="C44" s="584">
        <v>227249</v>
      </c>
      <c r="D44" s="584">
        <v>-158524</v>
      </c>
      <c r="E44" s="584">
        <v>49704</v>
      </c>
    </row>
  </sheetData>
  <mergeCells count="1">
    <mergeCell ref="A1:E1"/>
  </mergeCells>
  <printOptions horizontalCentered="1"/>
  <pageMargins left="0.39370078740157483" right="0.39370078740157483" top="1.2598425196850394" bottom="0.98425196850393704" header="0.78740157480314965" footer="0.78740157480314965"/>
  <pageSetup paperSize="9" scale="69" orientation="portrait" verticalDpi="300" r:id="rId1"/>
  <headerFooter alignWithMargins="0">
    <oddHeader>&amp;L&amp;"Times New Roman,Félkövér dőlt"Bátaszék Város Önkormányzat&amp;R&amp;"Times New Roman CE,Félkövér dőlt"7.2. tájékoztató tábla a ……/2016. (……)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F44"/>
  <sheetViews>
    <sheetView zoomScaleNormal="100" workbookViewId="0">
      <selection activeCell="D38" sqref="D38"/>
    </sheetView>
  </sheetViews>
  <sheetFormatPr defaultColWidth="12" defaultRowHeight="15.75"/>
  <cols>
    <col min="1" max="1" width="58.83203125" style="207" customWidth="1"/>
    <col min="2" max="2" width="6.83203125" style="207" customWidth="1"/>
    <col min="3" max="3" width="17.1640625" style="207" customWidth="1"/>
    <col min="4" max="4" width="19.1640625" style="207" customWidth="1"/>
    <col min="5" max="16384" width="12" style="207"/>
  </cols>
  <sheetData>
    <row r="1" spans="1:4" ht="48" customHeight="1">
      <c r="A1" s="879" t="str">
        <f>+CONCATENATE("VAGYONKIMUTATÁS",CHAR(10),"az érték nélkül nyilvántartott eszközökről",CHAR(10),LEFT(ÖSSZEFÜGGÉSEK!A4,4),".")</f>
        <v>VAGYONKIMUTATÁS
az érték nélkül nyilvántartott eszközökről
2015.</v>
      </c>
      <c r="B1" s="880"/>
      <c r="C1" s="880"/>
      <c r="D1" s="880"/>
    </row>
    <row r="2" spans="1:4" ht="16.5" thickBot="1"/>
    <row r="3" spans="1:4" ht="43.5" customHeight="1" thickBot="1">
      <c r="A3" s="558" t="s">
        <v>53</v>
      </c>
      <c r="B3" s="296" t="s">
        <v>247</v>
      </c>
      <c r="C3" s="559" t="s">
        <v>248</v>
      </c>
      <c r="D3" s="560" t="s">
        <v>249</v>
      </c>
    </row>
    <row r="4" spans="1:4" ht="16.5" thickBot="1">
      <c r="A4" s="212" t="s">
        <v>370</v>
      </c>
      <c r="B4" s="213" t="s">
        <v>371</v>
      </c>
      <c r="C4" s="213" t="s">
        <v>372</v>
      </c>
      <c r="D4" s="214" t="s">
        <v>373</v>
      </c>
    </row>
    <row r="5" spans="1:4" ht="15.75" customHeight="1">
      <c r="A5" s="223" t="s">
        <v>559</v>
      </c>
      <c r="B5" s="216" t="s">
        <v>7</v>
      </c>
      <c r="C5" s="217"/>
      <c r="D5" s="218"/>
    </row>
    <row r="6" spans="1:4" ht="15.75" customHeight="1">
      <c r="A6" s="223" t="s">
        <v>560</v>
      </c>
      <c r="B6" s="220" t="s">
        <v>8</v>
      </c>
      <c r="C6" s="221"/>
      <c r="D6" s="222"/>
    </row>
    <row r="7" spans="1:4" ht="15.75" customHeight="1">
      <c r="A7" s="223" t="s">
        <v>561</v>
      </c>
      <c r="B7" s="220" t="s">
        <v>9</v>
      </c>
      <c r="C7" s="221"/>
      <c r="D7" s="222"/>
    </row>
    <row r="8" spans="1:4" ht="15.75" customHeight="1" thickBot="1">
      <c r="A8" s="224" t="s">
        <v>562</v>
      </c>
      <c r="B8" s="225" t="s">
        <v>10</v>
      </c>
      <c r="C8" s="226"/>
      <c r="D8" s="227"/>
    </row>
    <row r="9" spans="1:4" ht="15.75" customHeight="1" thickBot="1">
      <c r="A9" s="562" t="s">
        <v>563</v>
      </c>
      <c r="B9" s="563" t="s">
        <v>11</v>
      </c>
      <c r="C9" s="564"/>
      <c r="D9" s="565">
        <f>+D10+D11+D12+D13</f>
        <v>0</v>
      </c>
    </row>
    <row r="10" spans="1:4" ht="15.75" customHeight="1">
      <c r="A10" s="561" t="s">
        <v>564</v>
      </c>
      <c r="B10" s="216" t="s">
        <v>12</v>
      </c>
      <c r="C10" s="217"/>
      <c r="D10" s="218"/>
    </row>
    <row r="11" spans="1:4" ht="15.75" customHeight="1">
      <c r="A11" s="223" t="s">
        <v>565</v>
      </c>
      <c r="B11" s="220" t="s">
        <v>13</v>
      </c>
      <c r="C11" s="221"/>
      <c r="D11" s="222"/>
    </row>
    <row r="12" spans="1:4" ht="15.75" customHeight="1">
      <c r="A12" s="223" t="s">
        <v>566</v>
      </c>
      <c r="B12" s="220" t="s">
        <v>14</v>
      </c>
      <c r="C12" s="221"/>
      <c r="D12" s="222"/>
    </row>
    <row r="13" spans="1:4" ht="15.75" customHeight="1" thickBot="1">
      <c r="A13" s="224" t="s">
        <v>567</v>
      </c>
      <c r="B13" s="225" t="s">
        <v>15</v>
      </c>
      <c r="C13" s="226"/>
      <c r="D13" s="227"/>
    </row>
    <row r="14" spans="1:4" ht="15.75" customHeight="1" thickBot="1">
      <c r="A14" s="562" t="s">
        <v>568</v>
      </c>
      <c r="B14" s="563" t="s">
        <v>16</v>
      </c>
      <c r="C14" s="564"/>
      <c r="D14" s="565">
        <f>+D15+D16+D17</f>
        <v>0</v>
      </c>
    </row>
    <row r="15" spans="1:4" ht="15.75" customHeight="1">
      <c r="A15" s="561" t="s">
        <v>569</v>
      </c>
      <c r="B15" s="216" t="s">
        <v>17</v>
      </c>
      <c r="C15" s="217"/>
      <c r="D15" s="218"/>
    </row>
    <row r="16" spans="1:4" ht="15.75" customHeight="1">
      <c r="A16" s="223" t="s">
        <v>570</v>
      </c>
      <c r="B16" s="220" t="s">
        <v>18</v>
      </c>
      <c r="C16" s="221"/>
      <c r="D16" s="222"/>
    </row>
    <row r="17" spans="1:4" ht="15.75" customHeight="1" thickBot="1">
      <c r="A17" s="224" t="s">
        <v>571</v>
      </c>
      <c r="B17" s="225" t="s">
        <v>19</v>
      </c>
      <c r="C17" s="226"/>
      <c r="D17" s="227"/>
    </row>
    <row r="18" spans="1:4" ht="15.75" customHeight="1" thickBot="1">
      <c r="A18" s="562" t="s">
        <v>577</v>
      </c>
      <c r="B18" s="563" t="s">
        <v>20</v>
      </c>
      <c r="C18" s="564"/>
      <c r="D18" s="565">
        <f>+D19+D20+D21</f>
        <v>0</v>
      </c>
    </row>
    <row r="19" spans="1:4" ht="15.75" customHeight="1">
      <c r="A19" s="561" t="s">
        <v>572</v>
      </c>
      <c r="B19" s="216" t="s">
        <v>21</v>
      </c>
      <c r="C19" s="217"/>
      <c r="D19" s="218"/>
    </row>
    <row r="20" spans="1:4" ht="15.75" customHeight="1">
      <c r="A20" s="223" t="s">
        <v>573</v>
      </c>
      <c r="B20" s="220" t="s">
        <v>22</v>
      </c>
      <c r="C20" s="221"/>
      <c r="D20" s="222"/>
    </row>
    <row r="21" spans="1:4" ht="15.75" customHeight="1">
      <c r="A21" s="223" t="s">
        <v>574</v>
      </c>
      <c r="B21" s="220" t="s">
        <v>23</v>
      </c>
      <c r="C21" s="221"/>
      <c r="D21" s="222"/>
    </row>
    <row r="22" spans="1:4" ht="15.75" customHeight="1">
      <c r="A22" s="223" t="s">
        <v>575</v>
      </c>
      <c r="B22" s="220" t="s">
        <v>24</v>
      </c>
      <c r="C22" s="221"/>
      <c r="D22" s="222"/>
    </row>
    <row r="23" spans="1:4" ht="15.75" customHeight="1">
      <c r="A23" s="223"/>
      <c r="B23" s="220" t="s">
        <v>25</v>
      </c>
      <c r="C23" s="221"/>
      <c r="D23" s="222"/>
    </row>
    <row r="24" spans="1:4" ht="15.75" customHeight="1">
      <c r="A24" s="223"/>
      <c r="B24" s="220" t="s">
        <v>26</v>
      </c>
      <c r="C24" s="221"/>
      <c r="D24" s="222"/>
    </row>
    <row r="25" spans="1:4" ht="15.75" customHeight="1">
      <c r="A25" s="223"/>
      <c r="B25" s="220" t="s">
        <v>27</v>
      </c>
      <c r="C25" s="221"/>
      <c r="D25" s="222"/>
    </row>
    <row r="26" spans="1:4" ht="15.75" customHeight="1">
      <c r="A26" s="223"/>
      <c r="B26" s="220" t="s">
        <v>28</v>
      </c>
      <c r="C26" s="221"/>
      <c r="D26" s="222"/>
    </row>
    <row r="27" spans="1:4" ht="15.75" customHeight="1">
      <c r="A27" s="223"/>
      <c r="B27" s="220" t="s">
        <v>29</v>
      </c>
      <c r="C27" s="221"/>
      <c r="D27" s="222"/>
    </row>
    <row r="28" spans="1:4" ht="15.75" customHeight="1">
      <c r="A28" s="223"/>
      <c r="B28" s="220" t="s">
        <v>30</v>
      </c>
      <c r="C28" s="221"/>
      <c r="D28" s="222"/>
    </row>
    <row r="29" spans="1:4" ht="15.75" customHeight="1">
      <c r="A29" s="223"/>
      <c r="B29" s="220" t="s">
        <v>31</v>
      </c>
      <c r="C29" s="221"/>
      <c r="D29" s="222"/>
    </row>
    <row r="30" spans="1:4" ht="15.75" customHeight="1">
      <c r="A30" s="223"/>
      <c r="B30" s="220" t="s">
        <v>32</v>
      </c>
      <c r="C30" s="221"/>
      <c r="D30" s="222"/>
    </row>
    <row r="31" spans="1:4" ht="15.75" customHeight="1">
      <c r="A31" s="223"/>
      <c r="B31" s="220" t="s">
        <v>33</v>
      </c>
      <c r="C31" s="221"/>
      <c r="D31" s="222"/>
    </row>
    <row r="32" spans="1:4" ht="15.75" customHeight="1">
      <c r="A32" s="223"/>
      <c r="B32" s="220" t="s">
        <v>34</v>
      </c>
      <c r="C32" s="221"/>
      <c r="D32" s="222"/>
    </row>
    <row r="33" spans="1:6" ht="15.75" customHeight="1">
      <c r="A33" s="223"/>
      <c r="B33" s="220" t="s">
        <v>35</v>
      </c>
      <c r="C33" s="221"/>
      <c r="D33" s="222"/>
    </row>
    <row r="34" spans="1:6" ht="15.75" customHeight="1">
      <c r="A34" s="223"/>
      <c r="B34" s="220" t="s">
        <v>92</v>
      </c>
      <c r="C34" s="221"/>
      <c r="D34" s="222"/>
    </row>
    <row r="35" spans="1:6" ht="15.75" customHeight="1">
      <c r="A35" s="223"/>
      <c r="B35" s="220" t="s">
        <v>189</v>
      </c>
      <c r="C35" s="221"/>
      <c r="D35" s="222"/>
    </row>
    <row r="36" spans="1:6" ht="15.75" customHeight="1">
      <c r="A36" s="223"/>
      <c r="B36" s="220" t="s">
        <v>245</v>
      </c>
      <c r="C36" s="221"/>
      <c r="D36" s="222"/>
    </row>
    <row r="37" spans="1:6" ht="15.75" customHeight="1" thickBot="1">
      <c r="A37" s="224"/>
      <c r="B37" s="225" t="s">
        <v>246</v>
      </c>
      <c r="C37" s="226"/>
      <c r="D37" s="227"/>
    </row>
    <row r="38" spans="1:6" ht="15.75" customHeight="1" thickBot="1">
      <c r="A38" s="881" t="s">
        <v>576</v>
      </c>
      <c r="B38" s="882"/>
      <c r="C38" s="228"/>
      <c r="D38" s="565">
        <f>+D5+D6+D7+D8+D9+D14+D18+D22+D23+D24+D25+D26+D27+D28+D29+D30+D31+D32+D33+D34+D35+D36+D37</f>
        <v>0</v>
      </c>
      <c r="F38" s="229"/>
    </row>
    <row r="39" spans="1:6">
      <c r="A39" s="566" t="s">
        <v>578</v>
      </c>
    </row>
    <row r="40" spans="1:6">
      <c r="A40" s="208"/>
      <c r="B40" s="209"/>
      <c r="C40" s="883"/>
      <c r="D40" s="883"/>
    </row>
    <row r="41" spans="1:6">
      <c r="A41" s="208"/>
      <c r="B41" s="209"/>
      <c r="C41" s="210"/>
      <c r="D41" s="210"/>
    </row>
    <row r="42" spans="1:6">
      <c r="A42" s="209"/>
      <c r="B42" s="209"/>
      <c r="C42" s="883"/>
      <c r="D42" s="883"/>
    </row>
    <row r="43" spans="1:6">
      <c r="A43" s="211"/>
      <c r="B43" s="211"/>
    </row>
    <row r="44" spans="1:6">
      <c r="A44" s="211"/>
      <c r="B44" s="211"/>
      <c r="C44" s="211"/>
    </row>
  </sheetData>
  <mergeCells count="4">
    <mergeCell ref="A1:D1"/>
    <mergeCell ref="A38:B38"/>
    <mergeCell ref="C40:D40"/>
    <mergeCell ref="C42:D42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3" orientation="portrait" r:id="rId1"/>
  <headerFooter alignWithMargins="0">
    <oddHeader>&amp;L&amp;"Times New Roman,Félkövér dőlt"Bátaszék Város Önkormányzat&amp;R&amp;"Times New Roman,Félkövér dőlt"7.3. tájékoztató tábla a ……/2016. (……)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F25"/>
  <sheetViews>
    <sheetView zoomScaleNormal="100" workbookViewId="0">
      <selection activeCell="R11" sqref="R11"/>
    </sheetView>
  </sheetViews>
  <sheetFormatPr defaultColWidth="12" defaultRowHeight="15.75"/>
  <cols>
    <col min="1" max="1" width="56.1640625" style="207" customWidth="1"/>
    <col min="2" max="2" width="6.83203125" style="207" customWidth="1"/>
    <col min="3" max="3" width="17.1640625" style="207" customWidth="1"/>
    <col min="4" max="4" width="19.1640625" style="207" customWidth="1"/>
    <col min="5" max="16384" width="12" style="207"/>
  </cols>
  <sheetData>
    <row r="1" spans="1:4" ht="48.75" customHeight="1">
      <c r="A1" s="884" t="str">
        <f>+CONCATENATE("VAGYONKIMUTATÁS",CHAR(10),"a függő követelésekről és kötelezettségekről, a biztos (jövőbeni) követelésekről",CHAR(10),LEFT([1]ÖSSZEFÜGGÉSEK!A4,4),".")</f>
        <v>VAGYONKIMUTATÁS
a függő követelésekről és kötelezettségekről, a biztos (jövőbeni) követelésekről
2015.</v>
      </c>
      <c r="B1" s="885"/>
      <c r="C1" s="885"/>
      <c r="D1" s="885"/>
    </row>
    <row r="2" spans="1:4" ht="16.5" thickBot="1"/>
    <row r="3" spans="1:4" ht="64.5" thickBot="1">
      <c r="A3" s="567" t="s">
        <v>53</v>
      </c>
      <c r="B3" s="620" t="s">
        <v>247</v>
      </c>
      <c r="C3" s="568" t="s">
        <v>579</v>
      </c>
      <c r="D3" s="569" t="s">
        <v>249</v>
      </c>
    </row>
    <row r="4" spans="1:4" ht="16.5" thickBot="1">
      <c r="A4" s="230" t="s">
        <v>370</v>
      </c>
      <c r="B4" s="231" t="s">
        <v>371</v>
      </c>
      <c r="C4" s="231" t="s">
        <v>372</v>
      </c>
      <c r="D4" s="232" t="s">
        <v>373</v>
      </c>
    </row>
    <row r="5" spans="1:4" ht="15.75" customHeight="1">
      <c r="A5" s="219" t="s">
        <v>580</v>
      </c>
      <c r="B5" s="216" t="s">
        <v>7</v>
      </c>
      <c r="C5" s="217"/>
      <c r="D5" s="218"/>
    </row>
    <row r="6" spans="1:4" ht="15.75" customHeight="1">
      <c r="A6" s="219" t="s">
        <v>581</v>
      </c>
      <c r="B6" s="220" t="s">
        <v>8</v>
      </c>
      <c r="C6" s="221">
        <v>7</v>
      </c>
      <c r="D6" s="222">
        <v>86</v>
      </c>
    </row>
    <row r="7" spans="1:4" ht="15.75" customHeight="1" thickBot="1">
      <c r="A7" s="570" t="s">
        <v>582</v>
      </c>
      <c r="B7" s="225" t="s">
        <v>9</v>
      </c>
      <c r="C7" s="226">
        <v>79</v>
      </c>
      <c r="D7" s="227">
        <v>71008</v>
      </c>
    </row>
    <row r="8" spans="1:4" ht="15.75" customHeight="1" thickBot="1">
      <c r="A8" s="562" t="s">
        <v>583</v>
      </c>
      <c r="B8" s="563" t="s">
        <v>10</v>
      </c>
      <c r="C8" s="564">
        <f>SUM(C5:C7)</f>
        <v>86</v>
      </c>
      <c r="D8" s="565">
        <f>+D5+D6+D7</f>
        <v>71094</v>
      </c>
    </row>
    <row r="9" spans="1:4" ht="15.75" customHeight="1">
      <c r="A9" s="215" t="s">
        <v>584</v>
      </c>
      <c r="B9" s="216" t="s">
        <v>11</v>
      </c>
      <c r="C9" s="217"/>
      <c r="D9" s="218"/>
    </row>
    <row r="10" spans="1:4" ht="15.75" customHeight="1">
      <c r="A10" s="219" t="s">
        <v>585</v>
      </c>
      <c r="B10" s="220" t="s">
        <v>12</v>
      </c>
      <c r="C10" s="221"/>
      <c r="D10" s="222"/>
    </row>
    <row r="11" spans="1:4" ht="15.75" customHeight="1">
      <c r="A11" s="219" t="s">
        <v>586</v>
      </c>
      <c r="B11" s="220" t="s">
        <v>13</v>
      </c>
      <c r="C11" s="221"/>
      <c r="D11" s="222"/>
    </row>
    <row r="12" spans="1:4" ht="15.75" customHeight="1">
      <c r="A12" s="219" t="s">
        <v>587</v>
      </c>
      <c r="B12" s="220" t="s">
        <v>14</v>
      </c>
      <c r="C12" s="221"/>
      <c r="D12" s="222"/>
    </row>
    <row r="13" spans="1:4" ht="15.75" customHeight="1" thickBot="1">
      <c r="A13" s="570" t="s">
        <v>588</v>
      </c>
      <c r="B13" s="225" t="s">
        <v>15</v>
      </c>
      <c r="C13" s="226">
        <v>17</v>
      </c>
      <c r="D13" s="227">
        <v>2224</v>
      </c>
    </row>
    <row r="14" spans="1:4" ht="15.75" customHeight="1" thickBot="1">
      <c r="A14" s="562" t="s">
        <v>589</v>
      </c>
      <c r="B14" s="563" t="s">
        <v>16</v>
      </c>
      <c r="C14" s="623">
        <f>SUM(C9:C13)</f>
        <v>17</v>
      </c>
      <c r="D14" s="565">
        <f>+D9+D10+D11+D12+D13</f>
        <v>2224</v>
      </c>
    </row>
    <row r="15" spans="1:4" ht="15.75" customHeight="1">
      <c r="A15" s="215"/>
      <c r="B15" s="216" t="s">
        <v>17</v>
      </c>
      <c r="C15" s="217"/>
      <c r="D15" s="218"/>
    </row>
    <row r="16" spans="1:4" ht="15.75" customHeight="1">
      <c r="A16" s="219"/>
      <c r="B16" s="220" t="s">
        <v>18</v>
      </c>
      <c r="C16" s="221"/>
      <c r="D16" s="222"/>
    </row>
    <row r="17" spans="1:6" ht="15.75" customHeight="1">
      <c r="A17" s="219"/>
      <c r="B17" s="220" t="s">
        <v>19</v>
      </c>
      <c r="C17" s="221"/>
      <c r="D17" s="222"/>
    </row>
    <row r="18" spans="1:6" ht="15.75" customHeight="1">
      <c r="A18" s="219"/>
      <c r="B18" s="220" t="s">
        <v>20</v>
      </c>
      <c r="C18" s="221"/>
      <c r="D18" s="222"/>
    </row>
    <row r="19" spans="1:6" ht="15.75" customHeight="1">
      <c r="A19" s="219"/>
      <c r="B19" s="220" t="s">
        <v>21</v>
      </c>
      <c r="C19" s="221"/>
      <c r="D19" s="222"/>
    </row>
    <row r="20" spans="1:6" ht="15.75" customHeight="1">
      <c r="A20" s="219"/>
      <c r="B20" s="220" t="s">
        <v>22</v>
      </c>
      <c r="C20" s="221"/>
      <c r="D20" s="222"/>
    </row>
    <row r="21" spans="1:6" ht="15.75" customHeight="1">
      <c r="A21" s="219"/>
      <c r="B21" s="220" t="s">
        <v>23</v>
      </c>
      <c r="C21" s="221"/>
      <c r="D21" s="222"/>
    </row>
    <row r="22" spans="1:6" ht="15.75" customHeight="1">
      <c r="A22" s="219"/>
      <c r="B22" s="220" t="s">
        <v>24</v>
      </c>
      <c r="C22" s="221"/>
      <c r="D22" s="222"/>
    </row>
    <row r="23" spans="1:6" ht="15.75" customHeight="1">
      <c r="A23" s="219"/>
      <c r="B23" s="220" t="s">
        <v>25</v>
      </c>
      <c r="C23" s="221"/>
      <c r="D23" s="222"/>
    </row>
    <row r="24" spans="1:6" ht="15.75" customHeight="1" thickBot="1">
      <c r="A24" s="219"/>
      <c r="B24" s="220" t="s">
        <v>26</v>
      </c>
      <c r="C24" s="221"/>
      <c r="D24" s="222"/>
    </row>
    <row r="25" spans="1:6" ht="15.75" customHeight="1" thickBot="1">
      <c r="A25" s="886" t="s">
        <v>590</v>
      </c>
      <c r="B25" s="887"/>
      <c r="C25" s="228"/>
      <c r="D25" s="565">
        <f>+D8+D14+SUM(D15:D24)</f>
        <v>73318</v>
      </c>
      <c r="F25" s="233"/>
    </row>
  </sheetData>
  <mergeCells count="2">
    <mergeCell ref="A1:D1"/>
    <mergeCell ref="A25:B25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r:id="rId1"/>
  <headerFooter alignWithMargins="0">
    <oddHeader>&amp;L&amp;"Times New Roman,Félkövér dőlt"Bátaszék Város Önkormányzat&amp;R&amp;"Times New Roman,Félkövér dőlt"7.4. tájékoztató tábla a ……/2016. (……)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zoomScaleNormal="100" workbookViewId="0">
      <selection activeCell="R9" sqref="R9"/>
    </sheetView>
  </sheetViews>
  <sheetFormatPr defaultRowHeight="12.75"/>
  <cols>
    <col min="1" max="1" width="9.33203125" style="259"/>
    <col min="2" max="2" width="58.33203125" style="259" customWidth="1"/>
    <col min="3" max="5" width="25" style="259" customWidth="1"/>
    <col min="6" max="6" width="5.5" style="259" customWidth="1"/>
    <col min="7" max="16384" width="9.33203125" style="259"/>
  </cols>
  <sheetData>
    <row r="1" spans="1:6">
      <c r="A1" s="260"/>
      <c r="F1" s="891" t="str">
        <f>+CONCATENATE("8. tájékoztató tábla a ......../",LEFT([1]ÖSSZEFÜGGÉSEK!A4,4)+1,". (........) önkormányzati rendelethez")</f>
        <v>8. tájékoztató tábla a ......../2016. (........) önkormányzati rendelethez</v>
      </c>
    </row>
    <row r="2" spans="1:6" ht="33" customHeight="1">
      <c r="A2" s="888" t="str">
        <f>+CONCATENATE("A Bátaszék Város Önkormányzat tulajdonában álló gazdálkodó szervezetek működéséből származó",CHAR(10),"kötelezettségek és részesedések alakulása a ",LEFT([1]ÖSSZEFÜGGÉSEK!A4,4),". évben")</f>
        <v>A Bátaszék Város Önkormányzat tulajdonában álló gazdálkodó szervezetek működéséből származó
kötelezettségek és részesedések alakulása a 2015. évben</v>
      </c>
      <c r="B2" s="888"/>
      <c r="C2" s="888"/>
      <c r="D2" s="888"/>
      <c r="E2" s="888"/>
      <c r="F2" s="891"/>
    </row>
    <row r="3" spans="1:6" ht="16.5" thickBot="1">
      <c r="A3" s="261"/>
      <c r="F3" s="891"/>
    </row>
    <row r="4" spans="1:6" ht="79.5" thickBot="1">
      <c r="A4" s="262" t="s">
        <v>247</v>
      </c>
      <c r="B4" s="263" t="s">
        <v>250</v>
      </c>
      <c r="C4" s="263" t="s">
        <v>251</v>
      </c>
      <c r="D4" s="263" t="s">
        <v>252</v>
      </c>
      <c r="E4" s="264" t="s">
        <v>253</v>
      </c>
      <c r="F4" s="891"/>
    </row>
    <row r="5" spans="1:6" ht="15.75">
      <c r="A5" s="265" t="s">
        <v>7</v>
      </c>
      <c r="B5" s="269" t="s">
        <v>1253</v>
      </c>
      <c r="C5" s="272">
        <v>1</v>
      </c>
      <c r="D5" s="275">
        <v>3000000</v>
      </c>
      <c r="E5" s="278"/>
      <c r="F5" s="891"/>
    </row>
    <row r="6" spans="1:6" ht="15.75">
      <c r="A6" s="266" t="s">
        <v>8</v>
      </c>
      <c r="B6" s="270" t="s">
        <v>1254</v>
      </c>
      <c r="C6" s="273">
        <v>1</v>
      </c>
      <c r="D6" s="276">
        <v>51548000</v>
      </c>
      <c r="E6" s="279"/>
      <c r="F6" s="891"/>
    </row>
    <row r="7" spans="1:6" ht="15.75">
      <c r="A7" s="266" t="s">
        <v>9</v>
      </c>
      <c r="B7" s="270" t="s">
        <v>1251</v>
      </c>
      <c r="C7" s="273">
        <v>0.3387</v>
      </c>
      <c r="D7" s="276">
        <v>7643099</v>
      </c>
      <c r="E7" s="279"/>
      <c r="F7" s="891"/>
    </row>
    <row r="8" spans="1:6" ht="15.75">
      <c r="A8" s="266" t="s">
        <v>10</v>
      </c>
      <c r="B8" s="270" t="s">
        <v>1255</v>
      </c>
      <c r="C8" s="273">
        <v>0.1</v>
      </c>
      <c r="D8" s="276">
        <v>50000</v>
      </c>
      <c r="E8" s="279"/>
      <c r="F8" s="891"/>
    </row>
    <row r="9" spans="1:6" ht="15.75">
      <c r="A9" s="266" t="s">
        <v>11</v>
      </c>
      <c r="B9" s="270" t="s">
        <v>1256</v>
      </c>
      <c r="C9" s="273">
        <v>7.0000000000000007E-2</v>
      </c>
      <c r="D9" s="276">
        <v>400000</v>
      </c>
      <c r="E9" s="279"/>
      <c r="F9" s="891"/>
    </row>
    <row r="10" spans="1:6" ht="15.75">
      <c r="A10" s="266" t="s">
        <v>12</v>
      </c>
      <c r="B10" s="270" t="s">
        <v>1257</v>
      </c>
      <c r="C10" s="273">
        <v>0.25</v>
      </c>
      <c r="D10" s="276">
        <v>375000</v>
      </c>
      <c r="E10" s="279"/>
      <c r="F10" s="891"/>
    </row>
    <row r="11" spans="1:6" ht="15.75">
      <c r="A11" s="266" t="s">
        <v>13</v>
      </c>
      <c r="B11" s="270" t="s">
        <v>1258</v>
      </c>
      <c r="C11" s="273">
        <v>0.25</v>
      </c>
      <c r="D11" s="276">
        <v>375000</v>
      </c>
      <c r="E11" s="279"/>
      <c r="F11" s="891"/>
    </row>
    <row r="12" spans="1:6" ht="15.75">
      <c r="A12" s="266" t="s">
        <v>14</v>
      </c>
      <c r="B12" s="270"/>
      <c r="C12" s="273"/>
      <c r="D12" s="276"/>
      <c r="E12" s="279"/>
      <c r="F12" s="891"/>
    </row>
    <row r="13" spans="1:6" ht="15.75">
      <c r="A13" s="266" t="s">
        <v>15</v>
      </c>
      <c r="B13" s="270"/>
      <c r="C13" s="273"/>
      <c r="D13" s="276"/>
      <c r="E13" s="279"/>
      <c r="F13" s="891"/>
    </row>
    <row r="14" spans="1:6" ht="15.75">
      <c r="A14" s="266" t="s">
        <v>16</v>
      </c>
      <c r="B14" s="270"/>
      <c r="C14" s="273"/>
      <c r="D14" s="276"/>
      <c r="E14" s="279"/>
      <c r="F14" s="891"/>
    </row>
    <row r="15" spans="1:6" ht="15.75">
      <c r="A15" s="266" t="s">
        <v>17</v>
      </c>
      <c r="B15" s="270"/>
      <c r="C15" s="273"/>
      <c r="D15" s="276"/>
      <c r="E15" s="279"/>
      <c r="F15" s="891"/>
    </row>
    <row r="16" spans="1:6" ht="15.75">
      <c r="A16" s="266" t="s">
        <v>18</v>
      </c>
      <c r="B16" s="270"/>
      <c r="C16" s="273"/>
      <c r="D16" s="276"/>
      <c r="E16" s="279"/>
      <c r="F16" s="891"/>
    </row>
    <row r="17" spans="1:6" ht="15.75">
      <c r="A17" s="266" t="s">
        <v>19</v>
      </c>
      <c r="B17" s="270"/>
      <c r="C17" s="273"/>
      <c r="D17" s="276"/>
      <c r="E17" s="279"/>
      <c r="F17" s="891"/>
    </row>
    <row r="18" spans="1:6" ht="15.75">
      <c r="A18" s="266" t="s">
        <v>20</v>
      </c>
      <c r="B18" s="270"/>
      <c r="C18" s="273"/>
      <c r="D18" s="276"/>
      <c r="E18" s="279"/>
      <c r="F18" s="891"/>
    </row>
    <row r="19" spans="1:6" ht="15.75">
      <c r="A19" s="266" t="s">
        <v>21</v>
      </c>
      <c r="B19" s="270"/>
      <c r="C19" s="273"/>
      <c r="D19" s="276"/>
      <c r="E19" s="279"/>
      <c r="F19" s="891"/>
    </row>
    <row r="20" spans="1:6" ht="15.75">
      <c r="A20" s="266" t="s">
        <v>22</v>
      </c>
      <c r="B20" s="270"/>
      <c r="C20" s="273"/>
      <c r="D20" s="276"/>
      <c r="E20" s="279"/>
      <c r="F20" s="891"/>
    </row>
    <row r="21" spans="1:6" ht="16.5" thickBot="1">
      <c r="A21" s="267" t="s">
        <v>23</v>
      </c>
      <c r="B21" s="271"/>
      <c r="C21" s="274"/>
      <c r="D21" s="277"/>
      <c r="E21" s="280"/>
      <c r="F21" s="891"/>
    </row>
    <row r="22" spans="1:6" ht="16.5" thickBot="1">
      <c r="A22" s="889" t="s">
        <v>254</v>
      </c>
      <c r="B22" s="890"/>
      <c r="C22" s="268"/>
      <c r="D22" s="754">
        <f>IF(SUM(D5:D21)=0,"",SUM(D5:D21))</f>
        <v>63391099</v>
      </c>
      <c r="E22" s="281" t="str">
        <f>IF(SUM(E5:E21)=0,"",SUM(E5:E21))</f>
        <v/>
      </c>
      <c r="F22" s="891"/>
    </row>
    <row r="23" spans="1:6" ht="15.75">
      <c r="A23" s="261"/>
    </row>
  </sheetData>
  <mergeCells count="3">
    <mergeCell ref="A2:E2"/>
    <mergeCell ref="A22:B22"/>
    <mergeCell ref="F1:F22"/>
  </mergeCells>
  <pageMargins left="0.7" right="0.7" top="0.75" bottom="0.75" header="0.3" footer="0.3"/>
  <pageSetup paperSize="9" scale="9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C14"/>
  <sheetViews>
    <sheetView zoomScaleNormal="100" workbookViewId="0">
      <selection activeCell="L12" sqref="L12"/>
    </sheetView>
  </sheetViews>
  <sheetFormatPr defaultRowHeight="12.75"/>
  <cols>
    <col min="1" max="1" width="7.6640625" style="8" customWidth="1"/>
    <col min="2" max="2" width="60.83203125" style="8" customWidth="1"/>
    <col min="3" max="3" width="25.6640625" style="8" customWidth="1"/>
    <col min="4" max="16384" width="9.33203125" style="8"/>
  </cols>
  <sheetData>
    <row r="1" spans="1:3" ht="15">
      <c r="C1" s="234" t="str">
        <f>+CONCATENATE("9. sz. tájékoztató tábla a ……./",LEFT([1]ÖSSZEFÜGGÉSEK!A4,4)+1,".(………)  önkormányzati rendelethez")</f>
        <v>9. sz. tájékoztató tábla a ……./2016.(………)  önkormányzati rendelethez</v>
      </c>
    </row>
    <row r="2" spans="1:3" ht="14.25">
      <c r="A2" s="235"/>
      <c r="B2" s="235"/>
      <c r="C2" s="235"/>
    </row>
    <row r="3" spans="1:3" ht="33.75" customHeight="1">
      <c r="A3" s="892" t="s">
        <v>255</v>
      </c>
      <c r="B3" s="892"/>
      <c r="C3" s="892"/>
    </row>
    <row r="4" spans="1:3" ht="13.5" thickBot="1">
      <c r="C4" s="236"/>
    </row>
    <row r="5" spans="1:3" s="240" customFormat="1" ht="43.5" customHeight="1" thickBot="1">
      <c r="A5" s="237" t="s">
        <v>5</v>
      </c>
      <c r="B5" s="238" t="s">
        <v>53</v>
      </c>
      <c r="C5" s="239" t="s">
        <v>256</v>
      </c>
    </row>
    <row r="6" spans="1:3" ht="28.5" customHeight="1">
      <c r="A6" s="241" t="s">
        <v>7</v>
      </c>
      <c r="B6" s="242" t="str">
        <f>+CONCATENATE("Pénzkészlet ",LEFT([1]ÖSSZEFÜGGÉSEK!A4,4),". január 1-jén",CHAR(10),"ebből:")</f>
        <v>Pénzkészlet 2015. január 1-jén
ebből:</v>
      </c>
      <c r="C6" s="243">
        <f>C7+C8</f>
        <v>112117</v>
      </c>
    </row>
    <row r="7" spans="1:3" ht="18" customHeight="1">
      <c r="A7" s="244" t="s">
        <v>8</v>
      </c>
      <c r="B7" s="245" t="s">
        <v>257</v>
      </c>
      <c r="C7" s="246">
        <v>111221</v>
      </c>
    </row>
    <row r="8" spans="1:3" ht="18" customHeight="1">
      <c r="A8" s="244" t="s">
        <v>9</v>
      </c>
      <c r="B8" s="245" t="s">
        <v>258</v>
      </c>
      <c r="C8" s="246">
        <v>896</v>
      </c>
    </row>
    <row r="9" spans="1:3" ht="18" customHeight="1">
      <c r="A9" s="244" t="s">
        <v>10</v>
      </c>
      <c r="B9" s="624" t="s">
        <v>259</v>
      </c>
      <c r="C9" s="246">
        <v>1296311</v>
      </c>
    </row>
    <row r="10" spans="1:3" ht="18" customHeight="1">
      <c r="A10" s="247" t="s">
        <v>11</v>
      </c>
      <c r="B10" s="625" t="s">
        <v>260</v>
      </c>
      <c r="C10" s="248">
        <v>1099711</v>
      </c>
    </row>
    <row r="11" spans="1:3" ht="18" customHeight="1" thickBot="1">
      <c r="A11" s="252" t="s">
        <v>12</v>
      </c>
      <c r="B11" s="572" t="s">
        <v>602</v>
      </c>
      <c r="C11" s="254">
        <v>-156618</v>
      </c>
    </row>
    <row r="12" spans="1:3" ht="25.5" customHeight="1">
      <c r="A12" s="249" t="s">
        <v>13</v>
      </c>
      <c r="B12" s="250" t="str">
        <f>+CONCATENATE("Záró pénzkészlet ",LEFT([1]ÖSSZEFÜGGÉSEK!A4,4),". december 31-én",CHAR(10),"ebből:")</f>
        <v>Záró pénzkészlet 2015. december 31-én
ebből:</v>
      </c>
      <c r="C12" s="251">
        <f>C6+C9-C10+C11</f>
        <v>152099</v>
      </c>
    </row>
    <row r="13" spans="1:3" ht="18" customHeight="1">
      <c r="A13" s="244" t="s">
        <v>14</v>
      </c>
      <c r="B13" s="245" t="s">
        <v>257</v>
      </c>
      <c r="C13" s="246">
        <v>151413</v>
      </c>
    </row>
    <row r="14" spans="1:3" ht="18" customHeight="1" thickBot="1">
      <c r="A14" s="252" t="s">
        <v>15</v>
      </c>
      <c r="B14" s="253" t="s">
        <v>258</v>
      </c>
      <c r="C14" s="254">
        <v>686</v>
      </c>
    </row>
  </sheetData>
  <mergeCells count="1">
    <mergeCell ref="A3:C3"/>
  </mergeCells>
  <conditionalFormatting sqref="C12">
    <cfRule type="cellIs" dxfId="0" priority="1" stopIfTrue="1" operator="notEqual">
      <formula>SUM(C13:C14)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"/>
  <sheetViews>
    <sheetView zoomScaleNormal="100" workbookViewId="0">
      <selection activeCell="I33" sqref="I33"/>
    </sheetView>
  </sheetViews>
  <sheetFormatPr defaultRowHeight="12.75"/>
  <cols>
    <col min="1" max="1" width="9.5" customWidth="1"/>
    <col min="2" max="2" width="76.6640625" customWidth="1"/>
    <col min="3" max="9" width="22.33203125" customWidth="1"/>
    <col min="257" max="257" width="9.5" customWidth="1"/>
    <col min="258" max="258" width="88.1640625" bestFit="1" customWidth="1"/>
    <col min="259" max="265" width="22.33203125" customWidth="1"/>
    <col min="513" max="513" width="9.5" customWidth="1"/>
    <col min="514" max="514" width="88.1640625" bestFit="1" customWidth="1"/>
    <col min="515" max="521" width="22.33203125" customWidth="1"/>
    <col min="769" max="769" width="9.5" customWidth="1"/>
    <col min="770" max="770" width="88.1640625" bestFit="1" customWidth="1"/>
    <col min="771" max="777" width="22.33203125" customWidth="1"/>
    <col min="1025" max="1025" width="9.5" customWidth="1"/>
    <col min="1026" max="1026" width="88.1640625" bestFit="1" customWidth="1"/>
    <col min="1027" max="1033" width="22.33203125" customWidth="1"/>
    <col min="1281" max="1281" width="9.5" customWidth="1"/>
    <col min="1282" max="1282" width="88.1640625" bestFit="1" customWidth="1"/>
    <col min="1283" max="1289" width="22.33203125" customWidth="1"/>
    <col min="1537" max="1537" width="9.5" customWidth="1"/>
    <col min="1538" max="1538" width="88.1640625" bestFit="1" customWidth="1"/>
    <col min="1539" max="1545" width="22.33203125" customWidth="1"/>
    <col min="1793" max="1793" width="9.5" customWidth="1"/>
    <col min="1794" max="1794" width="88.1640625" bestFit="1" customWidth="1"/>
    <col min="1795" max="1801" width="22.33203125" customWidth="1"/>
    <col min="2049" max="2049" width="9.5" customWidth="1"/>
    <col min="2050" max="2050" width="88.1640625" bestFit="1" customWidth="1"/>
    <col min="2051" max="2057" width="22.33203125" customWidth="1"/>
    <col min="2305" max="2305" width="9.5" customWidth="1"/>
    <col min="2306" max="2306" width="88.1640625" bestFit="1" customWidth="1"/>
    <col min="2307" max="2313" width="22.33203125" customWidth="1"/>
    <col min="2561" max="2561" width="9.5" customWidth="1"/>
    <col min="2562" max="2562" width="88.1640625" bestFit="1" customWidth="1"/>
    <col min="2563" max="2569" width="22.33203125" customWidth="1"/>
    <col min="2817" max="2817" width="9.5" customWidth="1"/>
    <col min="2818" max="2818" width="88.1640625" bestFit="1" customWidth="1"/>
    <col min="2819" max="2825" width="22.33203125" customWidth="1"/>
    <col min="3073" max="3073" width="9.5" customWidth="1"/>
    <col min="3074" max="3074" width="88.1640625" bestFit="1" customWidth="1"/>
    <col min="3075" max="3081" width="22.33203125" customWidth="1"/>
    <col min="3329" max="3329" width="9.5" customWidth="1"/>
    <col min="3330" max="3330" width="88.1640625" bestFit="1" customWidth="1"/>
    <col min="3331" max="3337" width="22.33203125" customWidth="1"/>
    <col min="3585" max="3585" width="9.5" customWidth="1"/>
    <col min="3586" max="3586" width="88.1640625" bestFit="1" customWidth="1"/>
    <col min="3587" max="3593" width="22.33203125" customWidth="1"/>
    <col min="3841" max="3841" width="9.5" customWidth="1"/>
    <col min="3842" max="3842" width="88.1640625" bestFit="1" customWidth="1"/>
    <col min="3843" max="3849" width="22.33203125" customWidth="1"/>
    <col min="4097" max="4097" width="9.5" customWidth="1"/>
    <col min="4098" max="4098" width="88.1640625" bestFit="1" customWidth="1"/>
    <col min="4099" max="4105" width="22.33203125" customWidth="1"/>
    <col min="4353" max="4353" width="9.5" customWidth="1"/>
    <col min="4354" max="4354" width="88.1640625" bestFit="1" customWidth="1"/>
    <col min="4355" max="4361" width="22.33203125" customWidth="1"/>
    <col min="4609" max="4609" width="9.5" customWidth="1"/>
    <col min="4610" max="4610" width="88.1640625" bestFit="1" customWidth="1"/>
    <col min="4611" max="4617" width="22.33203125" customWidth="1"/>
    <col min="4865" max="4865" width="9.5" customWidth="1"/>
    <col min="4866" max="4866" width="88.1640625" bestFit="1" customWidth="1"/>
    <col min="4867" max="4873" width="22.33203125" customWidth="1"/>
    <col min="5121" max="5121" width="9.5" customWidth="1"/>
    <col min="5122" max="5122" width="88.1640625" bestFit="1" customWidth="1"/>
    <col min="5123" max="5129" width="22.33203125" customWidth="1"/>
    <col min="5377" max="5377" width="9.5" customWidth="1"/>
    <col min="5378" max="5378" width="88.1640625" bestFit="1" customWidth="1"/>
    <col min="5379" max="5385" width="22.33203125" customWidth="1"/>
    <col min="5633" max="5633" width="9.5" customWidth="1"/>
    <col min="5634" max="5634" width="88.1640625" bestFit="1" customWidth="1"/>
    <col min="5635" max="5641" width="22.33203125" customWidth="1"/>
    <col min="5889" max="5889" width="9.5" customWidth="1"/>
    <col min="5890" max="5890" width="88.1640625" bestFit="1" customWidth="1"/>
    <col min="5891" max="5897" width="22.33203125" customWidth="1"/>
    <col min="6145" max="6145" width="9.5" customWidth="1"/>
    <col min="6146" max="6146" width="88.1640625" bestFit="1" customWidth="1"/>
    <col min="6147" max="6153" width="22.33203125" customWidth="1"/>
    <col min="6401" max="6401" width="9.5" customWidth="1"/>
    <col min="6402" max="6402" width="88.1640625" bestFit="1" customWidth="1"/>
    <col min="6403" max="6409" width="22.33203125" customWidth="1"/>
    <col min="6657" max="6657" width="9.5" customWidth="1"/>
    <col min="6658" max="6658" width="88.1640625" bestFit="1" customWidth="1"/>
    <col min="6659" max="6665" width="22.33203125" customWidth="1"/>
    <col min="6913" max="6913" width="9.5" customWidth="1"/>
    <col min="6914" max="6914" width="88.1640625" bestFit="1" customWidth="1"/>
    <col min="6915" max="6921" width="22.33203125" customWidth="1"/>
    <col min="7169" max="7169" width="9.5" customWidth="1"/>
    <col min="7170" max="7170" width="88.1640625" bestFit="1" customWidth="1"/>
    <col min="7171" max="7177" width="22.33203125" customWidth="1"/>
    <col min="7425" max="7425" width="9.5" customWidth="1"/>
    <col min="7426" max="7426" width="88.1640625" bestFit="1" customWidth="1"/>
    <col min="7427" max="7433" width="22.33203125" customWidth="1"/>
    <col min="7681" max="7681" width="9.5" customWidth="1"/>
    <col min="7682" max="7682" width="88.1640625" bestFit="1" customWidth="1"/>
    <col min="7683" max="7689" width="22.33203125" customWidth="1"/>
    <col min="7937" max="7937" width="9.5" customWidth="1"/>
    <col min="7938" max="7938" width="88.1640625" bestFit="1" customWidth="1"/>
    <col min="7939" max="7945" width="22.33203125" customWidth="1"/>
    <col min="8193" max="8193" width="9.5" customWidth="1"/>
    <col min="8194" max="8194" width="88.1640625" bestFit="1" customWidth="1"/>
    <col min="8195" max="8201" width="22.33203125" customWidth="1"/>
    <col min="8449" max="8449" width="9.5" customWidth="1"/>
    <col min="8450" max="8450" width="88.1640625" bestFit="1" customWidth="1"/>
    <col min="8451" max="8457" width="22.33203125" customWidth="1"/>
    <col min="8705" max="8705" width="9.5" customWidth="1"/>
    <col min="8706" max="8706" width="88.1640625" bestFit="1" customWidth="1"/>
    <col min="8707" max="8713" width="22.33203125" customWidth="1"/>
    <col min="8961" max="8961" width="9.5" customWidth="1"/>
    <col min="8962" max="8962" width="88.1640625" bestFit="1" customWidth="1"/>
    <col min="8963" max="8969" width="22.33203125" customWidth="1"/>
    <col min="9217" max="9217" width="9.5" customWidth="1"/>
    <col min="9218" max="9218" width="88.1640625" bestFit="1" customWidth="1"/>
    <col min="9219" max="9225" width="22.33203125" customWidth="1"/>
    <col min="9473" max="9473" width="9.5" customWidth="1"/>
    <col min="9474" max="9474" width="88.1640625" bestFit="1" customWidth="1"/>
    <col min="9475" max="9481" width="22.33203125" customWidth="1"/>
    <col min="9729" max="9729" width="9.5" customWidth="1"/>
    <col min="9730" max="9730" width="88.1640625" bestFit="1" customWidth="1"/>
    <col min="9731" max="9737" width="22.33203125" customWidth="1"/>
    <col min="9985" max="9985" width="9.5" customWidth="1"/>
    <col min="9986" max="9986" width="88.1640625" bestFit="1" customWidth="1"/>
    <col min="9987" max="9993" width="22.33203125" customWidth="1"/>
    <col min="10241" max="10241" width="9.5" customWidth="1"/>
    <col min="10242" max="10242" width="88.1640625" bestFit="1" customWidth="1"/>
    <col min="10243" max="10249" width="22.33203125" customWidth="1"/>
    <col min="10497" max="10497" width="9.5" customWidth="1"/>
    <col min="10498" max="10498" width="88.1640625" bestFit="1" customWidth="1"/>
    <col min="10499" max="10505" width="22.33203125" customWidth="1"/>
    <col min="10753" max="10753" width="9.5" customWidth="1"/>
    <col min="10754" max="10754" width="88.1640625" bestFit="1" customWidth="1"/>
    <col min="10755" max="10761" width="22.33203125" customWidth="1"/>
    <col min="11009" max="11009" width="9.5" customWidth="1"/>
    <col min="11010" max="11010" width="88.1640625" bestFit="1" customWidth="1"/>
    <col min="11011" max="11017" width="22.33203125" customWidth="1"/>
    <col min="11265" max="11265" width="9.5" customWidth="1"/>
    <col min="11266" max="11266" width="88.1640625" bestFit="1" customWidth="1"/>
    <col min="11267" max="11273" width="22.33203125" customWidth="1"/>
    <col min="11521" max="11521" width="9.5" customWidth="1"/>
    <col min="11522" max="11522" width="88.1640625" bestFit="1" customWidth="1"/>
    <col min="11523" max="11529" width="22.33203125" customWidth="1"/>
    <col min="11777" max="11777" width="9.5" customWidth="1"/>
    <col min="11778" max="11778" width="88.1640625" bestFit="1" customWidth="1"/>
    <col min="11779" max="11785" width="22.33203125" customWidth="1"/>
    <col min="12033" max="12033" width="9.5" customWidth="1"/>
    <col min="12034" max="12034" width="88.1640625" bestFit="1" customWidth="1"/>
    <col min="12035" max="12041" width="22.33203125" customWidth="1"/>
    <col min="12289" max="12289" width="9.5" customWidth="1"/>
    <col min="12290" max="12290" width="88.1640625" bestFit="1" customWidth="1"/>
    <col min="12291" max="12297" width="22.33203125" customWidth="1"/>
    <col min="12545" max="12545" width="9.5" customWidth="1"/>
    <col min="12546" max="12546" width="88.1640625" bestFit="1" customWidth="1"/>
    <col min="12547" max="12553" width="22.33203125" customWidth="1"/>
    <col min="12801" max="12801" width="9.5" customWidth="1"/>
    <col min="12802" max="12802" width="88.1640625" bestFit="1" customWidth="1"/>
    <col min="12803" max="12809" width="22.33203125" customWidth="1"/>
    <col min="13057" max="13057" width="9.5" customWidth="1"/>
    <col min="13058" max="13058" width="88.1640625" bestFit="1" customWidth="1"/>
    <col min="13059" max="13065" width="22.33203125" customWidth="1"/>
    <col min="13313" max="13313" width="9.5" customWidth="1"/>
    <col min="13314" max="13314" width="88.1640625" bestFit="1" customWidth="1"/>
    <col min="13315" max="13321" width="22.33203125" customWidth="1"/>
    <col min="13569" max="13569" width="9.5" customWidth="1"/>
    <col min="13570" max="13570" width="88.1640625" bestFit="1" customWidth="1"/>
    <col min="13571" max="13577" width="22.33203125" customWidth="1"/>
    <col min="13825" max="13825" width="9.5" customWidth="1"/>
    <col min="13826" max="13826" width="88.1640625" bestFit="1" customWidth="1"/>
    <col min="13827" max="13833" width="22.33203125" customWidth="1"/>
    <col min="14081" max="14081" width="9.5" customWidth="1"/>
    <col min="14082" max="14082" width="88.1640625" bestFit="1" customWidth="1"/>
    <col min="14083" max="14089" width="22.33203125" customWidth="1"/>
    <col min="14337" max="14337" width="9.5" customWidth="1"/>
    <col min="14338" max="14338" width="88.1640625" bestFit="1" customWidth="1"/>
    <col min="14339" max="14345" width="22.33203125" customWidth="1"/>
    <col min="14593" max="14593" width="9.5" customWidth="1"/>
    <col min="14594" max="14594" width="88.1640625" bestFit="1" customWidth="1"/>
    <col min="14595" max="14601" width="22.33203125" customWidth="1"/>
    <col min="14849" max="14849" width="9.5" customWidth="1"/>
    <col min="14850" max="14850" width="88.1640625" bestFit="1" customWidth="1"/>
    <col min="14851" max="14857" width="22.33203125" customWidth="1"/>
    <col min="15105" max="15105" width="9.5" customWidth="1"/>
    <col min="15106" max="15106" width="88.1640625" bestFit="1" customWidth="1"/>
    <col min="15107" max="15113" width="22.33203125" customWidth="1"/>
    <col min="15361" max="15361" width="9.5" customWidth="1"/>
    <col min="15362" max="15362" width="88.1640625" bestFit="1" customWidth="1"/>
    <col min="15363" max="15369" width="22.33203125" customWidth="1"/>
    <col min="15617" max="15617" width="9.5" customWidth="1"/>
    <col min="15618" max="15618" width="88.1640625" bestFit="1" customWidth="1"/>
    <col min="15619" max="15625" width="22.33203125" customWidth="1"/>
    <col min="15873" max="15873" width="9.5" customWidth="1"/>
    <col min="15874" max="15874" width="88.1640625" bestFit="1" customWidth="1"/>
    <col min="15875" max="15881" width="22.33203125" customWidth="1"/>
    <col min="16129" max="16129" width="9.5" customWidth="1"/>
    <col min="16130" max="16130" width="88.1640625" bestFit="1" customWidth="1"/>
    <col min="16131" max="16137" width="22.33203125" customWidth="1"/>
  </cols>
  <sheetData>
    <row r="1" spans="1:9">
      <c r="A1" s="877" t="s">
        <v>1133</v>
      </c>
      <c r="B1" s="878"/>
      <c r="C1" s="878"/>
      <c r="D1" s="878"/>
      <c r="E1" s="878"/>
      <c r="F1" s="878"/>
      <c r="G1" s="878"/>
      <c r="H1" s="878"/>
      <c r="I1" s="878"/>
    </row>
    <row r="2" spans="1:9" ht="60">
      <c r="A2" s="578" t="s">
        <v>607</v>
      </c>
      <c r="B2" s="578" t="s">
        <v>53</v>
      </c>
      <c r="C2" s="578" t="s">
        <v>1134</v>
      </c>
      <c r="D2" s="578" t="s">
        <v>1135</v>
      </c>
      <c r="E2" s="578" t="s">
        <v>1136</v>
      </c>
      <c r="F2" s="578" t="s">
        <v>1137</v>
      </c>
      <c r="G2" s="578" t="s">
        <v>1138</v>
      </c>
      <c r="H2" s="578" t="s">
        <v>1139</v>
      </c>
      <c r="I2" s="578" t="s">
        <v>1140</v>
      </c>
    </row>
    <row r="3" spans="1:9" ht="15">
      <c r="A3" s="578">
        <v>1</v>
      </c>
      <c r="B3" s="578">
        <v>2</v>
      </c>
      <c r="C3" s="578">
        <v>3</v>
      </c>
      <c r="D3" s="578">
        <v>4</v>
      </c>
      <c r="E3" s="578">
        <v>5</v>
      </c>
      <c r="F3" s="578">
        <v>6</v>
      </c>
      <c r="G3" s="578">
        <v>7</v>
      </c>
      <c r="H3" s="578">
        <v>8</v>
      </c>
      <c r="I3" s="578">
        <v>9</v>
      </c>
    </row>
    <row r="4" spans="1:9">
      <c r="A4" s="582" t="s">
        <v>41</v>
      </c>
      <c r="B4" s="583" t="s">
        <v>1141</v>
      </c>
      <c r="C4" s="584">
        <v>31554</v>
      </c>
      <c r="D4" s="584">
        <v>4007988</v>
      </c>
      <c r="E4" s="584">
        <v>642732</v>
      </c>
      <c r="F4" s="584">
        <v>0</v>
      </c>
      <c r="G4" s="584">
        <v>59812</v>
      </c>
      <c r="H4" s="584">
        <v>691</v>
      </c>
      <c r="I4" s="584">
        <v>4742777</v>
      </c>
    </row>
    <row r="5" spans="1:9">
      <c r="A5" s="579" t="s">
        <v>48</v>
      </c>
      <c r="B5" s="580" t="s">
        <v>1142</v>
      </c>
      <c r="C5" s="581">
        <v>3777</v>
      </c>
      <c r="D5" s="581">
        <v>0</v>
      </c>
      <c r="E5" s="581">
        <v>0</v>
      </c>
      <c r="F5" s="581">
        <v>0</v>
      </c>
      <c r="G5" s="581">
        <v>3064</v>
      </c>
      <c r="H5" s="581">
        <v>0</v>
      </c>
      <c r="I5" s="581">
        <v>6841</v>
      </c>
    </row>
    <row r="6" spans="1:9">
      <c r="A6" s="579" t="s">
        <v>49</v>
      </c>
      <c r="B6" s="580" t="s">
        <v>1143</v>
      </c>
      <c r="C6" s="581">
        <v>0</v>
      </c>
      <c r="D6" s="581">
        <v>0</v>
      </c>
      <c r="E6" s="581">
        <v>0</v>
      </c>
      <c r="F6" s="581">
        <v>0</v>
      </c>
      <c r="G6" s="581">
        <v>470</v>
      </c>
      <c r="H6" s="581">
        <v>0</v>
      </c>
      <c r="I6" s="581">
        <v>470</v>
      </c>
    </row>
    <row r="7" spans="1:9">
      <c r="A7" s="579" t="s">
        <v>50</v>
      </c>
      <c r="B7" s="580" t="s">
        <v>1144</v>
      </c>
      <c r="C7" s="581">
        <v>0</v>
      </c>
      <c r="D7" s="581">
        <v>100222</v>
      </c>
      <c r="E7" s="581">
        <v>10366</v>
      </c>
      <c r="F7" s="581">
        <v>0</v>
      </c>
      <c r="G7" s="581">
        <v>0</v>
      </c>
      <c r="H7" s="581">
        <v>0</v>
      </c>
      <c r="I7" s="581">
        <v>110588</v>
      </c>
    </row>
    <row r="8" spans="1:9">
      <c r="A8" s="579" t="s">
        <v>51</v>
      </c>
      <c r="B8" s="580" t="s">
        <v>1145</v>
      </c>
      <c r="C8" s="581">
        <v>0</v>
      </c>
      <c r="D8" s="581">
        <v>0</v>
      </c>
      <c r="E8" s="581">
        <v>0</v>
      </c>
      <c r="F8" s="581">
        <v>0</v>
      </c>
      <c r="G8" s="581">
        <v>0</v>
      </c>
      <c r="H8" s="581">
        <v>0</v>
      </c>
      <c r="I8" s="581">
        <v>0</v>
      </c>
    </row>
    <row r="9" spans="1:9" ht="25.5">
      <c r="A9" s="579" t="s">
        <v>616</v>
      </c>
      <c r="B9" s="580" t="s">
        <v>1146</v>
      </c>
      <c r="C9" s="581">
        <v>0</v>
      </c>
      <c r="D9" s="581">
        <v>0</v>
      </c>
      <c r="E9" s="581">
        <v>0</v>
      </c>
      <c r="F9" s="581">
        <v>0</v>
      </c>
      <c r="G9" s="581">
        <v>0</v>
      </c>
      <c r="H9" s="581">
        <v>0</v>
      </c>
      <c r="I9" s="581">
        <v>0</v>
      </c>
    </row>
    <row r="10" spans="1:9">
      <c r="A10" s="579" t="s">
        <v>618</v>
      </c>
      <c r="B10" s="580" t="s">
        <v>1147</v>
      </c>
      <c r="C10" s="581">
        <v>118</v>
      </c>
      <c r="D10" s="581">
        <v>0</v>
      </c>
      <c r="E10" s="581">
        <v>573</v>
      </c>
      <c r="F10" s="581">
        <v>0</v>
      </c>
      <c r="G10" s="581">
        <v>102646</v>
      </c>
      <c r="H10" s="581">
        <v>0</v>
      </c>
      <c r="I10" s="581">
        <v>103337</v>
      </c>
    </row>
    <row r="11" spans="1:9">
      <c r="A11" s="582" t="s">
        <v>620</v>
      </c>
      <c r="B11" s="583" t="s">
        <v>1148</v>
      </c>
      <c r="C11" s="584">
        <v>3895</v>
      </c>
      <c r="D11" s="584">
        <v>100222</v>
      </c>
      <c r="E11" s="584">
        <v>10939</v>
      </c>
      <c r="F11" s="584">
        <v>0</v>
      </c>
      <c r="G11" s="584">
        <v>106180</v>
      </c>
      <c r="H11" s="584">
        <v>0</v>
      </c>
      <c r="I11" s="584">
        <v>221236</v>
      </c>
    </row>
    <row r="12" spans="1:9">
      <c r="A12" s="579" t="s">
        <v>622</v>
      </c>
      <c r="B12" s="580" t="s">
        <v>1149</v>
      </c>
      <c r="C12" s="581">
        <v>0</v>
      </c>
      <c r="D12" s="581">
        <v>0</v>
      </c>
      <c r="E12" s="581">
        <v>0</v>
      </c>
      <c r="F12" s="581">
        <v>0</v>
      </c>
      <c r="G12" s="581">
        <v>0</v>
      </c>
      <c r="H12" s="581">
        <v>0</v>
      </c>
      <c r="I12" s="581">
        <v>0</v>
      </c>
    </row>
    <row r="13" spans="1:9">
      <c r="A13" s="579" t="s">
        <v>624</v>
      </c>
      <c r="B13" s="580" t="s">
        <v>1150</v>
      </c>
      <c r="C13" s="581">
        <v>0</v>
      </c>
      <c r="D13" s="581">
        <v>0</v>
      </c>
      <c r="E13" s="581">
        <v>0</v>
      </c>
      <c r="F13" s="581">
        <v>0</v>
      </c>
      <c r="G13" s="581">
        <v>0</v>
      </c>
      <c r="H13" s="581">
        <v>0</v>
      </c>
      <c r="I13" s="581">
        <v>0</v>
      </c>
    </row>
    <row r="14" spans="1:9">
      <c r="A14" s="579" t="s">
        <v>626</v>
      </c>
      <c r="B14" s="580" t="s">
        <v>1151</v>
      </c>
      <c r="C14" s="581">
        <v>0</v>
      </c>
      <c r="D14" s="581">
        <v>0</v>
      </c>
      <c r="E14" s="581">
        <v>0</v>
      </c>
      <c r="F14" s="581">
        <v>0</v>
      </c>
      <c r="G14" s="581">
        <v>0</v>
      </c>
      <c r="H14" s="581">
        <v>0</v>
      </c>
      <c r="I14" s="581">
        <v>0</v>
      </c>
    </row>
    <row r="15" spans="1:9" ht="25.5">
      <c r="A15" s="579" t="s">
        <v>628</v>
      </c>
      <c r="B15" s="580" t="s">
        <v>1152</v>
      </c>
      <c r="C15" s="581">
        <v>0</v>
      </c>
      <c r="D15" s="581">
        <v>0</v>
      </c>
      <c r="E15" s="581">
        <v>0</v>
      </c>
      <c r="F15" s="581">
        <v>0</v>
      </c>
      <c r="G15" s="581">
        <v>0</v>
      </c>
      <c r="H15" s="581">
        <v>0</v>
      </c>
      <c r="I15" s="581">
        <v>0</v>
      </c>
    </row>
    <row r="16" spans="1:9">
      <c r="A16" s="579" t="s">
        <v>630</v>
      </c>
      <c r="B16" s="580" t="s">
        <v>1153</v>
      </c>
      <c r="C16" s="581">
        <v>0</v>
      </c>
      <c r="D16" s="581">
        <v>0</v>
      </c>
      <c r="E16" s="581">
        <v>45</v>
      </c>
      <c r="F16" s="581">
        <v>0</v>
      </c>
      <c r="G16" s="581">
        <v>109134</v>
      </c>
      <c r="H16" s="581">
        <v>691</v>
      </c>
      <c r="I16" s="581">
        <v>109870</v>
      </c>
    </row>
    <row r="17" spans="1:9">
      <c r="A17" s="582" t="s">
        <v>632</v>
      </c>
      <c r="B17" s="583" t="s">
        <v>1154</v>
      </c>
      <c r="C17" s="584">
        <v>0</v>
      </c>
      <c r="D17" s="584">
        <v>0</v>
      </c>
      <c r="E17" s="584">
        <v>45</v>
      </c>
      <c r="F17" s="584">
        <v>0</v>
      </c>
      <c r="G17" s="584">
        <v>109134</v>
      </c>
      <c r="H17" s="584">
        <v>691</v>
      </c>
      <c r="I17" s="584">
        <v>109870</v>
      </c>
    </row>
    <row r="18" spans="1:9">
      <c r="A18" s="582" t="s">
        <v>634</v>
      </c>
      <c r="B18" s="583" t="s">
        <v>1155</v>
      </c>
      <c r="C18" s="584">
        <v>35449</v>
      </c>
      <c r="D18" s="584">
        <v>4108210</v>
      </c>
      <c r="E18" s="584">
        <v>653626</v>
      </c>
      <c r="F18" s="584">
        <v>0</v>
      </c>
      <c r="G18" s="584">
        <v>56858</v>
      </c>
      <c r="H18" s="584">
        <v>0</v>
      </c>
      <c r="I18" s="584">
        <v>4854143</v>
      </c>
    </row>
    <row r="19" spans="1:9">
      <c r="A19" s="582" t="s">
        <v>636</v>
      </c>
      <c r="B19" s="583" t="s">
        <v>1156</v>
      </c>
      <c r="C19" s="584">
        <v>27142</v>
      </c>
      <c r="D19" s="584">
        <v>755545</v>
      </c>
      <c r="E19" s="584">
        <v>483845</v>
      </c>
      <c r="F19" s="584">
        <v>0</v>
      </c>
      <c r="G19" s="584">
        <v>0</v>
      </c>
      <c r="H19" s="584">
        <v>691</v>
      </c>
      <c r="I19" s="584">
        <v>1267223</v>
      </c>
    </row>
    <row r="20" spans="1:9">
      <c r="A20" s="579" t="s">
        <v>638</v>
      </c>
      <c r="B20" s="580" t="s">
        <v>1157</v>
      </c>
      <c r="C20" s="581">
        <v>274</v>
      </c>
      <c r="D20" s="581">
        <v>16645</v>
      </c>
      <c r="E20" s="581">
        <v>5958</v>
      </c>
      <c r="F20" s="581">
        <v>0</v>
      </c>
      <c r="G20" s="581">
        <v>0</v>
      </c>
      <c r="H20" s="581">
        <v>0</v>
      </c>
      <c r="I20" s="581">
        <v>22877</v>
      </c>
    </row>
    <row r="21" spans="1:9">
      <c r="A21" s="579" t="s">
        <v>640</v>
      </c>
      <c r="B21" s="580" t="s">
        <v>1158</v>
      </c>
      <c r="C21" s="581">
        <v>0</v>
      </c>
      <c r="D21" s="581">
        <v>0</v>
      </c>
      <c r="E21" s="581">
        <v>0</v>
      </c>
      <c r="F21" s="581">
        <v>0</v>
      </c>
      <c r="G21" s="581">
        <v>0</v>
      </c>
      <c r="H21" s="581">
        <v>691</v>
      </c>
      <c r="I21" s="581">
        <v>691</v>
      </c>
    </row>
    <row r="22" spans="1:9">
      <c r="A22" s="582" t="s">
        <v>642</v>
      </c>
      <c r="B22" s="583" t="s">
        <v>1159</v>
      </c>
      <c r="C22" s="584">
        <v>27416</v>
      </c>
      <c r="D22" s="584">
        <v>772190</v>
      </c>
      <c r="E22" s="584">
        <v>489803</v>
      </c>
      <c r="F22" s="584">
        <v>0</v>
      </c>
      <c r="G22" s="584">
        <v>0</v>
      </c>
      <c r="H22" s="584">
        <v>0</v>
      </c>
      <c r="I22" s="584">
        <v>1289409</v>
      </c>
    </row>
    <row r="23" spans="1:9">
      <c r="A23" s="582" t="s">
        <v>644</v>
      </c>
      <c r="B23" s="583" t="s">
        <v>1160</v>
      </c>
      <c r="C23" s="584">
        <v>0</v>
      </c>
      <c r="D23" s="584">
        <v>0</v>
      </c>
      <c r="E23" s="584">
        <v>9944</v>
      </c>
      <c r="F23" s="584">
        <v>0</v>
      </c>
      <c r="G23" s="584">
        <v>0</v>
      </c>
      <c r="H23" s="584">
        <v>0</v>
      </c>
      <c r="I23" s="584">
        <v>9944</v>
      </c>
    </row>
    <row r="24" spans="1:9">
      <c r="A24" s="579" t="s">
        <v>646</v>
      </c>
      <c r="B24" s="580" t="s">
        <v>1161</v>
      </c>
      <c r="C24" s="581">
        <v>0</v>
      </c>
      <c r="D24" s="581">
        <v>0</v>
      </c>
      <c r="E24" s="581">
        <v>687</v>
      </c>
      <c r="F24" s="581">
        <v>0</v>
      </c>
      <c r="G24" s="581">
        <v>0</v>
      </c>
      <c r="H24" s="581">
        <v>0</v>
      </c>
      <c r="I24" s="581">
        <v>687</v>
      </c>
    </row>
    <row r="25" spans="1:9">
      <c r="A25" s="579" t="s">
        <v>648</v>
      </c>
      <c r="B25" s="580" t="s">
        <v>1162</v>
      </c>
      <c r="C25" s="581">
        <v>0</v>
      </c>
      <c r="D25" s="581">
        <v>0</v>
      </c>
      <c r="E25" s="581">
        <v>0</v>
      </c>
      <c r="F25" s="581">
        <v>0</v>
      </c>
      <c r="G25" s="581">
        <v>0</v>
      </c>
      <c r="H25" s="581">
        <v>0</v>
      </c>
      <c r="I25" s="581">
        <v>0</v>
      </c>
    </row>
    <row r="26" spans="1:9">
      <c r="A26" s="582" t="s">
        <v>650</v>
      </c>
      <c r="B26" s="583" t="s">
        <v>1163</v>
      </c>
      <c r="C26" s="584">
        <v>0</v>
      </c>
      <c r="D26" s="584">
        <v>0</v>
      </c>
      <c r="E26" s="584">
        <v>10631</v>
      </c>
      <c r="F26" s="584">
        <v>0</v>
      </c>
      <c r="G26" s="584">
        <v>0</v>
      </c>
      <c r="H26" s="584">
        <v>0</v>
      </c>
      <c r="I26" s="584">
        <v>10631</v>
      </c>
    </row>
    <row r="27" spans="1:9">
      <c r="A27" s="582" t="s">
        <v>652</v>
      </c>
      <c r="B27" s="583" t="s">
        <v>1164</v>
      </c>
      <c r="C27" s="584">
        <v>27416</v>
      </c>
      <c r="D27" s="584">
        <v>772190</v>
      </c>
      <c r="E27" s="584">
        <v>500434</v>
      </c>
      <c r="F27" s="584">
        <v>0</v>
      </c>
      <c r="G27" s="584">
        <v>0</v>
      </c>
      <c r="H27" s="584">
        <v>0</v>
      </c>
      <c r="I27" s="584">
        <v>1300040</v>
      </c>
    </row>
    <row r="28" spans="1:9">
      <c r="A28" s="582" t="s">
        <v>654</v>
      </c>
      <c r="B28" s="583" t="s">
        <v>1165</v>
      </c>
      <c r="C28" s="584">
        <v>8033</v>
      </c>
      <c r="D28" s="584">
        <v>3336020</v>
      </c>
      <c r="E28" s="584">
        <v>153192</v>
      </c>
      <c r="F28" s="584">
        <v>0</v>
      </c>
      <c r="G28" s="584">
        <v>56858</v>
      </c>
      <c r="H28" s="584">
        <v>0</v>
      </c>
      <c r="I28" s="584">
        <v>3554103</v>
      </c>
    </row>
    <row r="29" spans="1:9">
      <c r="A29" s="579" t="s">
        <v>656</v>
      </c>
      <c r="B29" s="580" t="s">
        <v>1166</v>
      </c>
      <c r="C29" s="581">
        <v>426</v>
      </c>
      <c r="D29" s="581">
        <v>713</v>
      </c>
      <c r="E29" s="581">
        <v>287463</v>
      </c>
      <c r="F29" s="581">
        <v>0</v>
      </c>
      <c r="G29" s="581">
        <v>0</v>
      </c>
      <c r="H29" s="581">
        <v>0</v>
      </c>
      <c r="I29" s="581">
        <v>288602</v>
      </c>
    </row>
  </sheetData>
  <mergeCells count="1">
    <mergeCell ref="A1:I1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5" orientation="landscape" horizontalDpi="0" verticalDpi="0" r:id="rId1"/>
  <headerFooter>
    <oddHeader>&amp;LBátaszék Város Önkormányzat&amp;R10. sz tájékoztató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161"/>
  <sheetViews>
    <sheetView zoomScale="130" zoomScaleNormal="130" zoomScaleSheetLayoutView="100" workbookViewId="0">
      <selection activeCell="J73" sqref="J73"/>
    </sheetView>
  </sheetViews>
  <sheetFormatPr defaultRowHeight="15.75"/>
  <cols>
    <col min="1" max="1" width="9.5" style="350" customWidth="1"/>
    <col min="2" max="2" width="60.83203125" style="350" customWidth="1"/>
    <col min="3" max="5" width="15.83203125" style="351" customWidth="1"/>
    <col min="6" max="16384" width="9.33203125" style="361"/>
  </cols>
  <sheetData>
    <row r="1" spans="1:5" ht="15.95" customHeight="1">
      <c r="A1" s="775" t="s">
        <v>4</v>
      </c>
      <c r="B1" s="775"/>
      <c r="C1" s="775"/>
      <c r="D1" s="775"/>
      <c r="E1" s="775"/>
    </row>
    <row r="2" spans="1:5" ht="15.95" customHeight="1" thickBot="1">
      <c r="A2" s="43" t="s">
        <v>112</v>
      </c>
      <c r="B2" s="43"/>
      <c r="C2" s="348"/>
      <c r="D2" s="348"/>
      <c r="E2" s="348" t="s">
        <v>158</v>
      </c>
    </row>
    <row r="3" spans="1:5" ht="15.95" customHeight="1">
      <c r="A3" s="776" t="s">
        <v>60</v>
      </c>
      <c r="B3" s="778" t="s">
        <v>6</v>
      </c>
      <c r="C3" s="780" t="str">
        <f>+'1.1.sz.mell.'!C3:E3</f>
        <v>2015. évi</v>
      </c>
      <c r="D3" s="780"/>
      <c r="E3" s="781"/>
    </row>
    <row r="4" spans="1:5" ht="38.1" customHeight="1" thickBot="1">
      <c r="A4" s="777"/>
      <c r="B4" s="779"/>
      <c r="C4" s="768" t="s">
        <v>180</v>
      </c>
      <c r="D4" s="768" t="s">
        <v>185</v>
      </c>
      <c r="E4" s="46" t="s">
        <v>186</v>
      </c>
    </row>
    <row r="5" spans="1:5" s="362" customFormat="1" ht="12" customHeight="1" thickBot="1">
      <c r="A5" s="326" t="s">
        <v>370</v>
      </c>
      <c r="B5" s="327" t="s">
        <v>371</v>
      </c>
      <c r="C5" s="327" t="s">
        <v>372</v>
      </c>
      <c r="D5" s="327" t="s">
        <v>373</v>
      </c>
      <c r="E5" s="373" t="s">
        <v>374</v>
      </c>
    </row>
    <row r="6" spans="1:5" s="363" customFormat="1" ht="12" customHeight="1" thickBot="1">
      <c r="A6" s="321" t="s">
        <v>7</v>
      </c>
      <c r="B6" s="322" t="s">
        <v>262</v>
      </c>
      <c r="C6" s="347">
        <f>+C7+C8+C9+C10+C11+C12</f>
        <v>349178</v>
      </c>
      <c r="D6" s="353">
        <f>SUM(D7:D12)</f>
        <v>428982</v>
      </c>
      <c r="E6" s="336">
        <f>SUM(E7:E12)</f>
        <v>428965</v>
      </c>
    </row>
    <row r="7" spans="1:5" s="363" customFormat="1" ht="12" customHeight="1">
      <c r="A7" s="316" t="s">
        <v>72</v>
      </c>
      <c r="B7" s="364" t="s">
        <v>263</v>
      </c>
      <c r="C7" s="475">
        <v>122761</v>
      </c>
      <c r="D7" s="355">
        <v>122761</v>
      </c>
      <c r="E7" s="338">
        <v>122761</v>
      </c>
    </row>
    <row r="8" spans="1:5" s="363" customFormat="1" ht="12" customHeight="1">
      <c r="A8" s="315" t="s">
        <v>73</v>
      </c>
      <c r="B8" s="365" t="s">
        <v>264</v>
      </c>
      <c r="C8" s="474">
        <v>124987</v>
      </c>
      <c r="D8" s="354">
        <v>133146</v>
      </c>
      <c r="E8" s="337">
        <v>133146</v>
      </c>
    </row>
    <row r="9" spans="1:5" s="363" customFormat="1" ht="12" customHeight="1">
      <c r="A9" s="315" t="s">
        <v>74</v>
      </c>
      <c r="B9" s="365" t="s">
        <v>265</v>
      </c>
      <c r="C9" s="474">
        <v>93875</v>
      </c>
      <c r="D9" s="354">
        <v>128972</v>
      </c>
      <c r="E9" s="337">
        <v>128971</v>
      </c>
    </row>
    <row r="10" spans="1:5" s="363" customFormat="1" ht="12" customHeight="1">
      <c r="A10" s="315" t="s">
        <v>75</v>
      </c>
      <c r="B10" s="365" t="s">
        <v>266</v>
      </c>
      <c r="C10" s="474">
        <v>7555</v>
      </c>
      <c r="D10" s="354">
        <v>8395</v>
      </c>
      <c r="E10" s="337">
        <v>8395</v>
      </c>
    </row>
    <row r="11" spans="1:5" s="363" customFormat="1" ht="12" customHeight="1">
      <c r="A11" s="315" t="s">
        <v>108</v>
      </c>
      <c r="B11" s="365" t="s">
        <v>1259</v>
      </c>
      <c r="C11" s="474"/>
      <c r="D11" s="354">
        <v>1434</v>
      </c>
      <c r="E11" s="337">
        <v>1434</v>
      </c>
    </row>
    <row r="12" spans="1:5" s="363" customFormat="1" ht="12" customHeight="1" thickBot="1">
      <c r="A12" s="317" t="s">
        <v>76</v>
      </c>
      <c r="B12" s="366" t="s">
        <v>268</v>
      </c>
      <c r="C12" s="474"/>
      <c r="D12" s="356">
        <v>34274</v>
      </c>
      <c r="E12" s="339">
        <v>34258</v>
      </c>
    </row>
    <row r="13" spans="1:5" s="363" customFormat="1" ht="12" customHeight="1" thickBot="1">
      <c r="A13" s="321" t="s">
        <v>8</v>
      </c>
      <c r="B13" s="343" t="s">
        <v>269</v>
      </c>
      <c r="C13" s="347">
        <f>+C14+C15+C16+C17+C18</f>
        <v>13589</v>
      </c>
      <c r="D13" s="353">
        <f>SUM(D14:D18)</f>
        <v>84654</v>
      </c>
      <c r="E13" s="336">
        <f>SUM(E14:E18)</f>
        <v>79415</v>
      </c>
    </row>
    <row r="14" spans="1:5" s="363" customFormat="1" ht="12" customHeight="1">
      <c r="A14" s="316" t="s">
        <v>78</v>
      </c>
      <c r="B14" s="364" t="s">
        <v>270</v>
      </c>
      <c r="C14" s="475"/>
      <c r="D14" s="355"/>
      <c r="E14" s="338"/>
    </row>
    <row r="15" spans="1:5" s="363" customFormat="1" ht="12" customHeight="1">
      <c r="A15" s="315" t="s">
        <v>79</v>
      </c>
      <c r="B15" s="365" t="s">
        <v>271</v>
      </c>
      <c r="C15" s="474"/>
      <c r="D15" s="354"/>
      <c r="E15" s="337"/>
    </row>
    <row r="16" spans="1:5" s="363" customFormat="1" ht="12" customHeight="1">
      <c r="A16" s="315" t="s">
        <v>80</v>
      </c>
      <c r="B16" s="365" t="s">
        <v>272</v>
      </c>
      <c r="C16" s="474"/>
      <c r="D16" s="354"/>
      <c r="E16" s="337"/>
    </row>
    <row r="17" spans="1:5" s="363" customFormat="1" ht="12" customHeight="1">
      <c r="A17" s="315" t="s">
        <v>81</v>
      </c>
      <c r="B17" s="365" t="s">
        <v>273</v>
      </c>
      <c r="C17" s="474"/>
      <c r="D17" s="354"/>
      <c r="E17" s="337"/>
    </row>
    <row r="18" spans="1:5" s="363" customFormat="1" ht="12" customHeight="1">
      <c r="A18" s="315" t="s">
        <v>82</v>
      </c>
      <c r="B18" s="365" t="s">
        <v>274</v>
      </c>
      <c r="C18" s="474">
        <v>13589</v>
      </c>
      <c r="D18" s="354">
        <v>84654</v>
      </c>
      <c r="E18" s="337">
        <v>79415</v>
      </c>
    </row>
    <row r="19" spans="1:5" s="363" customFormat="1" ht="12" customHeight="1" thickBot="1">
      <c r="A19" s="317" t="s">
        <v>89</v>
      </c>
      <c r="B19" s="366" t="s">
        <v>275</v>
      </c>
      <c r="C19" s="476"/>
      <c r="D19" s="356"/>
      <c r="E19" s="339"/>
    </row>
    <row r="20" spans="1:5" s="363" customFormat="1" ht="12" customHeight="1" thickBot="1">
      <c r="A20" s="321" t="s">
        <v>9</v>
      </c>
      <c r="B20" s="322" t="s">
        <v>276</v>
      </c>
      <c r="C20" s="347">
        <f>+C21+C22+C23+C24+C25</f>
        <v>102181</v>
      </c>
      <c r="D20" s="353">
        <f>SUM(D21:D25)</f>
        <v>124194</v>
      </c>
      <c r="E20" s="336">
        <f>SUM(E21:E25)</f>
        <v>123305</v>
      </c>
    </row>
    <row r="21" spans="1:5" s="363" customFormat="1" ht="12" customHeight="1">
      <c r="A21" s="316" t="s">
        <v>61</v>
      </c>
      <c r="B21" s="364" t="s">
        <v>277</v>
      </c>
      <c r="C21" s="475"/>
      <c r="D21" s="355"/>
      <c r="E21" s="338"/>
    </row>
    <row r="22" spans="1:5" s="363" customFormat="1" ht="12" customHeight="1">
      <c r="A22" s="315" t="s">
        <v>62</v>
      </c>
      <c r="B22" s="365" t="s">
        <v>278</v>
      </c>
      <c r="C22" s="474"/>
      <c r="D22" s="354"/>
      <c r="E22" s="337"/>
    </row>
    <row r="23" spans="1:5" s="363" customFormat="1" ht="12" customHeight="1">
      <c r="A23" s="315" t="s">
        <v>63</v>
      </c>
      <c r="B23" s="365" t="s">
        <v>279</v>
      </c>
      <c r="C23" s="474"/>
      <c r="D23" s="354"/>
      <c r="E23" s="337"/>
    </row>
    <row r="24" spans="1:5" s="363" customFormat="1" ht="12" customHeight="1">
      <c r="A24" s="315" t="s">
        <v>64</v>
      </c>
      <c r="B24" s="365" t="s">
        <v>280</v>
      </c>
      <c r="C24" s="474"/>
      <c r="D24" s="354"/>
      <c r="E24" s="337"/>
    </row>
    <row r="25" spans="1:5" s="363" customFormat="1" ht="12" customHeight="1">
      <c r="A25" s="315" t="s">
        <v>122</v>
      </c>
      <c r="B25" s="365" t="s">
        <v>281</v>
      </c>
      <c r="C25" s="474">
        <v>102181</v>
      </c>
      <c r="D25" s="354">
        <v>124194</v>
      </c>
      <c r="E25" s="337">
        <v>123305</v>
      </c>
    </row>
    <row r="26" spans="1:5" s="363" customFormat="1" ht="12" customHeight="1" thickBot="1">
      <c r="A26" s="317" t="s">
        <v>123</v>
      </c>
      <c r="B26" s="366" t="s">
        <v>282</v>
      </c>
      <c r="C26" s="476">
        <v>102181</v>
      </c>
      <c r="D26" s="356">
        <v>109394</v>
      </c>
      <c r="E26" s="339">
        <v>108505</v>
      </c>
    </row>
    <row r="27" spans="1:5" s="363" customFormat="1" ht="12" customHeight="1" thickBot="1">
      <c r="A27" s="321" t="s">
        <v>124</v>
      </c>
      <c r="B27" s="322" t="s">
        <v>594</v>
      </c>
      <c r="C27" s="477">
        <f>+C28+C31+C32+C33</f>
        <v>229740</v>
      </c>
      <c r="D27" s="359">
        <f>SUM(D28:D33)</f>
        <v>0</v>
      </c>
      <c r="E27" s="372">
        <f>SUM(E28:E33)</f>
        <v>5</v>
      </c>
    </row>
    <row r="28" spans="1:5" s="363" customFormat="1" ht="12" customHeight="1">
      <c r="A28" s="316" t="s">
        <v>283</v>
      </c>
      <c r="B28" s="364" t="s">
        <v>598</v>
      </c>
      <c r="C28" s="769">
        <v>212000</v>
      </c>
      <c r="D28" s="355">
        <f>+D29+D30</f>
        <v>0</v>
      </c>
      <c r="E28" s="338">
        <f>+E29+E30</f>
        <v>0</v>
      </c>
    </row>
    <row r="29" spans="1:5" s="363" customFormat="1" ht="12" customHeight="1">
      <c r="A29" s="315" t="s">
        <v>284</v>
      </c>
      <c r="B29" s="365" t="s">
        <v>599</v>
      </c>
      <c r="C29" s="474">
        <v>32000</v>
      </c>
      <c r="D29" s="354"/>
      <c r="E29" s="337"/>
    </row>
    <row r="30" spans="1:5" s="363" customFormat="1" ht="12" customHeight="1">
      <c r="A30" s="315" t="s">
        <v>285</v>
      </c>
      <c r="B30" s="365" t="s">
        <v>600</v>
      </c>
      <c r="C30" s="474">
        <v>180000</v>
      </c>
      <c r="D30" s="354"/>
      <c r="E30" s="337"/>
    </row>
    <row r="31" spans="1:5" s="363" customFormat="1" ht="12" customHeight="1">
      <c r="A31" s="315" t="s">
        <v>595</v>
      </c>
      <c r="B31" s="365" t="s">
        <v>601</v>
      </c>
      <c r="C31" s="474">
        <v>15000</v>
      </c>
      <c r="D31" s="354"/>
      <c r="E31" s="337"/>
    </row>
    <row r="32" spans="1:5" s="363" customFormat="1" ht="12" customHeight="1">
      <c r="A32" s="315" t="s">
        <v>596</v>
      </c>
      <c r="B32" s="365" t="s">
        <v>286</v>
      </c>
      <c r="C32" s="474"/>
      <c r="D32" s="354"/>
      <c r="E32" s="337"/>
    </row>
    <row r="33" spans="1:5" s="363" customFormat="1" ht="12" customHeight="1" thickBot="1">
      <c r="A33" s="317" t="s">
        <v>597</v>
      </c>
      <c r="B33" s="345" t="s">
        <v>287</v>
      </c>
      <c r="C33" s="476">
        <v>2740</v>
      </c>
      <c r="D33" s="356"/>
      <c r="E33" s="339">
        <v>5</v>
      </c>
    </row>
    <row r="34" spans="1:5" s="363" customFormat="1" ht="12" customHeight="1" thickBot="1">
      <c r="A34" s="321" t="s">
        <v>11</v>
      </c>
      <c r="B34" s="322" t="s">
        <v>288</v>
      </c>
      <c r="C34" s="347">
        <f>SUM(C35:C44)</f>
        <v>13421</v>
      </c>
      <c r="D34" s="353">
        <f>SUM(D35:D44)</f>
        <v>30020</v>
      </c>
      <c r="E34" s="336">
        <f>SUM(E35:E44)</f>
        <v>25891</v>
      </c>
    </row>
    <row r="35" spans="1:5" s="363" customFormat="1" ht="12" customHeight="1">
      <c r="A35" s="316" t="s">
        <v>65</v>
      </c>
      <c r="B35" s="364" t="s">
        <v>289</v>
      </c>
      <c r="C35" s="475">
        <v>110</v>
      </c>
      <c r="D35" s="338">
        <v>110</v>
      </c>
      <c r="E35" s="338">
        <v>146</v>
      </c>
    </row>
    <row r="36" spans="1:5" s="363" customFormat="1" ht="12" customHeight="1">
      <c r="A36" s="315" t="s">
        <v>66</v>
      </c>
      <c r="B36" s="365" t="s">
        <v>290</v>
      </c>
      <c r="C36" s="474">
        <v>4830</v>
      </c>
      <c r="D36" s="337">
        <v>9096</v>
      </c>
      <c r="E36" s="337">
        <v>15128</v>
      </c>
    </row>
    <row r="37" spans="1:5" s="363" customFormat="1" ht="12" customHeight="1">
      <c r="A37" s="315" t="s">
        <v>67</v>
      </c>
      <c r="B37" s="365" t="s">
        <v>291</v>
      </c>
      <c r="C37" s="474">
        <v>4420</v>
      </c>
      <c r="D37" s="337">
        <v>4880</v>
      </c>
      <c r="E37" s="337">
        <v>2937</v>
      </c>
    </row>
    <row r="38" spans="1:5" s="363" customFormat="1" ht="12" customHeight="1">
      <c r="A38" s="315" t="s">
        <v>126</v>
      </c>
      <c r="B38" s="365" t="s">
        <v>292</v>
      </c>
      <c r="C38" s="474">
        <v>315</v>
      </c>
      <c r="D38" s="337">
        <v>8761</v>
      </c>
      <c r="E38" s="337"/>
    </row>
    <row r="39" spans="1:5" s="363" customFormat="1" ht="12" customHeight="1">
      <c r="A39" s="315" t="s">
        <v>127</v>
      </c>
      <c r="B39" s="365" t="s">
        <v>293</v>
      </c>
      <c r="C39" s="474"/>
      <c r="D39" s="337"/>
      <c r="E39" s="337"/>
    </row>
    <row r="40" spans="1:5" s="363" customFormat="1" ht="12" customHeight="1">
      <c r="A40" s="315" t="s">
        <v>128</v>
      </c>
      <c r="B40" s="365" t="s">
        <v>294</v>
      </c>
      <c r="C40" s="474">
        <v>2445</v>
      </c>
      <c r="D40" s="337">
        <v>2476</v>
      </c>
      <c r="E40" s="337">
        <v>4132</v>
      </c>
    </row>
    <row r="41" spans="1:5" s="363" customFormat="1" ht="12" customHeight="1">
      <c r="A41" s="315" t="s">
        <v>129</v>
      </c>
      <c r="B41" s="365" t="s">
        <v>295</v>
      </c>
      <c r="C41" s="474">
        <v>1024</v>
      </c>
      <c r="D41" s="337">
        <v>4024</v>
      </c>
      <c r="E41" s="337">
        <v>2711</v>
      </c>
    </row>
    <row r="42" spans="1:5" s="363" customFormat="1" ht="12" customHeight="1">
      <c r="A42" s="315" t="s">
        <v>130</v>
      </c>
      <c r="B42" s="365" t="s">
        <v>296</v>
      </c>
      <c r="C42" s="474">
        <v>273</v>
      </c>
      <c r="D42" s="337">
        <v>277</v>
      </c>
      <c r="E42" s="337">
        <v>265</v>
      </c>
    </row>
    <row r="43" spans="1:5" s="363" customFormat="1" ht="12" customHeight="1">
      <c r="A43" s="315" t="s">
        <v>297</v>
      </c>
      <c r="B43" s="365" t="s">
        <v>298</v>
      </c>
      <c r="C43" s="770"/>
      <c r="D43" s="340"/>
      <c r="E43" s="340">
        <v>98</v>
      </c>
    </row>
    <row r="44" spans="1:5" s="363" customFormat="1" ht="12" customHeight="1" thickBot="1">
      <c r="A44" s="317" t="s">
        <v>299</v>
      </c>
      <c r="B44" s="366" t="s">
        <v>300</v>
      </c>
      <c r="C44" s="771">
        <v>4</v>
      </c>
      <c r="D44" s="341">
        <v>396</v>
      </c>
      <c r="E44" s="341">
        <v>474</v>
      </c>
    </row>
    <row r="45" spans="1:5" s="363" customFormat="1" ht="12" customHeight="1" thickBot="1">
      <c r="A45" s="321" t="s">
        <v>12</v>
      </c>
      <c r="B45" s="322" t="s">
        <v>301</v>
      </c>
      <c r="C45" s="347">
        <f>SUM(C46:C50)</f>
        <v>0</v>
      </c>
      <c r="D45" s="353">
        <f>SUM(D46:D50)</f>
        <v>0</v>
      </c>
      <c r="E45" s="336">
        <f>SUM(E46:E50)</f>
        <v>0</v>
      </c>
    </row>
    <row r="46" spans="1:5" s="363" customFormat="1" ht="12" customHeight="1">
      <c r="A46" s="316" t="s">
        <v>68</v>
      </c>
      <c r="B46" s="364" t="s">
        <v>302</v>
      </c>
      <c r="C46" s="772"/>
      <c r="D46" s="374"/>
      <c r="E46" s="342"/>
    </row>
    <row r="47" spans="1:5" s="363" customFormat="1" ht="12" customHeight="1">
      <c r="A47" s="315" t="s">
        <v>69</v>
      </c>
      <c r="B47" s="365" t="s">
        <v>303</v>
      </c>
      <c r="C47" s="770"/>
      <c r="D47" s="357"/>
      <c r="E47" s="340"/>
    </row>
    <row r="48" spans="1:5" s="363" customFormat="1" ht="12" customHeight="1">
      <c r="A48" s="315" t="s">
        <v>304</v>
      </c>
      <c r="B48" s="365" t="s">
        <v>305</v>
      </c>
      <c r="C48" s="770"/>
      <c r="D48" s="357"/>
      <c r="E48" s="340"/>
    </row>
    <row r="49" spans="1:5" s="363" customFormat="1" ht="12" customHeight="1">
      <c r="A49" s="315" t="s">
        <v>306</v>
      </c>
      <c r="B49" s="365" t="s">
        <v>307</v>
      </c>
      <c r="C49" s="770"/>
      <c r="D49" s="357"/>
      <c r="E49" s="340"/>
    </row>
    <row r="50" spans="1:5" s="363" customFormat="1" ht="12" customHeight="1" thickBot="1">
      <c r="A50" s="317" t="s">
        <v>308</v>
      </c>
      <c r="B50" s="366" t="s">
        <v>309</v>
      </c>
      <c r="C50" s="771"/>
      <c r="D50" s="358"/>
      <c r="E50" s="341"/>
    </row>
    <row r="51" spans="1:5" s="363" customFormat="1" ht="17.25" customHeight="1" thickBot="1">
      <c r="A51" s="321" t="s">
        <v>131</v>
      </c>
      <c r="B51" s="322" t="s">
        <v>310</v>
      </c>
      <c r="C51" s="347">
        <f>SUM(C52:C54)</f>
        <v>0</v>
      </c>
      <c r="D51" s="353">
        <f>SUM(D52:D54)</f>
        <v>37700</v>
      </c>
      <c r="E51" s="336">
        <f>SUM(E52:E54)</f>
        <v>22394</v>
      </c>
    </row>
    <row r="52" spans="1:5" s="363" customFormat="1" ht="12" customHeight="1">
      <c r="A52" s="316" t="s">
        <v>70</v>
      </c>
      <c r="B52" s="364" t="s">
        <v>311</v>
      </c>
      <c r="C52" s="475"/>
      <c r="D52" s="355"/>
      <c r="E52" s="338"/>
    </row>
    <row r="53" spans="1:5" s="363" customFormat="1" ht="12" customHeight="1">
      <c r="A53" s="315" t="s">
        <v>71</v>
      </c>
      <c r="B53" s="365" t="s">
        <v>312</v>
      </c>
      <c r="C53" s="474"/>
      <c r="D53" s="354">
        <v>30000</v>
      </c>
      <c r="E53" s="337">
        <v>22196</v>
      </c>
    </row>
    <row r="54" spans="1:5" s="363" customFormat="1" ht="12" customHeight="1">
      <c r="A54" s="315" t="s">
        <v>313</v>
      </c>
      <c r="B54" s="365" t="s">
        <v>314</v>
      </c>
      <c r="C54" s="474"/>
      <c r="D54" s="354">
        <v>7700</v>
      </c>
      <c r="E54" s="337">
        <v>198</v>
      </c>
    </row>
    <row r="55" spans="1:5" s="363" customFormat="1" ht="12" customHeight="1" thickBot="1">
      <c r="A55" s="317" t="s">
        <v>315</v>
      </c>
      <c r="B55" s="366" t="s">
        <v>316</v>
      </c>
      <c r="C55" s="476"/>
      <c r="D55" s="356">
        <v>7700</v>
      </c>
      <c r="E55" s="339"/>
    </row>
    <row r="56" spans="1:5" s="363" customFormat="1" ht="12" customHeight="1" thickBot="1">
      <c r="A56" s="321" t="s">
        <v>14</v>
      </c>
      <c r="B56" s="343" t="s">
        <v>317</v>
      </c>
      <c r="C56" s="347">
        <f>SUM(C57:C59)</f>
        <v>0</v>
      </c>
      <c r="D56" s="353">
        <f>SUM(D57:D59)</f>
        <v>4650</v>
      </c>
      <c r="E56" s="336">
        <f>SUM(E57:E59)</f>
        <v>845</v>
      </c>
    </row>
    <row r="57" spans="1:5" s="363" customFormat="1" ht="12" customHeight="1">
      <c r="A57" s="316" t="s">
        <v>132</v>
      </c>
      <c r="B57" s="364" t="s">
        <v>318</v>
      </c>
      <c r="C57" s="770"/>
      <c r="D57" s="357"/>
      <c r="E57" s="340"/>
    </row>
    <row r="58" spans="1:5" s="363" customFormat="1" ht="12" customHeight="1">
      <c r="A58" s="315" t="s">
        <v>133</v>
      </c>
      <c r="B58" s="365" t="s">
        <v>319</v>
      </c>
      <c r="C58" s="770"/>
      <c r="D58" s="357">
        <v>4650</v>
      </c>
      <c r="E58" s="340">
        <v>100</v>
      </c>
    </row>
    <row r="59" spans="1:5" s="363" customFormat="1" ht="12" customHeight="1">
      <c r="A59" s="315" t="s">
        <v>159</v>
      </c>
      <c r="B59" s="365" t="s">
        <v>320</v>
      </c>
      <c r="C59" s="770"/>
      <c r="D59" s="357"/>
      <c r="E59" s="340">
        <v>745</v>
      </c>
    </row>
    <row r="60" spans="1:5" s="363" customFormat="1" ht="12" customHeight="1" thickBot="1">
      <c r="A60" s="317" t="s">
        <v>321</v>
      </c>
      <c r="B60" s="366" t="s">
        <v>322</v>
      </c>
      <c r="C60" s="770"/>
      <c r="D60" s="357"/>
      <c r="E60" s="340"/>
    </row>
    <row r="61" spans="1:5" s="363" customFormat="1" ht="12" customHeight="1" thickBot="1">
      <c r="A61" s="321" t="s">
        <v>15</v>
      </c>
      <c r="B61" s="322" t="s">
        <v>323</v>
      </c>
      <c r="C61" s="477">
        <f>+C6+C13+C20+C27+C34+C45+C51+C56</f>
        <v>708109</v>
      </c>
      <c r="D61" s="359">
        <f>+D6+D13+D20+D27+D34+D45+D51+D56</f>
        <v>710200</v>
      </c>
      <c r="E61" s="372">
        <f>+E6+E13+E20+E27+E34+E45+E51+E56</f>
        <v>680820</v>
      </c>
    </row>
    <row r="62" spans="1:5" s="363" customFormat="1" ht="12" customHeight="1" thickBot="1">
      <c r="A62" s="375" t="s">
        <v>324</v>
      </c>
      <c r="B62" s="343" t="s">
        <v>325</v>
      </c>
      <c r="C62" s="347">
        <f>SUM(C63:C65)</f>
        <v>0</v>
      </c>
      <c r="D62" s="353">
        <f>+D63+D64+D65</f>
        <v>0</v>
      </c>
      <c r="E62" s="336">
        <f>+E63+E64+E65</f>
        <v>0</v>
      </c>
    </row>
    <row r="63" spans="1:5" s="363" customFormat="1" ht="12" customHeight="1">
      <c r="A63" s="316" t="s">
        <v>326</v>
      </c>
      <c r="B63" s="364" t="s">
        <v>327</v>
      </c>
      <c r="C63" s="770"/>
      <c r="D63" s="357"/>
      <c r="E63" s="340"/>
    </row>
    <row r="64" spans="1:5" s="363" customFormat="1" ht="12" customHeight="1">
      <c r="A64" s="315" t="s">
        <v>328</v>
      </c>
      <c r="B64" s="365" t="s">
        <v>329</v>
      </c>
      <c r="C64" s="770"/>
      <c r="D64" s="357"/>
      <c r="E64" s="340"/>
    </row>
    <row r="65" spans="1:5" s="363" customFormat="1" ht="12" customHeight="1" thickBot="1">
      <c r="A65" s="317" t="s">
        <v>330</v>
      </c>
      <c r="B65" s="301" t="s">
        <v>375</v>
      </c>
      <c r="C65" s="770"/>
      <c r="D65" s="357"/>
      <c r="E65" s="340"/>
    </row>
    <row r="66" spans="1:5" s="363" customFormat="1" ht="12" customHeight="1" thickBot="1">
      <c r="A66" s="375" t="s">
        <v>332</v>
      </c>
      <c r="B66" s="343" t="s">
        <v>333</v>
      </c>
      <c r="C66" s="347">
        <f>SUM(C67:C70)</f>
        <v>0</v>
      </c>
      <c r="D66" s="353">
        <f>+D67+D68+D69+D70</f>
        <v>0</v>
      </c>
      <c r="E66" s="336">
        <f>+E67+E68+E69+E70</f>
        <v>0</v>
      </c>
    </row>
    <row r="67" spans="1:5" s="363" customFormat="1" ht="13.5" customHeight="1">
      <c r="A67" s="316" t="s">
        <v>109</v>
      </c>
      <c r="B67" s="364" t="s">
        <v>334</v>
      </c>
      <c r="C67" s="770"/>
      <c r="D67" s="357"/>
      <c r="E67" s="340"/>
    </row>
    <row r="68" spans="1:5" s="363" customFormat="1" ht="12" customHeight="1">
      <c r="A68" s="315" t="s">
        <v>110</v>
      </c>
      <c r="B68" s="365" t="s">
        <v>335</v>
      </c>
      <c r="C68" s="770"/>
      <c r="D68" s="357"/>
      <c r="E68" s="340"/>
    </row>
    <row r="69" spans="1:5" s="363" customFormat="1" ht="12" customHeight="1">
      <c r="A69" s="315" t="s">
        <v>336</v>
      </c>
      <c r="B69" s="365" t="s">
        <v>337</v>
      </c>
      <c r="C69" s="770"/>
      <c r="D69" s="357"/>
      <c r="E69" s="340"/>
    </row>
    <row r="70" spans="1:5" s="363" customFormat="1" ht="12" customHeight="1" thickBot="1">
      <c r="A70" s="317" t="s">
        <v>338</v>
      </c>
      <c r="B70" s="366" t="s">
        <v>339</v>
      </c>
      <c r="C70" s="770"/>
      <c r="D70" s="357"/>
      <c r="E70" s="340"/>
    </row>
    <row r="71" spans="1:5" s="363" customFormat="1" ht="12" customHeight="1" thickBot="1">
      <c r="A71" s="375" t="s">
        <v>340</v>
      </c>
      <c r="B71" s="343" t="s">
        <v>341</v>
      </c>
      <c r="C71" s="347">
        <f>SUM(C72:C73)</f>
        <v>0</v>
      </c>
      <c r="D71" s="353">
        <f>+D72+D73</f>
        <v>0</v>
      </c>
      <c r="E71" s="336">
        <f>+E72+E73</f>
        <v>0</v>
      </c>
    </row>
    <row r="72" spans="1:5" s="363" customFormat="1" ht="12" customHeight="1">
      <c r="A72" s="316" t="s">
        <v>342</v>
      </c>
      <c r="B72" s="364" t="s">
        <v>343</v>
      </c>
      <c r="C72" s="770"/>
      <c r="D72" s="357"/>
      <c r="E72" s="340"/>
    </row>
    <row r="73" spans="1:5" s="363" customFormat="1" ht="12" customHeight="1" thickBot="1">
      <c r="A73" s="317" t="s">
        <v>344</v>
      </c>
      <c r="B73" s="366" t="s">
        <v>345</v>
      </c>
      <c r="C73" s="770"/>
      <c r="D73" s="357"/>
      <c r="E73" s="340"/>
    </row>
    <row r="74" spans="1:5" s="363" customFormat="1" ht="12" customHeight="1" thickBot="1">
      <c r="A74" s="375" t="s">
        <v>346</v>
      </c>
      <c r="B74" s="343" t="s">
        <v>347</v>
      </c>
      <c r="C74" s="347">
        <f>SUM(C75:C77)</f>
        <v>0</v>
      </c>
      <c r="D74" s="353">
        <f>+D75+D76+D77</f>
        <v>12594</v>
      </c>
      <c r="E74" s="336">
        <f>+E75+E76+E77</f>
        <v>12594</v>
      </c>
    </row>
    <row r="75" spans="1:5" s="363" customFormat="1" ht="12" customHeight="1">
      <c r="A75" s="316" t="s">
        <v>348</v>
      </c>
      <c r="B75" s="364" t="s">
        <v>349</v>
      </c>
      <c r="C75" s="770"/>
      <c r="D75" s="357">
        <v>12594</v>
      </c>
      <c r="E75" s="340">
        <v>12594</v>
      </c>
    </row>
    <row r="76" spans="1:5" s="363" customFormat="1" ht="12" customHeight="1">
      <c r="A76" s="315" t="s">
        <v>350</v>
      </c>
      <c r="B76" s="365" t="s">
        <v>351</v>
      </c>
      <c r="C76" s="770"/>
      <c r="D76" s="357"/>
      <c r="E76" s="340"/>
    </row>
    <row r="77" spans="1:5" s="363" customFormat="1" ht="12" customHeight="1" thickBot="1">
      <c r="A77" s="317" t="s">
        <v>352</v>
      </c>
      <c r="B77" s="345" t="s">
        <v>353</v>
      </c>
      <c r="C77" s="770"/>
      <c r="D77" s="357"/>
      <c r="E77" s="340"/>
    </row>
    <row r="78" spans="1:5" s="363" customFormat="1" ht="12" customHeight="1" thickBot="1">
      <c r="A78" s="375" t="s">
        <v>354</v>
      </c>
      <c r="B78" s="343" t="s">
        <v>355</v>
      </c>
      <c r="C78" s="347">
        <f>SUM(C79:C82)</f>
        <v>0</v>
      </c>
      <c r="D78" s="353">
        <f>+D79+D80+D81+D82</f>
        <v>0</v>
      </c>
      <c r="E78" s="336">
        <f>+E79+E80+E81+E82</f>
        <v>0</v>
      </c>
    </row>
    <row r="79" spans="1:5" s="363" customFormat="1" ht="12" customHeight="1">
      <c r="A79" s="367" t="s">
        <v>356</v>
      </c>
      <c r="B79" s="364" t="s">
        <v>357</v>
      </c>
      <c r="C79" s="770"/>
      <c r="D79" s="357"/>
      <c r="E79" s="340"/>
    </row>
    <row r="80" spans="1:5" s="363" customFormat="1" ht="12" customHeight="1">
      <c r="A80" s="368" t="s">
        <v>358</v>
      </c>
      <c r="B80" s="365" t="s">
        <v>359</v>
      </c>
      <c r="C80" s="770"/>
      <c r="D80" s="357"/>
      <c r="E80" s="340"/>
    </row>
    <row r="81" spans="1:5" s="363" customFormat="1" ht="12" customHeight="1">
      <c r="A81" s="368" t="s">
        <v>360</v>
      </c>
      <c r="B81" s="365" t="s">
        <v>361</v>
      </c>
      <c r="C81" s="770"/>
      <c r="D81" s="357"/>
      <c r="E81" s="340"/>
    </row>
    <row r="82" spans="1:5" s="363" customFormat="1" ht="12" customHeight="1" thickBot="1">
      <c r="A82" s="376" t="s">
        <v>362</v>
      </c>
      <c r="B82" s="345" t="s">
        <v>363</v>
      </c>
      <c r="C82" s="770"/>
      <c r="D82" s="357"/>
      <c r="E82" s="340"/>
    </row>
    <row r="83" spans="1:5" s="363" customFormat="1" ht="12" customHeight="1" thickBot="1">
      <c r="A83" s="375" t="s">
        <v>364</v>
      </c>
      <c r="B83" s="343" t="s">
        <v>365</v>
      </c>
      <c r="C83" s="773"/>
      <c r="D83" s="378"/>
      <c r="E83" s="379"/>
    </row>
    <row r="84" spans="1:5" s="363" customFormat="1" ht="12" customHeight="1" thickBot="1">
      <c r="A84" s="375" t="s">
        <v>366</v>
      </c>
      <c r="B84" s="299" t="s">
        <v>367</v>
      </c>
      <c r="C84" s="477">
        <f>+C62+C66+C71+C74+C78+C83</f>
        <v>0</v>
      </c>
      <c r="D84" s="359">
        <f>+D62+D66+D71+D74+D78+D83</f>
        <v>12594</v>
      </c>
      <c r="E84" s="372">
        <f>+E62+E66+E71+E74+E78+E83</f>
        <v>12594</v>
      </c>
    </row>
    <row r="85" spans="1:5" s="363" customFormat="1" ht="12" customHeight="1" thickBot="1">
      <c r="A85" s="377" t="s">
        <v>368</v>
      </c>
      <c r="B85" s="302" t="s">
        <v>369</v>
      </c>
      <c r="C85" s="477">
        <f>+C61+C84</f>
        <v>708109</v>
      </c>
      <c r="D85" s="359">
        <f>+D61+D84</f>
        <v>722794</v>
      </c>
      <c r="E85" s="372">
        <f>+E61+E84</f>
        <v>693414</v>
      </c>
    </row>
    <row r="86" spans="1:5" s="363" customFormat="1" ht="12" customHeight="1">
      <c r="A86" s="297"/>
      <c r="B86" s="297"/>
      <c r="C86" s="298"/>
      <c r="D86" s="298"/>
      <c r="E86" s="298"/>
    </row>
    <row r="87" spans="1:5" ht="16.5" customHeight="1">
      <c r="A87" s="775" t="s">
        <v>36</v>
      </c>
      <c r="B87" s="775"/>
      <c r="C87" s="775"/>
      <c r="D87" s="775"/>
      <c r="E87" s="775"/>
    </row>
    <row r="88" spans="1:5" s="369" customFormat="1" ht="16.5" customHeight="1" thickBot="1">
      <c r="A88" s="44" t="s">
        <v>113</v>
      </c>
      <c r="B88" s="44"/>
      <c r="C88" s="330"/>
      <c r="D88" s="330"/>
      <c r="E88" s="330" t="s">
        <v>158</v>
      </c>
    </row>
    <row r="89" spans="1:5" s="369" customFormat="1" ht="16.5" customHeight="1">
      <c r="A89" s="776" t="s">
        <v>60</v>
      </c>
      <c r="B89" s="778" t="s">
        <v>179</v>
      </c>
      <c r="C89" s="780" t="str">
        <f>+C3</f>
        <v>2015. évi</v>
      </c>
      <c r="D89" s="780"/>
      <c r="E89" s="781"/>
    </row>
    <row r="90" spans="1:5" ht="38.1" customHeight="1" thickBot="1">
      <c r="A90" s="777"/>
      <c r="B90" s="779"/>
      <c r="C90" s="768" t="s">
        <v>180</v>
      </c>
      <c r="D90" s="768" t="s">
        <v>185</v>
      </c>
      <c r="E90" s="46" t="s">
        <v>186</v>
      </c>
    </row>
    <row r="91" spans="1:5" s="362" customFormat="1" ht="12" customHeight="1" thickBot="1">
      <c r="A91" s="326" t="s">
        <v>370</v>
      </c>
      <c r="B91" s="327" t="s">
        <v>371</v>
      </c>
      <c r="C91" s="327" t="s">
        <v>372</v>
      </c>
      <c r="D91" s="327" t="s">
        <v>373</v>
      </c>
      <c r="E91" s="328" t="s">
        <v>374</v>
      </c>
    </row>
    <row r="92" spans="1:5" ht="12" customHeight="1" thickBot="1">
      <c r="A92" s="323" t="s">
        <v>7</v>
      </c>
      <c r="B92" s="325" t="s">
        <v>376</v>
      </c>
      <c r="C92" s="472">
        <f>SUM(C93:C97)</f>
        <v>627301</v>
      </c>
      <c r="D92" s="352">
        <f>SUM(D93:D97)</f>
        <v>644545</v>
      </c>
      <c r="E92" s="307">
        <f>SUM(E93:E97)</f>
        <v>584039</v>
      </c>
    </row>
    <row r="93" spans="1:5" ht="12" customHeight="1">
      <c r="A93" s="318" t="s">
        <v>72</v>
      </c>
      <c r="B93" s="311" t="s">
        <v>37</v>
      </c>
      <c r="C93" s="473">
        <v>119907</v>
      </c>
      <c r="D93" s="306">
        <v>127108</v>
      </c>
      <c r="E93" s="306">
        <v>120306</v>
      </c>
    </row>
    <row r="94" spans="1:5" ht="12" customHeight="1">
      <c r="A94" s="315" t="s">
        <v>73</v>
      </c>
      <c r="B94" s="309" t="s">
        <v>134</v>
      </c>
      <c r="C94" s="474">
        <v>31865</v>
      </c>
      <c r="D94" s="337">
        <v>34198</v>
      </c>
      <c r="E94" s="337">
        <v>32396</v>
      </c>
    </row>
    <row r="95" spans="1:5" ht="12" customHeight="1">
      <c r="A95" s="315" t="s">
        <v>74</v>
      </c>
      <c r="B95" s="309" t="s">
        <v>101</v>
      </c>
      <c r="C95" s="476">
        <v>118739</v>
      </c>
      <c r="D95" s="339">
        <v>132864</v>
      </c>
      <c r="E95" s="339">
        <v>112668</v>
      </c>
    </row>
    <row r="96" spans="1:5" ht="12" customHeight="1">
      <c r="A96" s="315" t="s">
        <v>75</v>
      </c>
      <c r="B96" s="312" t="s">
        <v>135</v>
      </c>
      <c r="C96" s="476"/>
      <c r="D96" s="339">
        <v>30843</v>
      </c>
      <c r="E96" s="339">
        <v>23364</v>
      </c>
    </row>
    <row r="97" spans="1:5" ht="12" customHeight="1">
      <c r="A97" s="315" t="s">
        <v>84</v>
      </c>
      <c r="B97" s="320" t="s">
        <v>136</v>
      </c>
      <c r="C97" s="476">
        <v>356790</v>
      </c>
      <c r="D97" s="339">
        <v>319532</v>
      </c>
      <c r="E97" s="339">
        <v>295305</v>
      </c>
    </row>
    <row r="98" spans="1:5" ht="12" customHeight="1">
      <c r="A98" s="315" t="s">
        <v>76</v>
      </c>
      <c r="B98" s="309" t="s">
        <v>377</v>
      </c>
      <c r="C98" s="476"/>
      <c r="D98" s="339"/>
      <c r="E98" s="339"/>
    </row>
    <row r="99" spans="1:5" ht="12" customHeight="1">
      <c r="A99" s="315" t="s">
        <v>77</v>
      </c>
      <c r="B99" s="332" t="s">
        <v>378</v>
      </c>
      <c r="C99" s="476">
        <v>900</v>
      </c>
      <c r="D99" s="339"/>
      <c r="E99" s="339"/>
    </row>
    <row r="100" spans="1:5" ht="12" customHeight="1">
      <c r="A100" s="315" t="s">
        <v>85</v>
      </c>
      <c r="B100" s="333" t="s">
        <v>379</v>
      </c>
      <c r="C100" s="476"/>
      <c r="D100" s="339"/>
      <c r="E100" s="339"/>
    </row>
    <row r="101" spans="1:5" ht="12" customHeight="1">
      <c r="A101" s="315" t="s">
        <v>86</v>
      </c>
      <c r="B101" s="333" t="s">
        <v>380</v>
      </c>
      <c r="C101" s="476"/>
      <c r="D101" s="339"/>
      <c r="E101" s="339"/>
    </row>
    <row r="102" spans="1:5" ht="12" customHeight="1">
      <c r="A102" s="315" t="s">
        <v>87</v>
      </c>
      <c r="B102" s="332" t="s">
        <v>381</v>
      </c>
      <c r="C102" s="476">
        <v>261760</v>
      </c>
      <c r="D102" s="339">
        <v>246062</v>
      </c>
      <c r="E102" s="339">
        <v>245803</v>
      </c>
    </row>
    <row r="103" spans="1:5" ht="12" customHeight="1">
      <c r="A103" s="315" t="s">
        <v>88</v>
      </c>
      <c r="B103" s="332" t="s">
        <v>382</v>
      </c>
      <c r="C103" s="476"/>
      <c r="D103" s="339"/>
      <c r="E103" s="339"/>
    </row>
    <row r="104" spans="1:5" ht="12" customHeight="1">
      <c r="A104" s="315" t="s">
        <v>90</v>
      </c>
      <c r="B104" s="333" t="s">
        <v>383</v>
      </c>
      <c r="C104" s="476"/>
      <c r="D104" s="339">
        <v>30000</v>
      </c>
      <c r="E104" s="339">
        <v>22104</v>
      </c>
    </row>
    <row r="105" spans="1:5" ht="12" customHeight="1">
      <c r="A105" s="314" t="s">
        <v>137</v>
      </c>
      <c r="B105" s="334" t="s">
        <v>384</v>
      </c>
      <c r="C105" s="476"/>
      <c r="D105" s="339"/>
      <c r="E105" s="339"/>
    </row>
    <row r="106" spans="1:5" ht="12" customHeight="1">
      <c r="A106" s="315" t="s">
        <v>385</v>
      </c>
      <c r="B106" s="334" t="s">
        <v>386</v>
      </c>
      <c r="C106" s="476">
        <v>700</v>
      </c>
      <c r="D106" s="339"/>
      <c r="E106" s="339"/>
    </row>
    <row r="107" spans="1:5" ht="12" customHeight="1" thickBot="1">
      <c r="A107" s="319" t="s">
        <v>387</v>
      </c>
      <c r="B107" s="335" t="s">
        <v>388</v>
      </c>
      <c r="C107" s="478">
        <v>28606</v>
      </c>
      <c r="D107" s="300">
        <v>43470</v>
      </c>
      <c r="E107" s="300">
        <v>27398</v>
      </c>
    </row>
    <row r="108" spans="1:5" ht="12" customHeight="1" thickBot="1">
      <c r="A108" s="321" t="s">
        <v>8</v>
      </c>
      <c r="B108" s="324" t="s">
        <v>389</v>
      </c>
      <c r="C108" s="347">
        <f>+C109+C111+C113</f>
        <v>125502</v>
      </c>
      <c r="D108" s="353">
        <f>+D109+D111+D113</f>
        <v>164170</v>
      </c>
      <c r="E108" s="336">
        <f>+E109+E111+E113</f>
        <v>150362</v>
      </c>
    </row>
    <row r="109" spans="1:5" ht="12" customHeight="1">
      <c r="A109" s="316" t="s">
        <v>78</v>
      </c>
      <c r="B109" s="309" t="s">
        <v>157</v>
      </c>
      <c r="C109" s="475">
        <v>55878</v>
      </c>
      <c r="D109" s="338">
        <v>77524</v>
      </c>
      <c r="E109" s="338">
        <v>72989</v>
      </c>
    </row>
    <row r="110" spans="1:5" ht="12" customHeight="1">
      <c r="A110" s="316" t="s">
        <v>79</v>
      </c>
      <c r="B110" s="313" t="s">
        <v>390</v>
      </c>
      <c r="C110" s="475">
        <v>47882</v>
      </c>
      <c r="D110" s="338">
        <v>47882</v>
      </c>
      <c r="E110" s="338"/>
    </row>
    <row r="111" spans="1:5">
      <c r="A111" s="316" t="s">
        <v>80</v>
      </c>
      <c r="B111" s="313" t="s">
        <v>138</v>
      </c>
      <c r="C111" s="474">
        <v>62197</v>
      </c>
      <c r="D111" s="337">
        <v>73320</v>
      </c>
      <c r="E111" s="337">
        <v>66685</v>
      </c>
    </row>
    <row r="112" spans="1:5" ht="12" customHeight="1">
      <c r="A112" s="316" t="s">
        <v>81</v>
      </c>
      <c r="B112" s="313" t="s">
        <v>391</v>
      </c>
      <c r="C112" s="337">
        <v>59996</v>
      </c>
      <c r="D112" s="337">
        <v>59996</v>
      </c>
      <c r="E112" s="337"/>
    </row>
    <row r="113" spans="1:5" ht="12" customHeight="1">
      <c r="A113" s="316" t="s">
        <v>82</v>
      </c>
      <c r="B113" s="345" t="s">
        <v>160</v>
      </c>
      <c r="C113" s="337">
        <v>7427</v>
      </c>
      <c r="D113" s="337">
        <v>13326</v>
      </c>
      <c r="E113" s="337">
        <v>10688</v>
      </c>
    </row>
    <row r="114" spans="1:5" ht="21.75" customHeight="1">
      <c r="A114" s="316" t="s">
        <v>89</v>
      </c>
      <c r="B114" s="344" t="s">
        <v>392</v>
      </c>
      <c r="C114" s="337"/>
      <c r="D114" s="337"/>
      <c r="E114" s="337"/>
    </row>
    <row r="115" spans="1:5" ht="24" customHeight="1">
      <c r="A115" s="316" t="s">
        <v>91</v>
      </c>
      <c r="B115" s="360" t="s">
        <v>393</v>
      </c>
      <c r="C115" s="337"/>
      <c r="D115" s="337"/>
      <c r="E115" s="337"/>
    </row>
    <row r="116" spans="1:5" ht="12" customHeight="1">
      <c r="A116" s="316" t="s">
        <v>139</v>
      </c>
      <c r="B116" s="333" t="s">
        <v>380</v>
      </c>
      <c r="C116" s="337"/>
      <c r="D116" s="337"/>
      <c r="E116" s="337"/>
    </row>
    <row r="117" spans="1:5" ht="12" customHeight="1">
      <c r="A117" s="316" t="s">
        <v>140</v>
      </c>
      <c r="B117" s="333" t="s">
        <v>394</v>
      </c>
      <c r="C117" s="337">
        <v>7427</v>
      </c>
      <c r="D117" s="337">
        <v>4014</v>
      </c>
      <c r="E117" s="337">
        <v>1938</v>
      </c>
    </row>
    <row r="118" spans="1:5" ht="12" customHeight="1">
      <c r="A118" s="316" t="s">
        <v>141</v>
      </c>
      <c r="B118" s="333" t="s">
        <v>395</v>
      </c>
      <c r="C118" s="337"/>
      <c r="D118" s="337">
        <v>4000</v>
      </c>
      <c r="E118" s="337">
        <v>4000</v>
      </c>
    </row>
    <row r="119" spans="1:5" s="380" customFormat="1" ht="12" customHeight="1">
      <c r="A119" s="316" t="s">
        <v>396</v>
      </c>
      <c r="B119" s="333" t="s">
        <v>383</v>
      </c>
      <c r="C119" s="337"/>
      <c r="D119" s="337">
        <v>4650</v>
      </c>
      <c r="E119" s="337">
        <v>4650</v>
      </c>
    </row>
    <row r="120" spans="1:5" ht="12" customHeight="1">
      <c r="A120" s="316" t="s">
        <v>397</v>
      </c>
      <c r="B120" s="333" t="s">
        <v>398</v>
      </c>
      <c r="C120" s="337"/>
      <c r="D120" s="337"/>
      <c r="E120" s="337"/>
    </row>
    <row r="121" spans="1:5" ht="12" customHeight="1" thickBot="1">
      <c r="A121" s="314" t="s">
        <v>399</v>
      </c>
      <c r="B121" s="333" t="s">
        <v>400</v>
      </c>
      <c r="C121" s="339"/>
      <c r="D121" s="339">
        <v>100</v>
      </c>
      <c r="E121" s="339">
        <v>100</v>
      </c>
    </row>
    <row r="122" spans="1:5" ht="12" customHeight="1" thickBot="1">
      <c r="A122" s="321" t="s">
        <v>9</v>
      </c>
      <c r="B122" s="329" t="s">
        <v>401</v>
      </c>
      <c r="C122" s="347">
        <f>+C123+C124</f>
        <v>23450</v>
      </c>
      <c r="D122" s="353">
        <f>+D123+D124</f>
        <v>0</v>
      </c>
      <c r="E122" s="336">
        <f>+E123+E124</f>
        <v>0</v>
      </c>
    </row>
    <row r="123" spans="1:5" ht="12" customHeight="1">
      <c r="A123" s="316" t="s">
        <v>61</v>
      </c>
      <c r="B123" s="310" t="s">
        <v>46</v>
      </c>
      <c r="C123" s="475"/>
      <c r="D123" s="355"/>
      <c r="E123" s="338"/>
    </row>
    <row r="124" spans="1:5" ht="12" customHeight="1" thickBot="1">
      <c r="A124" s="317" t="s">
        <v>62</v>
      </c>
      <c r="B124" s="313" t="s">
        <v>47</v>
      </c>
      <c r="C124" s="476">
        <v>23450</v>
      </c>
      <c r="D124" s="356"/>
      <c r="E124" s="339"/>
    </row>
    <row r="125" spans="1:5" ht="12" customHeight="1" thickBot="1">
      <c r="A125" s="321" t="s">
        <v>10</v>
      </c>
      <c r="B125" s="329" t="s">
        <v>402</v>
      </c>
      <c r="C125" s="347">
        <f>+C92+C108+C122</f>
        <v>776253</v>
      </c>
      <c r="D125" s="353">
        <f>+D92+D108+D122</f>
        <v>808715</v>
      </c>
      <c r="E125" s="336">
        <f>+E92+E108+E122</f>
        <v>734401</v>
      </c>
    </row>
    <row r="126" spans="1:5" ht="12" customHeight="1" thickBot="1">
      <c r="A126" s="321" t="s">
        <v>11</v>
      </c>
      <c r="B126" s="329" t="s">
        <v>403</v>
      </c>
      <c r="C126" s="347">
        <f>+C127+C128+C129</f>
        <v>3606</v>
      </c>
      <c r="D126" s="353">
        <f>+D127+D128+D129</f>
        <v>0</v>
      </c>
      <c r="E126" s="336">
        <f>+E127+E128+E129</f>
        <v>0</v>
      </c>
    </row>
    <row r="127" spans="1:5" ht="12" customHeight="1">
      <c r="A127" s="316" t="s">
        <v>65</v>
      </c>
      <c r="B127" s="310" t="s">
        <v>404</v>
      </c>
      <c r="C127" s="337"/>
      <c r="D127" s="354"/>
      <c r="E127" s="337"/>
    </row>
    <row r="128" spans="1:5" ht="12" customHeight="1">
      <c r="A128" s="316" t="s">
        <v>66</v>
      </c>
      <c r="B128" s="310" t="s">
        <v>405</v>
      </c>
      <c r="C128" s="337"/>
      <c r="D128" s="354"/>
      <c r="E128" s="337"/>
    </row>
    <row r="129" spans="1:8" ht="12" customHeight="1" thickBot="1">
      <c r="A129" s="314" t="s">
        <v>67</v>
      </c>
      <c r="B129" s="308" t="s">
        <v>406</v>
      </c>
      <c r="C129" s="337">
        <v>3606</v>
      </c>
      <c r="D129" s="354"/>
      <c r="E129" s="337"/>
    </row>
    <row r="130" spans="1:8" ht="12" customHeight="1" thickBot="1">
      <c r="A130" s="321" t="s">
        <v>12</v>
      </c>
      <c r="B130" s="329" t="s">
        <v>407</v>
      </c>
      <c r="C130" s="347">
        <f>+C131+C132+C133+C134</f>
        <v>0</v>
      </c>
      <c r="D130" s="353">
        <f>+D131+D132+D134+D133</f>
        <v>0</v>
      </c>
      <c r="E130" s="336">
        <f>+E131+E132+E134+E133</f>
        <v>0</v>
      </c>
    </row>
    <row r="131" spans="1:8" ht="12" customHeight="1">
      <c r="A131" s="316" t="s">
        <v>68</v>
      </c>
      <c r="B131" s="310" t="s">
        <v>408</v>
      </c>
      <c r="C131" s="337"/>
      <c r="D131" s="354"/>
      <c r="E131" s="337"/>
    </row>
    <row r="132" spans="1:8" ht="12" customHeight="1">
      <c r="A132" s="316" t="s">
        <v>69</v>
      </c>
      <c r="B132" s="310" t="s">
        <v>409</v>
      </c>
      <c r="C132" s="337"/>
      <c r="D132" s="354"/>
      <c r="E132" s="337"/>
    </row>
    <row r="133" spans="1:8" ht="12" customHeight="1">
      <c r="A133" s="316" t="s">
        <v>304</v>
      </c>
      <c r="B133" s="310" t="s">
        <v>410</v>
      </c>
      <c r="C133" s="337"/>
      <c r="D133" s="354"/>
      <c r="E133" s="337"/>
    </row>
    <row r="134" spans="1:8" ht="12" customHeight="1" thickBot="1">
      <c r="A134" s="314" t="s">
        <v>306</v>
      </c>
      <c r="B134" s="308" t="s">
        <v>411</v>
      </c>
      <c r="C134" s="337"/>
      <c r="D134" s="354"/>
      <c r="E134" s="337"/>
    </row>
    <row r="135" spans="1:8" ht="12" customHeight="1" thickBot="1">
      <c r="A135" s="321" t="s">
        <v>13</v>
      </c>
      <c r="B135" s="329" t="s">
        <v>412</v>
      </c>
      <c r="C135" s="477">
        <f>+C136+C137+C138+C139</f>
        <v>0</v>
      </c>
      <c r="D135" s="359">
        <f>+D136+D137+D138+D139</f>
        <v>24637</v>
      </c>
      <c r="E135" s="372">
        <f>+E136+E137+E138+E139</f>
        <v>12043</v>
      </c>
    </row>
    <row r="136" spans="1:8" ht="12" customHeight="1">
      <c r="A136" s="316" t="s">
        <v>70</v>
      </c>
      <c r="B136" s="310" t="s">
        <v>413</v>
      </c>
      <c r="C136" s="337"/>
      <c r="D136" s="354"/>
      <c r="E136" s="337">
        <v>12043</v>
      </c>
    </row>
    <row r="137" spans="1:8" ht="12" customHeight="1">
      <c r="A137" s="316" t="s">
        <v>71</v>
      </c>
      <c r="B137" s="310" t="s">
        <v>414</v>
      </c>
      <c r="C137" s="337"/>
      <c r="D137" s="354">
        <v>24637</v>
      </c>
      <c r="E137" s="337"/>
    </row>
    <row r="138" spans="1:8" ht="12" customHeight="1">
      <c r="A138" s="316" t="s">
        <v>313</v>
      </c>
      <c r="B138" s="310" t="s">
        <v>415</v>
      </c>
      <c r="C138" s="337"/>
      <c r="D138" s="354"/>
      <c r="E138" s="337"/>
    </row>
    <row r="139" spans="1:8" ht="12" customHeight="1" thickBot="1">
      <c r="A139" s="314" t="s">
        <v>315</v>
      </c>
      <c r="B139" s="308" t="s">
        <v>416</v>
      </c>
      <c r="C139" s="337"/>
      <c r="D139" s="354"/>
      <c r="E139" s="337"/>
    </row>
    <row r="140" spans="1:8" ht="15" customHeight="1" thickBot="1">
      <c r="A140" s="321" t="s">
        <v>14</v>
      </c>
      <c r="B140" s="329" t="s">
        <v>417</v>
      </c>
      <c r="C140" s="479">
        <f>+C141+C142+C143+C144</f>
        <v>0</v>
      </c>
      <c r="D140" s="96">
        <f>+D141+D142+D143+D144</f>
        <v>0</v>
      </c>
      <c r="E140" s="305">
        <f>+E141+E142+E143+E144</f>
        <v>0</v>
      </c>
      <c r="F140" s="370"/>
      <c r="G140" s="371"/>
      <c r="H140" s="371"/>
    </row>
    <row r="141" spans="1:8" s="363" customFormat="1" ht="12.95" customHeight="1">
      <c r="A141" s="316" t="s">
        <v>132</v>
      </c>
      <c r="B141" s="310" t="s">
        <v>418</v>
      </c>
      <c r="C141" s="337"/>
      <c r="D141" s="354"/>
      <c r="E141" s="337"/>
    </row>
    <row r="142" spans="1:8" ht="12.75" customHeight="1">
      <c r="A142" s="316" t="s">
        <v>133</v>
      </c>
      <c r="B142" s="310" t="s">
        <v>419</v>
      </c>
      <c r="C142" s="337"/>
      <c r="D142" s="354"/>
      <c r="E142" s="337"/>
    </row>
    <row r="143" spans="1:8" ht="12.75" customHeight="1">
      <c r="A143" s="316" t="s">
        <v>159</v>
      </c>
      <c r="B143" s="310" t="s">
        <v>420</v>
      </c>
      <c r="C143" s="337"/>
      <c r="D143" s="354"/>
      <c r="E143" s="337"/>
    </row>
    <row r="144" spans="1:8" ht="12.75" customHeight="1" thickBot="1">
      <c r="A144" s="316" t="s">
        <v>321</v>
      </c>
      <c r="B144" s="310" t="s">
        <v>421</v>
      </c>
      <c r="C144" s="337"/>
      <c r="D144" s="354"/>
      <c r="E144" s="337"/>
    </row>
    <row r="145" spans="1:5" ht="16.5" thickBot="1">
      <c r="A145" s="321" t="s">
        <v>15</v>
      </c>
      <c r="B145" s="329" t="s">
        <v>422</v>
      </c>
      <c r="C145" s="492">
        <f>+C126+C130+C135+C140</f>
        <v>3606</v>
      </c>
      <c r="D145" s="303">
        <f>+D126+D130+D135+D140</f>
        <v>24637</v>
      </c>
      <c r="E145" s="304">
        <f>+E126+E130+E135+E140</f>
        <v>12043</v>
      </c>
    </row>
    <row r="146" spans="1:5" ht="16.5" thickBot="1">
      <c r="A146" s="346" t="s">
        <v>16</v>
      </c>
      <c r="B146" s="349" t="s">
        <v>423</v>
      </c>
      <c r="C146" s="492">
        <f>+C125+C145</f>
        <v>779859</v>
      </c>
      <c r="D146" s="303">
        <f>+D125+D145</f>
        <v>833352</v>
      </c>
      <c r="E146" s="304">
        <f>+E125+E145</f>
        <v>746444</v>
      </c>
    </row>
    <row r="148" spans="1:5" ht="18.75" customHeight="1">
      <c r="A148" s="774" t="s">
        <v>424</v>
      </c>
      <c r="B148" s="774"/>
      <c r="C148" s="774"/>
      <c r="D148" s="774"/>
      <c r="E148" s="774"/>
    </row>
    <row r="149" spans="1:5" ht="13.5" customHeight="1" thickBot="1">
      <c r="A149" s="331" t="s">
        <v>114</v>
      </c>
      <c r="B149" s="331"/>
      <c r="C149" s="361"/>
      <c r="E149" s="348" t="s">
        <v>158</v>
      </c>
    </row>
    <row r="150" spans="1:5" ht="21.75" thickBot="1">
      <c r="A150" s="321">
        <v>1</v>
      </c>
      <c r="B150" s="324" t="s">
        <v>425</v>
      </c>
      <c r="C150" s="347">
        <f>+C61-C125</f>
        <v>-68144</v>
      </c>
      <c r="D150" s="347">
        <f>+D61-D125</f>
        <v>-98515</v>
      </c>
      <c r="E150" s="347">
        <f>+E61-E125</f>
        <v>-53581</v>
      </c>
    </row>
    <row r="151" spans="1:5" ht="21.75" thickBot="1">
      <c r="A151" s="321" t="s">
        <v>8</v>
      </c>
      <c r="B151" s="324" t="s">
        <v>426</v>
      </c>
      <c r="C151" s="347">
        <f>+C84-C145</f>
        <v>-3606</v>
      </c>
      <c r="D151" s="347">
        <f>+D84-D145</f>
        <v>-12043</v>
      </c>
      <c r="E151" s="347">
        <f>+E84-E145</f>
        <v>551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350" customFormat="1" ht="12.75" customHeight="1">
      <c r="C161" s="351"/>
      <c r="D161" s="351"/>
      <c r="E161" s="351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8" fitToHeight="2" orientation="portrait" r:id="rId1"/>
  <headerFooter alignWithMargins="0">
    <oddHeader>&amp;C&amp;"Times New Roman CE,Félkövér"&amp;12
Bátaszék Város Önkormányzat
2015. ÉVI ZÁRSZÁMADÁS
KÖTELEZŐ FELADATAINAK MÉRLEGE 
&amp;R&amp;"Times New Roman CE,Félkövér dőlt"&amp;11 1.2. melléklet a ....../2016. (......) önkormányzati rendelethez</oddHeader>
  </headerFooter>
  <rowBreaks count="1" manualBreakCount="1">
    <brk id="86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161"/>
  <sheetViews>
    <sheetView zoomScale="130" zoomScaleNormal="130" zoomScaleSheetLayoutView="100" workbookViewId="0">
      <selection activeCell="B35" sqref="B35"/>
    </sheetView>
  </sheetViews>
  <sheetFormatPr defaultRowHeight="15.75"/>
  <cols>
    <col min="1" max="1" width="9.5" style="350" customWidth="1"/>
    <col min="2" max="2" width="60.83203125" style="350" customWidth="1"/>
    <col min="3" max="5" width="15.83203125" style="351" customWidth="1"/>
    <col min="6" max="16384" width="9.33203125" style="361"/>
  </cols>
  <sheetData>
    <row r="1" spans="1:5" ht="15.95" customHeight="1">
      <c r="A1" s="775" t="s">
        <v>4</v>
      </c>
      <c r="B1" s="775"/>
      <c r="C1" s="775"/>
      <c r="D1" s="775"/>
      <c r="E1" s="775"/>
    </row>
    <row r="2" spans="1:5" ht="15.95" customHeight="1" thickBot="1">
      <c r="A2" s="43" t="s">
        <v>112</v>
      </c>
      <c r="B2" s="43"/>
      <c r="C2" s="348"/>
      <c r="D2" s="348"/>
      <c r="E2" s="348" t="s">
        <v>158</v>
      </c>
    </row>
    <row r="3" spans="1:5" ht="15.95" customHeight="1">
      <c r="A3" s="776" t="s">
        <v>60</v>
      </c>
      <c r="B3" s="778" t="s">
        <v>6</v>
      </c>
      <c r="C3" s="780" t="str">
        <f>+'1.1.sz.mell.'!C3:E3</f>
        <v>2015. évi</v>
      </c>
      <c r="D3" s="780"/>
      <c r="E3" s="781"/>
    </row>
    <row r="4" spans="1:5" ht="38.1" customHeight="1" thickBot="1">
      <c r="A4" s="777"/>
      <c r="B4" s="779"/>
      <c r="C4" s="768" t="s">
        <v>180</v>
      </c>
      <c r="D4" s="768" t="s">
        <v>185</v>
      </c>
      <c r="E4" s="46" t="s">
        <v>186</v>
      </c>
    </row>
    <row r="5" spans="1:5" s="362" customFormat="1" ht="12" customHeight="1" thickBot="1">
      <c r="A5" s="326" t="s">
        <v>370</v>
      </c>
      <c r="B5" s="327" t="s">
        <v>371</v>
      </c>
      <c r="C5" s="327" t="s">
        <v>372</v>
      </c>
      <c r="D5" s="327" t="s">
        <v>373</v>
      </c>
      <c r="E5" s="373" t="s">
        <v>374</v>
      </c>
    </row>
    <row r="6" spans="1:5" s="363" customFormat="1" ht="12" customHeight="1" thickBot="1">
      <c r="A6" s="321" t="s">
        <v>7</v>
      </c>
      <c r="B6" s="322" t="s">
        <v>262</v>
      </c>
      <c r="C6" s="347">
        <f>+C7+C8+C9+C10+C11+C12</f>
        <v>22000</v>
      </c>
      <c r="D6" s="353">
        <f>SUM(D7:D12)</f>
        <v>0</v>
      </c>
      <c r="E6" s="336">
        <f>SUM(E7:E12)</f>
        <v>0</v>
      </c>
    </row>
    <row r="7" spans="1:5" s="363" customFormat="1" ht="12" customHeight="1">
      <c r="A7" s="316" t="s">
        <v>72</v>
      </c>
      <c r="B7" s="364" t="s">
        <v>263</v>
      </c>
      <c r="C7" s="475"/>
      <c r="D7" s="355"/>
      <c r="E7" s="338"/>
    </row>
    <row r="8" spans="1:5" s="363" customFormat="1" ht="12" customHeight="1">
      <c r="A8" s="315" t="s">
        <v>73</v>
      </c>
      <c r="B8" s="365" t="s">
        <v>264</v>
      </c>
      <c r="C8" s="474"/>
      <c r="D8" s="354"/>
      <c r="E8" s="337"/>
    </row>
    <row r="9" spans="1:5" s="363" customFormat="1" ht="12" customHeight="1">
      <c r="A9" s="315" t="s">
        <v>74</v>
      </c>
      <c r="B9" s="365" t="s">
        <v>265</v>
      </c>
      <c r="C9" s="474">
        <v>22000</v>
      </c>
      <c r="D9" s="354"/>
      <c r="E9" s="337"/>
    </row>
    <row r="10" spans="1:5" s="363" customFormat="1" ht="12" customHeight="1">
      <c r="A10" s="315" t="s">
        <v>75</v>
      </c>
      <c r="B10" s="365" t="s">
        <v>266</v>
      </c>
      <c r="C10" s="474"/>
      <c r="D10" s="354"/>
      <c r="E10" s="337"/>
    </row>
    <row r="11" spans="1:5" s="363" customFormat="1" ht="12" customHeight="1">
      <c r="A11" s="315" t="s">
        <v>108</v>
      </c>
      <c r="B11" s="365" t="s">
        <v>267</v>
      </c>
      <c r="C11" s="474"/>
      <c r="D11" s="354"/>
      <c r="E11" s="337"/>
    </row>
    <row r="12" spans="1:5" s="363" customFormat="1" ht="12" customHeight="1" thickBot="1">
      <c r="A12" s="317" t="s">
        <v>76</v>
      </c>
      <c r="B12" s="366" t="s">
        <v>268</v>
      </c>
      <c r="C12" s="474"/>
      <c r="D12" s="356"/>
      <c r="E12" s="339"/>
    </row>
    <row r="13" spans="1:5" s="363" customFormat="1" ht="12" customHeight="1" thickBot="1">
      <c r="A13" s="321" t="s">
        <v>8</v>
      </c>
      <c r="B13" s="343" t="s">
        <v>269</v>
      </c>
      <c r="C13" s="347">
        <f>+C14+C15+C16+C17+C18</f>
        <v>63747</v>
      </c>
      <c r="D13" s="353">
        <f>SUM(D14:D18)</f>
        <v>400</v>
      </c>
      <c r="E13" s="336">
        <f>SUM(E14:E18)</f>
        <v>400</v>
      </c>
    </row>
    <row r="14" spans="1:5" s="363" customFormat="1" ht="12" customHeight="1">
      <c r="A14" s="316" t="s">
        <v>78</v>
      </c>
      <c r="B14" s="364" t="s">
        <v>270</v>
      </c>
      <c r="C14" s="475"/>
      <c r="D14" s="355"/>
      <c r="E14" s="338"/>
    </row>
    <row r="15" spans="1:5" s="363" customFormat="1" ht="12" customHeight="1">
      <c r="A15" s="315" t="s">
        <v>79</v>
      </c>
      <c r="B15" s="365" t="s">
        <v>271</v>
      </c>
      <c r="C15" s="474"/>
      <c r="D15" s="354"/>
      <c r="E15" s="337"/>
    </row>
    <row r="16" spans="1:5" s="363" customFormat="1" ht="12" customHeight="1">
      <c r="A16" s="315" t="s">
        <v>80</v>
      </c>
      <c r="B16" s="365" t="s">
        <v>272</v>
      </c>
      <c r="C16" s="474"/>
      <c r="D16" s="354"/>
      <c r="E16" s="337"/>
    </row>
    <row r="17" spans="1:5" s="363" customFormat="1" ht="12" customHeight="1">
      <c r="A17" s="315" t="s">
        <v>81</v>
      </c>
      <c r="B17" s="365" t="s">
        <v>273</v>
      </c>
      <c r="C17" s="474"/>
      <c r="D17" s="354"/>
      <c r="E17" s="337"/>
    </row>
    <row r="18" spans="1:5" s="363" customFormat="1" ht="12" customHeight="1">
      <c r="A18" s="315" t="s">
        <v>82</v>
      </c>
      <c r="B18" s="365" t="s">
        <v>274</v>
      </c>
      <c r="C18" s="474">
        <v>63747</v>
      </c>
      <c r="D18" s="354">
        <v>400</v>
      </c>
      <c r="E18" s="337">
        <v>400</v>
      </c>
    </row>
    <row r="19" spans="1:5" s="363" customFormat="1" ht="12" customHeight="1" thickBot="1">
      <c r="A19" s="317" t="s">
        <v>89</v>
      </c>
      <c r="B19" s="366" t="s">
        <v>275</v>
      </c>
      <c r="C19" s="476"/>
      <c r="D19" s="356"/>
      <c r="E19" s="339"/>
    </row>
    <row r="20" spans="1:5" s="363" customFormat="1" ht="12" customHeight="1" thickBot="1">
      <c r="A20" s="321" t="s">
        <v>9</v>
      </c>
      <c r="B20" s="322" t="s">
        <v>276</v>
      </c>
      <c r="C20" s="347">
        <f>+C21+C22+C23+C24+C25</f>
        <v>14800</v>
      </c>
      <c r="D20" s="353">
        <f>SUM(D21:D25)</f>
        <v>0</v>
      </c>
      <c r="E20" s="336">
        <f>SUM(E21:E25)</f>
        <v>0</v>
      </c>
    </row>
    <row r="21" spans="1:5" s="363" customFormat="1" ht="12" customHeight="1">
      <c r="A21" s="316" t="s">
        <v>61</v>
      </c>
      <c r="B21" s="364" t="s">
        <v>277</v>
      </c>
      <c r="C21" s="475"/>
      <c r="D21" s="355"/>
      <c r="E21" s="338"/>
    </row>
    <row r="22" spans="1:5" s="363" customFormat="1" ht="12" customHeight="1">
      <c r="A22" s="315" t="s">
        <v>62</v>
      </c>
      <c r="B22" s="365" t="s">
        <v>278</v>
      </c>
      <c r="C22" s="474"/>
      <c r="D22" s="354"/>
      <c r="E22" s="337"/>
    </row>
    <row r="23" spans="1:5" s="363" customFormat="1" ht="12" customHeight="1">
      <c r="A23" s="315" t="s">
        <v>63</v>
      </c>
      <c r="B23" s="365" t="s">
        <v>279</v>
      </c>
      <c r="C23" s="474"/>
      <c r="D23" s="354"/>
      <c r="E23" s="337"/>
    </row>
    <row r="24" spans="1:5" s="363" customFormat="1" ht="12" customHeight="1">
      <c r="A24" s="315" t="s">
        <v>64</v>
      </c>
      <c r="B24" s="365" t="s">
        <v>280</v>
      </c>
      <c r="C24" s="474"/>
      <c r="D24" s="354"/>
      <c r="E24" s="337"/>
    </row>
    <row r="25" spans="1:5" s="363" customFormat="1" ht="12" customHeight="1">
      <c r="A25" s="315" t="s">
        <v>122</v>
      </c>
      <c r="B25" s="365" t="s">
        <v>281</v>
      </c>
      <c r="C25" s="474">
        <v>14800</v>
      </c>
      <c r="D25" s="354"/>
      <c r="E25" s="337"/>
    </row>
    <row r="26" spans="1:5" s="363" customFormat="1" ht="12" customHeight="1" thickBot="1">
      <c r="A26" s="317" t="s">
        <v>123</v>
      </c>
      <c r="B26" s="366" t="s">
        <v>282</v>
      </c>
      <c r="C26" s="476"/>
      <c r="D26" s="356"/>
      <c r="E26" s="339"/>
    </row>
    <row r="27" spans="1:5" s="363" customFormat="1" ht="12" customHeight="1" thickBot="1">
      <c r="A27" s="321" t="s">
        <v>124</v>
      </c>
      <c r="B27" s="322" t="s">
        <v>594</v>
      </c>
      <c r="C27" s="477">
        <f>+C28+C31+C32+C33</f>
        <v>0</v>
      </c>
      <c r="D27" s="359">
        <f>SUM(D28:D33)</f>
        <v>243735</v>
      </c>
      <c r="E27" s="372">
        <f>SUM(E28:E33)</f>
        <v>292939</v>
      </c>
    </row>
    <row r="28" spans="1:5" s="363" customFormat="1" ht="12" customHeight="1">
      <c r="A28" s="316" t="s">
        <v>283</v>
      </c>
      <c r="B28" s="364" t="s">
        <v>598</v>
      </c>
      <c r="C28" s="769"/>
      <c r="D28" s="355"/>
      <c r="E28" s="338"/>
    </row>
    <row r="29" spans="1:5" s="363" customFormat="1" ht="12" customHeight="1">
      <c r="A29" s="315" t="s">
        <v>284</v>
      </c>
      <c r="B29" s="365" t="s">
        <v>1213</v>
      </c>
      <c r="C29" s="474"/>
      <c r="D29" s="354">
        <v>32000</v>
      </c>
      <c r="E29" s="337">
        <v>32903</v>
      </c>
    </row>
    <row r="30" spans="1:5" s="363" customFormat="1" ht="12" customHeight="1">
      <c r="A30" s="315" t="s">
        <v>285</v>
      </c>
      <c r="B30" s="365" t="s">
        <v>600</v>
      </c>
      <c r="C30" s="474"/>
      <c r="D30" s="354">
        <v>193995</v>
      </c>
      <c r="E30" s="337">
        <v>242648</v>
      </c>
    </row>
    <row r="31" spans="1:5" s="363" customFormat="1" ht="12" customHeight="1">
      <c r="A31" s="315" t="s">
        <v>595</v>
      </c>
      <c r="B31" s="365" t="s">
        <v>1215</v>
      </c>
      <c r="C31" s="474"/>
      <c r="D31" s="354">
        <v>15000</v>
      </c>
      <c r="E31" s="337">
        <v>15741</v>
      </c>
    </row>
    <row r="32" spans="1:5" s="363" customFormat="1" ht="12" customHeight="1">
      <c r="A32" s="315" t="s">
        <v>596</v>
      </c>
      <c r="B32" s="365" t="s">
        <v>286</v>
      </c>
      <c r="C32" s="474"/>
      <c r="D32" s="354"/>
      <c r="E32" s="337">
        <v>294</v>
      </c>
    </row>
    <row r="33" spans="1:5" s="363" customFormat="1" ht="12" customHeight="1" thickBot="1">
      <c r="A33" s="317" t="s">
        <v>597</v>
      </c>
      <c r="B33" s="345" t="s">
        <v>287</v>
      </c>
      <c r="C33" s="476"/>
      <c r="D33" s="356">
        <v>2740</v>
      </c>
      <c r="E33" s="339">
        <v>1353</v>
      </c>
    </row>
    <row r="34" spans="1:5" s="363" customFormat="1" ht="12" customHeight="1" thickBot="1">
      <c r="A34" s="321" t="s">
        <v>11</v>
      </c>
      <c r="B34" s="322" t="s">
        <v>288</v>
      </c>
      <c r="C34" s="347">
        <f>SUM(C35:C44)</f>
        <v>8825</v>
      </c>
      <c r="D34" s="353">
        <f>SUM(D35:D44)</f>
        <v>8547</v>
      </c>
      <c r="E34" s="336">
        <f>SUM(E35:E44)</f>
        <v>8547</v>
      </c>
    </row>
    <row r="35" spans="1:5" s="363" customFormat="1" ht="12" customHeight="1">
      <c r="A35" s="316" t="s">
        <v>65</v>
      </c>
      <c r="B35" s="364" t="s">
        <v>289</v>
      </c>
      <c r="C35" s="475"/>
      <c r="D35" s="338"/>
      <c r="E35" s="338"/>
    </row>
    <row r="36" spans="1:5" s="363" customFormat="1" ht="12" customHeight="1">
      <c r="A36" s="315" t="s">
        <v>66</v>
      </c>
      <c r="B36" s="365" t="s">
        <v>290</v>
      </c>
      <c r="C36" s="474">
        <v>320</v>
      </c>
      <c r="D36" s="337">
        <v>8216</v>
      </c>
      <c r="E36" s="337">
        <v>8216</v>
      </c>
    </row>
    <row r="37" spans="1:5" s="363" customFormat="1" ht="12" customHeight="1">
      <c r="A37" s="315" t="s">
        <v>67</v>
      </c>
      <c r="B37" s="365" t="s">
        <v>291</v>
      </c>
      <c r="C37" s="474"/>
      <c r="D37" s="337"/>
      <c r="E37" s="337"/>
    </row>
    <row r="38" spans="1:5" s="363" customFormat="1" ht="12" customHeight="1">
      <c r="A38" s="315" t="s">
        <v>126</v>
      </c>
      <c r="B38" s="365" t="s">
        <v>292</v>
      </c>
      <c r="C38" s="474">
        <v>8505</v>
      </c>
      <c r="D38" s="337"/>
      <c r="E38" s="337"/>
    </row>
    <row r="39" spans="1:5" s="363" customFormat="1" ht="12" customHeight="1">
      <c r="A39" s="315" t="s">
        <v>127</v>
      </c>
      <c r="B39" s="365" t="s">
        <v>293</v>
      </c>
      <c r="C39" s="474"/>
      <c r="D39" s="337"/>
      <c r="E39" s="337"/>
    </row>
    <row r="40" spans="1:5" s="363" customFormat="1" ht="12" customHeight="1">
      <c r="A40" s="315" t="s">
        <v>128</v>
      </c>
      <c r="B40" s="365" t="s">
        <v>294</v>
      </c>
      <c r="C40" s="474"/>
      <c r="D40" s="337">
        <v>311</v>
      </c>
      <c r="E40" s="337">
        <v>311</v>
      </c>
    </row>
    <row r="41" spans="1:5" s="363" customFormat="1" ht="12" customHeight="1">
      <c r="A41" s="315" t="s">
        <v>129</v>
      </c>
      <c r="B41" s="365" t="s">
        <v>295</v>
      </c>
      <c r="C41" s="474"/>
      <c r="D41" s="337"/>
      <c r="E41" s="337"/>
    </row>
    <row r="42" spans="1:5" s="363" customFormat="1" ht="12" customHeight="1">
      <c r="A42" s="315" t="s">
        <v>130</v>
      </c>
      <c r="B42" s="365" t="s">
        <v>296</v>
      </c>
      <c r="C42" s="474"/>
      <c r="D42" s="337"/>
      <c r="E42" s="337"/>
    </row>
    <row r="43" spans="1:5" s="363" customFormat="1" ht="12" customHeight="1">
      <c r="A43" s="315" t="s">
        <v>297</v>
      </c>
      <c r="B43" s="365" t="s">
        <v>298</v>
      </c>
      <c r="C43" s="770"/>
      <c r="D43" s="340"/>
      <c r="E43" s="340"/>
    </row>
    <row r="44" spans="1:5" s="363" customFormat="1" ht="12" customHeight="1" thickBot="1">
      <c r="A44" s="317" t="s">
        <v>299</v>
      </c>
      <c r="B44" s="366" t="s">
        <v>300</v>
      </c>
      <c r="C44" s="771"/>
      <c r="D44" s="341">
        <v>20</v>
      </c>
      <c r="E44" s="341">
        <v>20</v>
      </c>
    </row>
    <row r="45" spans="1:5" s="363" customFormat="1" ht="12" customHeight="1" thickBot="1">
      <c r="A45" s="321" t="s">
        <v>12</v>
      </c>
      <c r="B45" s="322" t="s">
        <v>301</v>
      </c>
      <c r="C45" s="347">
        <f>SUM(C46:C50)</f>
        <v>0</v>
      </c>
      <c r="D45" s="353">
        <f>SUM(D46:D50)</f>
        <v>0</v>
      </c>
      <c r="E45" s="336">
        <f>SUM(E46:E50)</f>
        <v>0</v>
      </c>
    </row>
    <row r="46" spans="1:5" s="363" customFormat="1" ht="12" customHeight="1">
      <c r="A46" s="316" t="s">
        <v>68</v>
      </c>
      <c r="B46" s="364" t="s">
        <v>302</v>
      </c>
      <c r="C46" s="772"/>
      <c r="D46" s="374"/>
      <c r="E46" s="342"/>
    </row>
    <row r="47" spans="1:5" s="363" customFormat="1" ht="12" customHeight="1">
      <c r="A47" s="315" t="s">
        <v>69</v>
      </c>
      <c r="B47" s="365" t="s">
        <v>303</v>
      </c>
      <c r="C47" s="770"/>
      <c r="D47" s="357"/>
      <c r="E47" s="340"/>
    </row>
    <row r="48" spans="1:5" s="363" customFormat="1" ht="12" customHeight="1">
      <c r="A48" s="315" t="s">
        <v>304</v>
      </c>
      <c r="B48" s="365" t="s">
        <v>305</v>
      </c>
      <c r="C48" s="770"/>
      <c r="D48" s="357"/>
      <c r="E48" s="340"/>
    </row>
    <row r="49" spans="1:5" s="363" customFormat="1" ht="12" customHeight="1">
      <c r="A49" s="315" t="s">
        <v>306</v>
      </c>
      <c r="B49" s="365" t="s">
        <v>307</v>
      </c>
      <c r="C49" s="770"/>
      <c r="D49" s="357"/>
      <c r="E49" s="340"/>
    </row>
    <row r="50" spans="1:5" s="363" customFormat="1" ht="12" customHeight="1" thickBot="1">
      <c r="A50" s="317" t="s">
        <v>308</v>
      </c>
      <c r="B50" s="366" t="s">
        <v>309</v>
      </c>
      <c r="C50" s="771"/>
      <c r="D50" s="358"/>
      <c r="E50" s="341"/>
    </row>
    <row r="51" spans="1:5" s="363" customFormat="1" ht="17.25" customHeight="1" thickBot="1">
      <c r="A51" s="321" t="s">
        <v>131</v>
      </c>
      <c r="B51" s="322" t="s">
        <v>310</v>
      </c>
      <c r="C51" s="347">
        <f>SUM(C52:C54)</f>
        <v>7700</v>
      </c>
      <c r="D51" s="353">
        <f>SUM(D52:D54)</f>
        <v>200</v>
      </c>
      <c r="E51" s="336">
        <f>SUM(E52:E54)</f>
        <v>200</v>
      </c>
    </row>
    <row r="52" spans="1:5" s="363" customFormat="1" ht="12" customHeight="1">
      <c r="A52" s="316" t="s">
        <v>70</v>
      </c>
      <c r="B52" s="364" t="s">
        <v>311</v>
      </c>
      <c r="C52" s="475"/>
      <c r="D52" s="355"/>
      <c r="E52" s="338"/>
    </row>
    <row r="53" spans="1:5" s="363" customFormat="1" ht="12" customHeight="1">
      <c r="A53" s="315" t="s">
        <v>71</v>
      </c>
      <c r="B53" s="365" t="s">
        <v>312</v>
      </c>
      <c r="C53" s="474"/>
      <c r="D53" s="354"/>
      <c r="E53" s="337"/>
    </row>
    <row r="54" spans="1:5" s="363" customFormat="1" ht="12" customHeight="1">
      <c r="A54" s="315" t="s">
        <v>313</v>
      </c>
      <c r="B54" s="365" t="s">
        <v>314</v>
      </c>
      <c r="C54" s="474">
        <v>7700</v>
      </c>
      <c r="D54" s="354">
        <v>200</v>
      </c>
      <c r="E54" s="337">
        <v>200</v>
      </c>
    </row>
    <row r="55" spans="1:5" s="363" customFormat="1" ht="12" customHeight="1" thickBot="1">
      <c r="A55" s="317" t="s">
        <v>315</v>
      </c>
      <c r="B55" s="366" t="s">
        <v>316</v>
      </c>
      <c r="C55" s="476"/>
      <c r="D55" s="356"/>
      <c r="E55" s="339"/>
    </row>
    <row r="56" spans="1:5" s="363" customFormat="1" ht="12" customHeight="1" thickBot="1">
      <c r="A56" s="321" t="s">
        <v>14</v>
      </c>
      <c r="B56" s="343" t="s">
        <v>317</v>
      </c>
      <c r="C56" s="347">
        <f>SUM(C57:C59)</f>
        <v>0</v>
      </c>
      <c r="D56" s="353">
        <f>SUM(D57:D59)</f>
        <v>0</v>
      </c>
      <c r="E56" s="336">
        <f>SUM(E57:E59)</f>
        <v>0</v>
      </c>
    </row>
    <row r="57" spans="1:5" s="363" customFormat="1" ht="12" customHeight="1">
      <c r="A57" s="316" t="s">
        <v>132</v>
      </c>
      <c r="B57" s="364" t="s">
        <v>318</v>
      </c>
      <c r="C57" s="770"/>
      <c r="D57" s="357"/>
      <c r="E57" s="340"/>
    </row>
    <row r="58" spans="1:5" s="363" customFormat="1" ht="12" customHeight="1">
      <c r="A58" s="315" t="s">
        <v>133</v>
      </c>
      <c r="B58" s="365" t="s">
        <v>319</v>
      </c>
      <c r="C58" s="770"/>
      <c r="D58" s="357"/>
      <c r="E58" s="340"/>
    </row>
    <row r="59" spans="1:5" s="363" customFormat="1" ht="12" customHeight="1">
      <c r="A59" s="315" t="s">
        <v>159</v>
      </c>
      <c r="B59" s="365" t="s">
        <v>320</v>
      </c>
      <c r="C59" s="770"/>
      <c r="D59" s="357"/>
      <c r="E59" s="340"/>
    </row>
    <row r="60" spans="1:5" s="363" customFormat="1" ht="12" customHeight="1" thickBot="1">
      <c r="A60" s="317" t="s">
        <v>321</v>
      </c>
      <c r="B60" s="366" t="s">
        <v>322</v>
      </c>
      <c r="C60" s="770"/>
      <c r="D60" s="357"/>
      <c r="E60" s="340"/>
    </row>
    <row r="61" spans="1:5" s="363" customFormat="1" ht="12" customHeight="1" thickBot="1">
      <c r="A61" s="321" t="s">
        <v>15</v>
      </c>
      <c r="B61" s="322" t="s">
        <v>323</v>
      </c>
      <c r="C61" s="477">
        <f>+C6+C13+C20+C27+C34+C45+C51+C56</f>
        <v>117072</v>
      </c>
      <c r="D61" s="359">
        <f>+D6+D13+D20+D27+D34+D45+D51+D56</f>
        <v>252882</v>
      </c>
      <c r="E61" s="372">
        <f>+E6+E13+E20+E27+E34+E45+E51+E56</f>
        <v>302086</v>
      </c>
    </row>
    <row r="62" spans="1:5" s="363" customFormat="1" ht="12" customHeight="1" thickBot="1">
      <c r="A62" s="375" t="s">
        <v>324</v>
      </c>
      <c r="B62" s="343" t="s">
        <v>325</v>
      </c>
      <c r="C62" s="347">
        <f>SUM(C63:C65)</f>
        <v>0</v>
      </c>
      <c r="D62" s="353">
        <f>+D63+D64+D65</f>
        <v>1948</v>
      </c>
      <c r="E62" s="336">
        <f>+E63+E64+E65</f>
        <v>1948</v>
      </c>
    </row>
    <row r="63" spans="1:5" s="363" customFormat="1" ht="12" customHeight="1">
      <c r="A63" s="316" t="s">
        <v>326</v>
      </c>
      <c r="B63" s="364" t="s">
        <v>327</v>
      </c>
      <c r="C63" s="770"/>
      <c r="D63" s="357">
        <v>1948</v>
      </c>
      <c r="E63" s="340"/>
    </row>
    <row r="64" spans="1:5" s="363" customFormat="1" ht="12" customHeight="1">
      <c r="A64" s="315" t="s">
        <v>328</v>
      </c>
      <c r="B64" s="365" t="s">
        <v>329</v>
      </c>
      <c r="C64" s="770"/>
      <c r="D64" s="357"/>
      <c r="E64" s="340"/>
    </row>
    <row r="65" spans="1:5" s="363" customFormat="1" ht="12" customHeight="1" thickBot="1">
      <c r="A65" s="317" t="s">
        <v>330</v>
      </c>
      <c r="B65" s="301" t="s">
        <v>375</v>
      </c>
      <c r="C65" s="770"/>
      <c r="D65" s="357"/>
      <c r="E65" s="340">
        <v>1948</v>
      </c>
    </row>
    <row r="66" spans="1:5" s="363" customFormat="1" ht="12" customHeight="1" thickBot="1">
      <c r="A66" s="375" t="s">
        <v>332</v>
      </c>
      <c r="B66" s="343" t="s">
        <v>333</v>
      </c>
      <c r="C66" s="347">
        <f>SUM(C67:C70)</f>
        <v>0</v>
      </c>
      <c r="D66" s="353">
        <f>+D67+D68+D69+D70</f>
        <v>0</v>
      </c>
      <c r="E66" s="336">
        <f>+E67+E68+E69+E70</f>
        <v>0</v>
      </c>
    </row>
    <row r="67" spans="1:5" s="363" customFormat="1" ht="13.5" customHeight="1">
      <c r="A67" s="316" t="s">
        <v>109</v>
      </c>
      <c r="B67" s="364" t="s">
        <v>334</v>
      </c>
      <c r="C67" s="770"/>
      <c r="D67" s="357"/>
      <c r="E67" s="340"/>
    </row>
    <row r="68" spans="1:5" s="363" customFormat="1" ht="12" customHeight="1">
      <c r="A68" s="315" t="s">
        <v>110</v>
      </c>
      <c r="B68" s="365" t="s">
        <v>335</v>
      </c>
      <c r="C68" s="770"/>
      <c r="D68" s="357"/>
      <c r="E68" s="340"/>
    </row>
    <row r="69" spans="1:5" s="363" customFormat="1" ht="12" customHeight="1">
      <c r="A69" s="315" t="s">
        <v>336</v>
      </c>
      <c r="B69" s="365" t="s">
        <v>337</v>
      </c>
      <c r="C69" s="770"/>
      <c r="D69" s="357"/>
      <c r="E69" s="340"/>
    </row>
    <row r="70" spans="1:5" s="363" customFormat="1" ht="12" customHeight="1" thickBot="1">
      <c r="A70" s="317" t="s">
        <v>338</v>
      </c>
      <c r="B70" s="366" t="s">
        <v>339</v>
      </c>
      <c r="C70" s="770"/>
      <c r="D70" s="357"/>
      <c r="E70" s="340"/>
    </row>
    <row r="71" spans="1:5" s="363" customFormat="1" ht="12" customHeight="1" thickBot="1">
      <c r="A71" s="375" t="s">
        <v>340</v>
      </c>
      <c r="B71" s="343" t="s">
        <v>341</v>
      </c>
      <c r="C71" s="347">
        <f>SUM(C72:C73)</f>
        <v>103790</v>
      </c>
      <c r="D71" s="353">
        <f>+D72+D73</f>
        <v>118609</v>
      </c>
      <c r="E71" s="336">
        <f>+E72+E73</f>
        <v>118609</v>
      </c>
    </row>
    <row r="72" spans="1:5" s="363" customFormat="1" ht="12" customHeight="1">
      <c r="A72" s="316" t="s">
        <v>342</v>
      </c>
      <c r="B72" s="364" t="s">
        <v>343</v>
      </c>
      <c r="C72" s="770">
        <v>103790</v>
      </c>
      <c r="D72" s="357">
        <v>118609</v>
      </c>
      <c r="E72" s="340">
        <v>118609</v>
      </c>
    </row>
    <row r="73" spans="1:5" s="363" customFormat="1" ht="12" customHeight="1" thickBot="1">
      <c r="A73" s="317" t="s">
        <v>344</v>
      </c>
      <c r="B73" s="366" t="s">
        <v>345</v>
      </c>
      <c r="C73" s="770"/>
      <c r="D73" s="357"/>
      <c r="E73" s="340"/>
    </row>
    <row r="74" spans="1:5" s="363" customFormat="1" ht="12" customHeight="1" thickBot="1">
      <c r="A74" s="375" t="s">
        <v>346</v>
      </c>
      <c r="B74" s="343" t="s">
        <v>347</v>
      </c>
      <c r="C74" s="347">
        <f>SUM(C75:C77)</f>
        <v>0</v>
      </c>
      <c r="D74" s="353">
        <f>+D75+D76+D77</f>
        <v>0</v>
      </c>
      <c r="E74" s="336">
        <f>+E75+E76+E77</f>
        <v>0</v>
      </c>
    </row>
    <row r="75" spans="1:5" s="363" customFormat="1" ht="12" customHeight="1">
      <c r="A75" s="316" t="s">
        <v>348</v>
      </c>
      <c r="B75" s="364" t="s">
        <v>349</v>
      </c>
      <c r="C75" s="770"/>
      <c r="D75" s="357"/>
      <c r="E75" s="340"/>
    </row>
    <row r="76" spans="1:5" s="363" customFormat="1" ht="12" customHeight="1">
      <c r="A76" s="315" t="s">
        <v>350</v>
      </c>
      <c r="B76" s="365" t="s">
        <v>351</v>
      </c>
      <c r="C76" s="770"/>
      <c r="D76" s="357"/>
      <c r="E76" s="340"/>
    </row>
    <row r="77" spans="1:5" s="363" customFormat="1" ht="12" customHeight="1" thickBot="1">
      <c r="A77" s="317" t="s">
        <v>352</v>
      </c>
      <c r="B77" s="345" t="s">
        <v>353</v>
      </c>
      <c r="C77" s="770"/>
      <c r="D77" s="357"/>
      <c r="E77" s="340"/>
    </row>
    <row r="78" spans="1:5" s="363" customFormat="1" ht="12" customHeight="1" thickBot="1">
      <c r="A78" s="375" t="s">
        <v>354</v>
      </c>
      <c r="B78" s="343" t="s">
        <v>355</v>
      </c>
      <c r="C78" s="347">
        <f>SUM(C79:C82)</f>
        <v>0</v>
      </c>
      <c r="D78" s="353">
        <f>+D79+D80+D81+D82</f>
        <v>0</v>
      </c>
      <c r="E78" s="336">
        <f>+E79+E80+E81+E82</f>
        <v>0</v>
      </c>
    </row>
    <row r="79" spans="1:5" s="363" customFormat="1" ht="12" customHeight="1">
      <c r="A79" s="367" t="s">
        <v>356</v>
      </c>
      <c r="B79" s="364" t="s">
        <v>357</v>
      </c>
      <c r="C79" s="770"/>
      <c r="D79" s="357"/>
      <c r="E79" s="340"/>
    </row>
    <row r="80" spans="1:5" s="363" customFormat="1" ht="12" customHeight="1">
      <c r="A80" s="368" t="s">
        <v>358</v>
      </c>
      <c r="B80" s="365" t="s">
        <v>359</v>
      </c>
      <c r="C80" s="770"/>
      <c r="D80" s="357"/>
      <c r="E80" s="340"/>
    </row>
    <row r="81" spans="1:5" s="363" customFormat="1" ht="12" customHeight="1">
      <c r="A81" s="368" t="s">
        <v>360</v>
      </c>
      <c r="B81" s="365" t="s">
        <v>361</v>
      </c>
      <c r="C81" s="770"/>
      <c r="D81" s="357"/>
      <c r="E81" s="340"/>
    </row>
    <row r="82" spans="1:5" s="363" customFormat="1" ht="12" customHeight="1" thickBot="1">
      <c r="A82" s="376" t="s">
        <v>362</v>
      </c>
      <c r="B82" s="345" t="s">
        <v>363</v>
      </c>
      <c r="C82" s="770"/>
      <c r="D82" s="357"/>
      <c r="E82" s="340"/>
    </row>
    <row r="83" spans="1:5" s="363" customFormat="1" ht="12" customHeight="1" thickBot="1">
      <c r="A83" s="375" t="s">
        <v>364</v>
      </c>
      <c r="B83" s="343" t="s">
        <v>365</v>
      </c>
      <c r="C83" s="773"/>
      <c r="D83" s="378"/>
      <c r="E83" s="379"/>
    </row>
    <row r="84" spans="1:5" s="363" customFormat="1" ht="12" customHeight="1" thickBot="1">
      <c r="A84" s="375" t="s">
        <v>366</v>
      </c>
      <c r="B84" s="299" t="s">
        <v>367</v>
      </c>
      <c r="C84" s="477">
        <f>+C62+C66+C71+C74+C78+C83</f>
        <v>103790</v>
      </c>
      <c r="D84" s="359">
        <f>+D62+D66+D71+D74+D78+D83</f>
        <v>120557</v>
      </c>
      <c r="E84" s="372">
        <f>+E62+E66+E71+E74+E78+E83</f>
        <v>120557</v>
      </c>
    </row>
    <row r="85" spans="1:5" s="363" customFormat="1" ht="12" customHeight="1" thickBot="1">
      <c r="A85" s="377" t="s">
        <v>368</v>
      </c>
      <c r="B85" s="302" t="s">
        <v>369</v>
      </c>
      <c r="C85" s="477">
        <f>+C61+C84</f>
        <v>220862</v>
      </c>
      <c r="D85" s="359">
        <f>+D61+D84</f>
        <v>373439</v>
      </c>
      <c r="E85" s="372">
        <f>+E61+E84</f>
        <v>422643</v>
      </c>
    </row>
    <row r="86" spans="1:5" s="363" customFormat="1" ht="12" customHeight="1">
      <c r="A86" s="297"/>
      <c r="B86" s="297"/>
      <c r="C86" s="298"/>
      <c r="D86" s="298"/>
      <c r="E86" s="298"/>
    </row>
    <row r="87" spans="1:5" ht="16.5" customHeight="1">
      <c r="A87" s="775" t="s">
        <v>36</v>
      </c>
      <c r="B87" s="775"/>
      <c r="C87" s="775"/>
      <c r="D87" s="775"/>
      <c r="E87" s="775"/>
    </row>
    <row r="88" spans="1:5" s="369" customFormat="1" ht="16.5" customHeight="1" thickBot="1">
      <c r="A88" s="44" t="s">
        <v>113</v>
      </c>
      <c r="B88" s="44"/>
      <c r="C88" s="330"/>
      <c r="D88" s="330"/>
      <c r="E88" s="330" t="s">
        <v>158</v>
      </c>
    </row>
    <row r="89" spans="1:5" s="369" customFormat="1" ht="16.5" customHeight="1">
      <c r="A89" s="776" t="s">
        <v>60</v>
      </c>
      <c r="B89" s="778" t="s">
        <v>179</v>
      </c>
      <c r="C89" s="780" t="str">
        <f>+C3</f>
        <v>2015. évi</v>
      </c>
      <c r="D89" s="780"/>
      <c r="E89" s="781"/>
    </row>
    <row r="90" spans="1:5" ht="38.1" customHeight="1" thickBot="1">
      <c r="A90" s="777"/>
      <c r="B90" s="779"/>
      <c r="C90" s="768" t="s">
        <v>180</v>
      </c>
      <c r="D90" s="768" t="s">
        <v>185</v>
      </c>
      <c r="E90" s="46" t="s">
        <v>186</v>
      </c>
    </row>
    <row r="91" spans="1:5" s="362" customFormat="1" ht="12" customHeight="1" thickBot="1">
      <c r="A91" s="326" t="s">
        <v>370</v>
      </c>
      <c r="B91" s="327" t="s">
        <v>371</v>
      </c>
      <c r="C91" s="327" t="s">
        <v>372</v>
      </c>
      <c r="D91" s="327" t="s">
        <v>373</v>
      </c>
      <c r="E91" s="328" t="s">
        <v>374</v>
      </c>
    </row>
    <row r="92" spans="1:5" ht="12" customHeight="1" thickBot="1">
      <c r="A92" s="323" t="s">
        <v>7</v>
      </c>
      <c r="B92" s="325" t="s">
        <v>376</v>
      </c>
      <c r="C92" s="472">
        <f>SUM(C93:C97)</f>
        <v>75849</v>
      </c>
      <c r="D92" s="352">
        <f>SUM(D93:D97)</f>
        <v>75084</v>
      </c>
      <c r="E92" s="307">
        <f>SUM(E93:E97)</f>
        <v>75082</v>
      </c>
    </row>
    <row r="93" spans="1:5" ht="12" customHeight="1">
      <c r="A93" s="318" t="s">
        <v>72</v>
      </c>
      <c r="B93" s="311" t="s">
        <v>37</v>
      </c>
      <c r="C93" s="473">
        <v>2105</v>
      </c>
      <c r="D93" s="306">
        <v>2602</v>
      </c>
      <c r="E93" s="306">
        <v>2602</v>
      </c>
    </row>
    <row r="94" spans="1:5" ht="12" customHeight="1">
      <c r="A94" s="315" t="s">
        <v>73</v>
      </c>
      <c r="B94" s="309" t="s">
        <v>134</v>
      </c>
      <c r="C94" s="474">
        <v>460</v>
      </c>
      <c r="D94" s="337">
        <v>725</v>
      </c>
      <c r="E94" s="337">
        <v>725</v>
      </c>
    </row>
    <row r="95" spans="1:5" ht="12" customHeight="1">
      <c r="A95" s="315" t="s">
        <v>74</v>
      </c>
      <c r="B95" s="309" t="s">
        <v>101</v>
      </c>
      <c r="C95" s="476">
        <v>14826</v>
      </c>
      <c r="D95" s="339">
        <v>15967</v>
      </c>
      <c r="E95" s="339">
        <v>15967</v>
      </c>
    </row>
    <row r="96" spans="1:5" ht="12" customHeight="1">
      <c r="A96" s="315" t="s">
        <v>75</v>
      </c>
      <c r="B96" s="312" t="s">
        <v>135</v>
      </c>
      <c r="C96" s="476">
        <v>22064</v>
      </c>
      <c r="D96" s="339">
        <v>4695</v>
      </c>
      <c r="E96" s="339">
        <v>4695</v>
      </c>
    </row>
    <row r="97" spans="1:5" ht="12" customHeight="1">
      <c r="A97" s="315" t="s">
        <v>84</v>
      </c>
      <c r="B97" s="320" t="s">
        <v>136</v>
      </c>
      <c r="C97" s="476">
        <f>C98+C99+C100+C101+C102+C103+C104+C105+C106+C107</f>
        <v>36394</v>
      </c>
      <c r="D97" s="339">
        <v>51095</v>
      </c>
      <c r="E97" s="339">
        <v>51093</v>
      </c>
    </row>
    <row r="98" spans="1:5" ht="12" customHeight="1">
      <c r="A98" s="315" t="s">
        <v>76</v>
      </c>
      <c r="B98" s="309" t="s">
        <v>377</v>
      </c>
      <c r="C98" s="476"/>
      <c r="D98" s="339">
        <v>88</v>
      </c>
      <c r="E98" s="339">
        <v>87</v>
      </c>
    </row>
    <row r="99" spans="1:5" ht="12" customHeight="1">
      <c r="A99" s="315" t="s">
        <v>77</v>
      </c>
      <c r="B99" s="332" t="s">
        <v>378</v>
      </c>
      <c r="C99" s="476"/>
      <c r="D99" s="339">
        <v>947</v>
      </c>
      <c r="E99" s="339">
        <v>946</v>
      </c>
    </row>
    <row r="100" spans="1:5" ht="12" customHeight="1">
      <c r="A100" s="315" t="s">
        <v>85</v>
      </c>
      <c r="B100" s="333" t="s">
        <v>379</v>
      </c>
      <c r="C100" s="476"/>
      <c r="D100" s="339"/>
      <c r="E100" s="339"/>
    </row>
    <row r="101" spans="1:5" ht="12" customHeight="1">
      <c r="A101" s="315" t="s">
        <v>86</v>
      </c>
      <c r="B101" s="333" t="s">
        <v>380</v>
      </c>
      <c r="C101" s="476"/>
      <c r="D101" s="339"/>
      <c r="E101" s="339"/>
    </row>
    <row r="102" spans="1:5" ht="12" customHeight="1">
      <c r="A102" s="315" t="s">
        <v>87</v>
      </c>
      <c r="B102" s="332" t="s">
        <v>381</v>
      </c>
      <c r="C102" s="476">
        <v>20124</v>
      </c>
      <c r="D102" s="339">
        <v>35777</v>
      </c>
      <c r="E102" s="339">
        <v>35777</v>
      </c>
    </row>
    <row r="103" spans="1:5" ht="12" customHeight="1">
      <c r="A103" s="315" t="s">
        <v>88</v>
      </c>
      <c r="B103" s="332" t="s">
        <v>1217</v>
      </c>
      <c r="C103" s="476"/>
      <c r="D103" s="339"/>
      <c r="E103" s="339"/>
    </row>
    <row r="104" spans="1:5" ht="12" customHeight="1">
      <c r="A104" s="315" t="s">
        <v>90</v>
      </c>
      <c r="B104" s="333" t="s">
        <v>383</v>
      </c>
      <c r="C104" s="476"/>
      <c r="D104" s="339"/>
      <c r="E104" s="339"/>
    </row>
    <row r="105" spans="1:5" ht="12" customHeight="1">
      <c r="A105" s="314" t="s">
        <v>137</v>
      </c>
      <c r="B105" s="334" t="s">
        <v>384</v>
      </c>
      <c r="C105" s="476"/>
      <c r="D105" s="339"/>
      <c r="E105" s="339"/>
    </row>
    <row r="106" spans="1:5" ht="12" customHeight="1">
      <c r="A106" s="315" t="s">
        <v>385</v>
      </c>
      <c r="B106" s="334" t="s">
        <v>386</v>
      </c>
      <c r="C106" s="476"/>
      <c r="D106" s="339"/>
      <c r="E106" s="339"/>
    </row>
    <row r="107" spans="1:5" ht="12" customHeight="1" thickBot="1">
      <c r="A107" s="319" t="s">
        <v>387</v>
      </c>
      <c r="B107" s="335" t="s">
        <v>388</v>
      </c>
      <c r="C107" s="478">
        <v>16270</v>
      </c>
      <c r="D107" s="300">
        <v>14283</v>
      </c>
      <c r="E107" s="300">
        <v>14283</v>
      </c>
    </row>
    <row r="108" spans="1:5" ht="12" customHeight="1" thickBot="1">
      <c r="A108" s="321" t="s">
        <v>8</v>
      </c>
      <c r="B108" s="324" t="s">
        <v>389</v>
      </c>
      <c r="C108" s="347">
        <f>+C109+C111+C113</f>
        <v>6790</v>
      </c>
      <c r="D108" s="353">
        <f>+D109+D111+D113</f>
        <v>2630</v>
      </c>
      <c r="E108" s="336">
        <f>+E109+E111+E113</f>
        <v>2630</v>
      </c>
    </row>
    <row r="109" spans="1:5" ht="12" customHeight="1">
      <c r="A109" s="316" t="s">
        <v>78</v>
      </c>
      <c r="B109" s="309" t="s">
        <v>157</v>
      </c>
      <c r="C109" s="475">
        <v>5800</v>
      </c>
      <c r="D109" s="338">
        <v>207</v>
      </c>
      <c r="E109" s="338">
        <v>207</v>
      </c>
    </row>
    <row r="110" spans="1:5" ht="12" customHeight="1">
      <c r="A110" s="316" t="s">
        <v>79</v>
      </c>
      <c r="B110" s="313" t="s">
        <v>390</v>
      </c>
      <c r="C110" s="475"/>
      <c r="D110" s="338"/>
      <c r="E110" s="338"/>
    </row>
    <row r="111" spans="1:5">
      <c r="A111" s="316" t="s">
        <v>80</v>
      </c>
      <c r="B111" s="313" t="s">
        <v>138</v>
      </c>
      <c r="C111" s="474">
        <v>990</v>
      </c>
      <c r="D111" s="337">
        <v>1718</v>
      </c>
      <c r="E111" s="337">
        <v>1718</v>
      </c>
    </row>
    <row r="112" spans="1:5" ht="12" customHeight="1">
      <c r="A112" s="316" t="s">
        <v>81</v>
      </c>
      <c r="B112" s="313" t="s">
        <v>391</v>
      </c>
      <c r="C112" s="337"/>
      <c r="D112" s="337"/>
      <c r="E112" s="337"/>
    </row>
    <row r="113" spans="1:5" ht="12" customHeight="1">
      <c r="A113" s="316" t="s">
        <v>82</v>
      </c>
      <c r="B113" s="345" t="s">
        <v>160</v>
      </c>
      <c r="C113" s="337"/>
      <c r="D113" s="337">
        <v>705</v>
      </c>
      <c r="E113" s="337">
        <v>705</v>
      </c>
    </row>
    <row r="114" spans="1:5" ht="21.75" customHeight="1">
      <c r="A114" s="316" t="s">
        <v>89</v>
      </c>
      <c r="B114" s="344" t="s">
        <v>392</v>
      </c>
      <c r="C114" s="337"/>
      <c r="D114" s="337"/>
      <c r="E114" s="337"/>
    </row>
    <row r="115" spans="1:5" ht="24" customHeight="1">
      <c r="A115" s="316" t="s">
        <v>91</v>
      </c>
      <c r="B115" s="360" t="s">
        <v>393</v>
      </c>
      <c r="C115" s="337"/>
      <c r="D115" s="337"/>
      <c r="E115" s="337"/>
    </row>
    <row r="116" spans="1:5" ht="12" customHeight="1">
      <c r="A116" s="316" t="s">
        <v>139</v>
      </c>
      <c r="B116" s="333" t="s">
        <v>380</v>
      </c>
      <c r="C116" s="337"/>
      <c r="D116" s="337"/>
      <c r="E116" s="337"/>
    </row>
    <row r="117" spans="1:5" ht="12" customHeight="1">
      <c r="A117" s="316" t="s">
        <v>140</v>
      </c>
      <c r="B117" s="333" t="s">
        <v>394</v>
      </c>
      <c r="C117" s="337"/>
      <c r="D117" s="337">
        <v>308</v>
      </c>
      <c r="E117" s="337">
        <v>308</v>
      </c>
    </row>
    <row r="118" spans="1:5" ht="12" customHeight="1">
      <c r="A118" s="316" t="s">
        <v>141</v>
      </c>
      <c r="B118" s="333" t="s">
        <v>395</v>
      </c>
      <c r="C118" s="337"/>
      <c r="D118" s="337"/>
      <c r="E118" s="337"/>
    </row>
    <row r="119" spans="1:5" s="380" customFormat="1" ht="12" customHeight="1">
      <c r="A119" s="316" t="s">
        <v>396</v>
      </c>
      <c r="B119" s="333" t="s">
        <v>383</v>
      </c>
      <c r="C119" s="337"/>
      <c r="D119" s="337"/>
      <c r="E119" s="337"/>
    </row>
    <row r="120" spans="1:5" ht="12" customHeight="1">
      <c r="A120" s="316" t="s">
        <v>397</v>
      </c>
      <c r="B120" s="333" t="s">
        <v>398</v>
      </c>
      <c r="C120" s="337"/>
      <c r="D120" s="337"/>
      <c r="E120" s="337"/>
    </row>
    <row r="121" spans="1:5" ht="12" customHeight="1" thickBot="1">
      <c r="A121" s="314" t="s">
        <v>399</v>
      </c>
      <c r="B121" s="333" t="s">
        <v>400</v>
      </c>
      <c r="C121" s="339"/>
      <c r="D121" s="339">
        <v>397</v>
      </c>
      <c r="E121" s="339">
        <v>397</v>
      </c>
    </row>
    <row r="122" spans="1:5" ht="12" customHeight="1" thickBot="1">
      <c r="A122" s="321" t="s">
        <v>9</v>
      </c>
      <c r="B122" s="329" t="s">
        <v>401</v>
      </c>
      <c r="C122" s="347">
        <f>+C123+C124</f>
        <v>28269</v>
      </c>
      <c r="D122" s="353">
        <f>+D123+D124</f>
        <v>84312</v>
      </c>
      <c r="E122" s="336">
        <f>+E123+E124</f>
        <v>0</v>
      </c>
    </row>
    <row r="123" spans="1:5" ht="12" customHeight="1">
      <c r="A123" s="316" t="s">
        <v>61</v>
      </c>
      <c r="B123" s="310" t="s">
        <v>46</v>
      </c>
      <c r="C123" s="475">
        <v>12459</v>
      </c>
      <c r="D123" s="355">
        <v>58586</v>
      </c>
      <c r="E123" s="338"/>
    </row>
    <row r="124" spans="1:5" ht="12" customHeight="1" thickBot="1">
      <c r="A124" s="317" t="s">
        <v>62</v>
      </c>
      <c r="B124" s="313" t="s">
        <v>47</v>
      </c>
      <c r="C124" s="476">
        <v>15810</v>
      </c>
      <c r="D124" s="356">
        <v>25726</v>
      </c>
      <c r="E124" s="339"/>
    </row>
    <row r="125" spans="1:5" ht="12" customHeight="1" thickBot="1">
      <c r="A125" s="321" t="s">
        <v>10</v>
      </c>
      <c r="B125" s="329" t="s">
        <v>402</v>
      </c>
      <c r="C125" s="347">
        <f>+C92+C108+C122</f>
        <v>110908</v>
      </c>
      <c r="D125" s="353">
        <f>+D92+D108+D122</f>
        <v>162026</v>
      </c>
      <c r="E125" s="336">
        <f>+E92+E108+E122</f>
        <v>77712</v>
      </c>
    </row>
    <row r="126" spans="1:5" ht="12" customHeight="1" thickBot="1">
      <c r="A126" s="321" t="s">
        <v>11</v>
      </c>
      <c r="B126" s="329" t="s">
        <v>403</v>
      </c>
      <c r="C126" s="347">
        <f>+C127+C128+C129</f>
        <v>0</v>
      </c>
      <c r="D126" s="353">
        <f>+D127+D128+D129</f>
        <v>5554</v>
      </c>
      <c r="E126" s="336">
        <f>+E127+E128+E129</f>
        <v>0</v>
      </c>
    </row>
    <row r="127" spans="1:5" ht="12" customHeight="1">
      <c r="A127" s="316" t="s">
        <v>65</v>
      </c>
      <c r="B127" s="310" t="s">
        <v>404</v>
      </c>
      <c r="C127" s="337"/>
      <c r="D127" s="354"/>
      <c r="E127" s="337"/>
    </row>
    <row r="128" spans="1:5" ht="12" customHeight="1">
      <c r="A128" s="316" t="s">
        <v>66</v>
      </c>
      <c r="B128" s="310" t="s">
        <v>405</v>
      </c>
      <c r="C128" s="337"/>
      <c r="D128" s="354"/>
      <c r="E128" s="337"/>
    </row>
    <row r="129" spans="1:8" ht="12" customHeight="1" thickBot="1">
      <c r="A129" s="314" t="s">
        <v>67</v>
      </c>
      <c r="B129" s="308" t="s">
        <v>406</v>
      </c>
      <c r="C129" s="337"/>
      <c r="D129" s="354">
        <v>5554</v>
      </c>
      <c r="E129" s="337"/>
    </row>
    <row r="130" spans="1:8" ht="12" customHeight="1" thickBot="1">
      <c r="A130" s="321" t="s">
        <v>12</v>
      </c>
      <c r="B130" s="329" t="s">
        <v>407</v>
      </c>
      <c r="C130" s="347">
        <f>+C131+C132+C133+C134</f>
        <v>0</v>
      </c>
      <c r="D130" s="353">
        <f>+D131+D132+D134+D133</f>
        <v>0</v>
      </c>
      <c r="E130" s="336">
        <f>+E131+E132+E134+E133</f>
        <v>0</v>
      </c>
    </row>
    <row r="131" spans="1:8" ht="12" customHeight="1">
      <c r="A131" s="316" t="s">
        <v>68</v>
      </c>
      <c r="B131" s="310" t="s">
        <v>408</v>
      </c>
      <c r="C131" s="337"/>
      <c r="D131" s="354"/>
      <c r="E131" s="337"/>
    </row>
    <row r="132" spans="1:8" ht="12" customHeight="1">
      <c r="A132" s="316" t="s">
        <v>69</v>
      </c>
      <c r="B132" s="310" t="s">
        <v>409</v>
      </c>
      <c r="C132" s="337"/>
      <c r="D132" s="354"/>
      <c r="E132" s="337"/>
    </row>
    <row r="133" spans="1:8" ht="12" customHeight="1">
      <c r="A133" s="316" t="s">
        <v>304</v>
      </c>
      <c r="B133" s="310" t="s">
        <v>410</v>
      </c>
      <c r="C133" s="337"/>
      <c r="D133" s="354"/>
      <c r="E133" s="337"/>
    </row>
    <row r="134" spans="1:8" ht="12" customHeight="1" thickBot="1">
      <c r="A134" s="314" t="s">
        <v>306</v>
      </c>
      <c r="B134" s="308" t="s">
        <v>411</v>
      </c>
      <c r="C134" s="337"/>
      <c r="D134" s="354"/>
      <c r="E134" s="337"/>
    </row>
    <row r="135" spans="1:8" ht="12" customHeight="1" thickBot="1">
      <c r="A135" s="321" t="s">
        <v>13</v>
      </c>
      <c r="B135" s="329" t="s">
        <v>412</v>
      </c>
      <c r="C135" s="477">
        <f>+C136+C137+C138+C139</f>
        <v>0</v>
      </c>
      <c r="D135" s="359">
        <f>+D136+D137+D138+D139</f>
        <v>0</v>
      </c>
      <c r="E135" s="372">
        <f>+E136+E137+E138+E139</f>
        <v>0</v>
      </c>
    </row>
    <row r="136" spans="1:8" ht="12" customHeight="1">
      <c r="A136" s="316" t="s">
        <v>70</v>
      </c>
      <c r="B136" s="310" t="s">
        <v>413</v>
      </c>
      <c r="C136" s="337"/>
      <c r="D136" s="354"/>
      <c r="E136" s="337"/>
    </row>
    <row r="137" spans="1:8" ht="12" customHeight="1">
      <c r="A137" s="316" t="s">
        <v>71</v>
      </c>
      <c r="B137" s="310" t="s">
        <v>414</v>
      </c>
      <c r="C137" s="337"/>
      <c r="D137" s="354"/>
      <c r="E137" s="337"/>
    </row>
    <row r="138" spans="1:8" ht="12" customHeight="1">
      <c r="A138" s="316" t="s">
        <v>313</v>
      </c>
      <c r="B138" s="310" t="s">
        <v>415</v>
      </c>
      <c r="C138" s="337"/>
      <c r="D138" s="354"/>
      <c r="E138" s="337"/>
    </row>
    <row r="139" spans="1:8" ht="12" customHeight="1" thickBot="1">
      <c r="A139" s="314" t="s">
        <v>315</v>
      </c>
      <c r="B139" s="308" t="s">
        <v>416</v>
      </c>
      <c r="C139" s="337"/>
      <c r="D139" s="354"/>
      <c r="E139" s="337"/>
    </row>
    <row r="140" spans="1:8" ht="15" customHeight="1" thickBot="1">
      <c r="A140" s="321" t="s">
        <v>14</v>
      </c>
      <c r="B140" s="329" t="s">
        <v>417</v>
      </c>
      <c r="C140" s="479">
        <f>+C141+C142+C143+C144</f>
        <v>0</v>
      </c>
      <c r="D140" s="96">
        <f>+D141+D142+D143+D144</f>
        <v>0</v>
      </c>
      <c r="E140" s="305">
        <f>+E141+E142+E143+E144</f>
        <v>0</v>
      </c>
      <c r="F140" s="370"/>
      <c r="G140" s="371"/>
      <c r="H140" s="371"/>
    </row>
    <row r="141" spans="1:8" s="363" customFormat="1" ht="12.95" customHeight="1">
      <c r="A141" s="316" t="s">
        <v>132</v>
      </c>
      <c r="B141" s="310" t="s">
        <v>418</v>
      </c>
      <c r="C141" s="337"/>
      <c r="D141" s="354"/>
      <c r="E141" s="337"/>
    </row>
    <row r="142" spans="1:8" ht="12.75" customHeight="1">
      <c r="A142" s="316" t="s">
        <v>133</v>
      </c>
      <c r="B142" s="310" t="s">
        <v>419</v>
      </c>
      <c r="C142" s="337"/>
      <c r="D142" s="354"/>
      <c r="E142" s="337"/>
    </row>
    <row r="143" spans="1:8" ht="12.75" customHeight="1">
      <c r="A143" s="316" t="s">
        <v>159</v>
      </c>
      <c r="B143" s="310" t="s">
        <v>420</v>
      </c>
      <c r="C143" s="337"/>
      <c r="D143" s="354"/>
      <c r="E143" s="337"/>
    </row>
    <row r="144" spans="1:8" ht="12.75" customHeight="1" thickBot="1">
      <c r="A144" s="316" t="s">
        <v>321</v>
      </c>
      <c r="B144" s="310" t="s">
        <v>421</v>
      </c>
      <c r="C144" s="337"/>
      <c r="D144" s="354"/>
      <c r="E144" s="337"/>
    </row>
    <row r="145" spans="1:5" ht="16.5" thickBot="1">
      <c r="A145" s="321" t="s">
        <v>15</v>
      </c>
      <c r="B145" s="329" t="s">
        <v>422</v>
      </c>
      <c r="C145" s="492">
        <f>+C126+C130+C135+C140</f>
        <v>0</v>
      </c>
      <c r="D145" s="303">
        <f>+D126+D130+D135+D140</f>
        <v>5554</v>
      </c>
      <c r="E145" s="304">
        <f>+E126+E130+E135+E140</f>
        <v>0</v>
      </c>
    </row>
    <row r="146" spans="1:5" ht="16.5" thickBot="1">
      <c r="A146" s="346" t="s">
        <v>16</v>
      </c>
      <c r="B146" s="349" t="s">
        <v>423</v>
      </c>
      <c r="C146" s="492">
        <f>+C125+C145</f>
        <v>110908</v>
      </c>
      <c r="D146" s="303">
        <f>+D125+D145</f>
        <v>167580</v>
      </c>
      <c r="E146" s="304">
        <f>+E125+E145</f>
        <v>77712</v>
      </c>
    </row>
    <row r="148" spans="1:5" ht="18.75" customHeight="1">
      <c r="A148" s="774" t="s">
        <v>424</v>
      </c>
      <c r="B148" s="774"/>
      <c r="C148" s="774"/>
      <c r="D148" s="774"/>
      <c r="E148" s="774"/>
    </row>
    <row r="149" spans="1:5" ht="13.5" customHeight="1" thickBot="1">
      <c r="A149" s="331" t="s">
        <v>114</v>
      </c>
      <c r="B149" s="331"/>
      <c r="C149" s="361"/>
      <c r="E149" s="348" t="s">
        <v>158</v>
      </c>
    </row>
    <row r="150" spans="1:5" ht="21.75" thickBot="1">
      <c r="A150" s="321">
        <v>1</v>
      </c>
      <c r="B150" s="324" t="s">
        <v>425</v>
      </c>
      <c r="C150" s="347">
        <f>+C61-C125</f>
        <v>6164</v>
      </c>
      <c r="D150" s="347">
        <f>+D61-D125</f>
        <v>90856</v>
      </c>
      <c r="E150" s="347">
        <f>+E61-E125</f>
        <v>224374</v>
      </c>
    </row>
    <row r="151" spans="1:5" ht="21.75" thickBot="1">
      <c r="A151" s="321" t="s">
        <v>8</v>
      </c>
      <c r="B151" s="324" t="s">
        <v>426</v>
      </c>
      <c r="C151" s="347">
        <f>+C84-C145</f>
        <v>103790</v>
      </c>
      <c r="D151" s="347">
        <f>+D84-D145</f>
        <v>115003</v>
      </c>
      <c r="E151" s="347">
        <f>+E84-E145</f>
        <v>120557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350" customFormat="1" ht="12.75" customHeight="1">
      <c r="C161" s="351"/>
      <c r="D161" s="351"/>
      <c r="E161" s="351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8" fitToHeight="2" orientation="portrait" r:id="rId1"/>
  <headerFooter alignWithMargins="0">
    <oddHeader>&amp;C&amp;"Times New Roman CE,Félkövér"&amp;12
Bátaszék Város Önkormányzat
2015. ÉVI ZÁRSZÁMADÁS
ÖNKÉNT VÁLLALT FELADATAINAK MÉRLEGE
&amp;R&amp;"Times New Roman CE,Félkövér dőlt"&amp;11 1.3. melléklet a ....../2016. (......) önkormányzati rendelethez</oddHeader>
  </headerFooter>
  <rowBreaks count="1" manualBreakCount="1">
    <brk id="8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161"/>
  <sheetViews>
    <sheetView zoomScale="130" zoomScaleNormal="130" zoomScaleSheetLayoutView="100" workbookViewId="0">
      <selection activeCell="J79" sqref="J79"/>
    </sheetView>
  </sheetViews>
  <sheetFormatPr defaultRowHeight="15.75"/>
  <cols>
    <col min="1" max="1" width="9.5" style="350" customWidth="1"/>
    <col min="2" max="2" width="60.83203125" style="350" customWidth="1"/>
    <col min="3" max="5" width="15.83203125" style="351" customWidth="1"/>
    <col min="6" max="16384" width="9.33203125" style="361"/>
  </cols>
  <sheetData>
    <row r="1" spans="1:5" ht="15.95" customHeight="1">
      <c r="A1" s="775" t="s">
        <v>4</v>
      </c>
      <c r="B1" s="775"/>
      <c r="C1" s="775"/>
      <c r="D1" s="775"/>
      <c r="E1" s="775"/>
    </row>
    <row r="2" spans="1:5" ht="15.95" customHeight="1" thickBot="1">
      <c r="A2" s="43" t="s">
        <v>112</v>
      </c>
      <c r="B2" s="43"/>
      <c r="C2" s="348"/>
      <c r="D2" s="348"/>
      <c r="E2" s="348" t="s">
        <v>158</v>
      </c>
    </row>
    <row r="3" spans="1:5" ht="15.95" customHeight="1">
      <c r="A3" s="776" t="s">
        <v>60</v>
      </c>
      <c r="B3" s="778" t="s">
        <v>6</v>
      </c>
      <c r="C3" s="780" t="str">
        <f>+'1.1.sz.mell.'!C3:E3</f>
        <v>2015. évi</v>
      </c>
      <c r="D3" s="780"/>
      <c r="E3" s="781"/>
    </row>
    <row r="4" spans="1:5" ht="38.1" customHeight="1" thickBot="1">
      <c r="A4" s="777"/>
      <c r="B4" s="779"/>
      <c r="C4" s="768" t="s">
        <v>180</v>
      </c>
      <c r="D4" s="768" t="s">
        <v>185</v>
      </c>
      <c r="E4" s="46" t="s">
        <v>186</v>
      </c>
    </row>
    <row r="5" spans="1:5" s="362" customFormat="1" ht="12" customHeight="1" thickBot="1">
      <c r="A5" s="326" t="s">
        <v>370</v>
      </c>
      <c r="B5" s="327" t="s">
        <v>371</v>
      </c>
      <c r="C5" s="327" t="s">
        <v>372</v>
      </c>
      <c r="D5" s="327" t="s">
        <v>373</v>
      </c>
      <c r="E5" s="373" t="s">
        <v>374</v>
      </c>
    </row>
    <row r="6" spans="1:5" s="363" customFormat="1" ht="12" customHeight="1" thickBot="1">
      <c r="A6" s="321" t="s">
        <v>7</v>
      </c>
      <c r="B6" s="322" t="s">
        <v>262</v>
      </c>
      <c r="C6" s="347">
        <f>+C7+C8+C9+C10+C11+C12</f>
        <v>10950</v>
      </c>
      <c r="D6" s="353">
        <f>SUM(D7:D12)</f>
        <v>0</v>
      </c>
      <c r="E6" s="336">
        <f>SUM(E7:E12)</f>
        <v>0</v>
      </c>
    </row>
    <row r="7" spans="1:5" s="363" customFormat="1" ht="12" customHeight="1">
      <c r="A7" s="316" t="s">
        <v>72</v>
      </c>
      <c r="B7" s="364" t="s">
        <v>263</v>
      </c>
      <c r="C7" s="475"/>
      <c r="D7" s="355"/>
      <c r="E7" s="338"/>
    </row>
    <row r="8" spans="1:5" s="363" customFormat="1" ht="12" customHeight="1">
      <c r="A8" s="315" t="s">
        <v>73</v>
      </c>
      <c r="B8" s="365" t="s">
        <v>264</v>
      </c>
      <c r="C8" s="474"/>
      <c r="D8" s="354"/>
      <c r="E8" s="337"/>
    </row>
    <row r="9" spans="1:5" s="363" customFormat="1" ht="12" customHeight="1">
      <c r="A9" s="315" t="s">
        <v>74</v>
      </c>
      <c r="B9" s="365" t="s">
        <v>265</v>
      </c>
      <c r="C9" s="474">
        <v>10950</v>
      </c>
      <c r="D9" s="354"/>
      <c r="E9" s="337"/>
    </row>
    <row r="10" spans="1:5" s="363" customFormat="1" ht="12" customHeight="1">
      <c r="A10" s="315" t="s">
        <v>75</v>
      </c>
      <c r="B10" s="365" t="s">
        <v>266</v>
      </c>
      <c r="C10" s="474"/>
      <c r="D10" s="354"/>
      <c r="E10" s="337"/>
    </row>
    <row r="11" spans="1:5" s="363" customFormat="1" ht="12" customHeight="1">
      <c r="A11" s="315" t="s">
        <v>108</v>
      </c>
      <c r="B11" s="365" t="s">
        <v>267</v>
      </c>
      <c r="C11" s="474"/>
      <c r="D11" s="354"/>
      <c r="E11" s="337"/>
    </row>
    <row r="12" spans="1:5" s="363" customFormat="1" ht="12" customHeight="1" thickBot="1">
      <c r="A12" s="317" t="s">
        <v>76</v>
      </c>
      <c r="B12" s="366" t="s">
        <v>268</v>
      </c>
      <c r="C12" s="474"/>
      <c r="D12" s="356"/>
      <c r="E12" s="339"/>
    </row>
    <row r="13" spans="1:5" s="363" customFormat="1" ht="12" customHeight="1" thickBot="1">
      <c r="A13" s="321" t="s">
        <v>8</v>
      </c>
      <c r="B13" s="343" t="s">
        <v>269</v>
      </c>
      <c r="C13" s="347">
        <f>+C14+C15+C16+C17+C18</f>
        <v>20636</v>
      </c>
      <c r="D13" s="353">
        <f>SUM(D14:D18)</f>
        <v>26325</v>
      </c>
      <c r="E13" s="336">
        <f>SUM(E14:E18)</f>
        <v>26325</v>
      </c>
    </row>
    <row r="14" spans="1:5" s="363" customFormat="1" ht="12" customHeight="1">
      <c r="A14" s="316" t="s">
        <v>78</v>
      </c>
      <c r="B14" s="364" t="s">
        <v>270</v>
      </c>
      <c r="C14" s="475"/>
      <c r="D14" s="355"/>
      <c r="E14" s="338"/>
    </row>
    <row r="15" spans="1:5" s="363" customFormat="1" ht="12" customHeight="1">
      <c r="A15" s="315" t="s">
        <v>79</v>
      </c>
      <c r="B15" s="365" t="s">
        <v>271</v>
      </c>
      <c r="C15" s="474"/>
      <c r="D15" s="354"/>
      <c r="E15" s="337"/>
    </row>
    <row r="16" spans="1:5" s="363" customFormat="1" ht="12" customHeight="1">
      <c r="A16" s="315" t="s">
        <v>80</v>
      </c>
      <c r="B16" s="365" t="s">
        <v>272</v>
      </c>
      <c r="C16" s="474"/>
      <c r="D16" s="354"/>
      <c r="E16" s="337"/>
    </row>
    <row r="17" spans="1:5" s="363" customFormat="1" ht="12" customHeight="1">
      <c r="A17" s="315" t="s">
        <v>81</v>
      </c>
      <c r="B17" s="365" t="s">
        <v>273</v>
      </c>
      <c r="C17" s="474"/>
      <c r="D17" s="354"/>
      <c r="E17" s="337"/>
    </row>
    <row r="18" spans="1:5" s="363" customFormat="1" ht="12" customHeight="1">
      <c r="A18" s="315" t="s">
        <v>82</v>
      </c>
      <c r="B18" s="365" t="s">
        <v>274</v>
      </c>
      <c r="C18" s="474">
        <v>20636</v>
      </c>
      <c r="D18" s="354">
        <v>26325</v>
      </c>
      <c r="E18" s="337">
        <v>26325</v>
      </c>
    </row>
    <row r="19" spans="1:5" s="363" customFormat="1" ht="12" customHeight="1" thickBot="1">
      <c r="A19" s="317" t="s">
        <v>89</v>
      </c>
      <c r="B19" s="366" t="s">
        <v>275</v>
      </c>
      <c r="C19" s="476"/>
      <c r="D19" s="356"/>
      <c r="E19" s="339"/>
    </row>
    <row r="20" spans="1:5" s="363" customFormat="1" ht="12" customHeight="1" thickBot="1">
      <c r="A20" s="321" t="s">
        <v>9</v>
      </c>
      <c r="B20" s="322" t="s">
        <v>276</v>
      </c>
      <c r="C20" s="347">
        <f>+C21+C22+C23+C24+C25</f>
        <v>0</v>
      </c>
      <c r="D20" s="353">
        <f>SUM(D21:D25)</f>
        <v>0</v>
      </c>
      <c r="E20" s="336">
        <f>SUM(E21:E25)</f>
        <v>0</v>
      </c>
    </row>
    <row r="21" spans="1:5" s="363" customFormat="1" ht="12" customHeight="1">
      <c r="A21" s="316" t="s">
        <v>61</v>
      </c>
      <c r="B21" s="364" t="s">
        <v>277</v>
      </c>
      <c r="C21" s="475"/>
      <c r="D21" s="355"/>
      <c r="E21" s="338"/>
    </row>
    <row r="22" spans="1:5" s="363" customFormat="1" ht="12" customHeight="1">
      <c r="A22" s="315" t="s">
        <v>62</v>
      </c>
      <c r="B22" s="365" t="s">
        <v>278</v>
      </c>
      <c r="C22" s="474"/>
      <c r="D22" s="354"/>
      <c r="E22" s="337"/>
    </row>
    <row r="23" spans="1:5" s="363" customFormat="1" ht="12" customHeight="1">
      <c r="A23" s="315" t="s">
        <v>63</v>
      </c>
      <c r="B23" s="365" t="s">
        <v>279</v>
      </c>
      <c r="C23" s="474"/>
      <c r="D23" s="354"/>
      <c r="E23" s="337"/>
    </row>
    <row r="24" spans="1:5" s="363" customFormat="1" ht="12" customHeight="1">
      <c r="A24" s="315" t="s">
        <v>64</v>
      </c>
      <c r="B24" s="365" t="s">
        <v>280</v>
      </c>
      <c r="C24" s="474"/>
      <c r="D24" s="354"/>
      <c r="E24" s="337"/>
    </row>
    <row r="25" spans="1:5" s="363" customFormat="1" ht="12" customHeight="1">
      <c r="A25" s="315" t="s">
        <v>122</v>
      </c>
      <c r="B25" s="365" t="s">
        <v>281</v>
      </c>
      <c r="C25" s="474"/>
      <c r="D25" s="354"/>
      <c r="E25" s="337"/>
    </row>
    <row r="26" spans="1:5" s="363" customFormat="1" ht="12" customHeight="1" thickBot="1">
      <c r="A26" s="317" t="s">
        <v>123</v>
      </c>
      <c r="B26" s="366" t="s">
        <v>282</v>
      </c>
      <c r="C26" s="476"/>
      <c r="D26" s="356"/>
      <c r="E26" s="339"/>
    </row>
    <row r="27" spans="1:5" s="363" customFormat="1" ht="12" customHeight="1" thickBot="1">
      <c r="A27" s="321" t="s">
        <v>124</v>
      </c>
      <c r="B27" s="322" t="s">
        <v>594</v>
      </c>
      <c r="C27" s="477">
        <f>+C28+C31+C32+C33</f>
        <v>0</v>
      </c>
      <c r="D27" s="359">
        <f>SUM(D28:D33)</f>
        <v>0</v>
      </c>
      <c r="E27" s="372">
        <f>SUM(E28:E33)</f>
        <v>0</v>
      </c>
    </row>
    <row r="28" spans="1:5" s="363" customFormat="1" ht="12" customHeight="1">
      <c r="A28" s="316" t="s">
        <v>283</v>
      </c>
      <c r="B28" s="364" t="s">
        <v>598</v>
      </c>
      <c r="C28" s="769">
        <f>+C29+C30</f>
        <v>0</v>
      </c>
      <c r="D28" s="355">
        <f>+D29+D30</f>
        <v>0</v>
      </c>
      <c r="E28" s="338">
        <f>+E29+E30</f>
        <v>0</v>
      </c>
    </row>
    <row r="29" spans="1:5" s="363" customFormat="1" ht="12" customHeight="1">
      <c r="A29" s="315" t="s">
        <v>284</v>
      </c>
      <c r="B29" s="365" t="s">
        <v>599</v>
      </c>
      <c r="C29" s="474"/>
      <c r="D29" s="354"/>
      <c r="E29" s="337"/>
    </row>
    <row r="30" spans="1:5" s="363" customFormat="1" ht="12" customHeight="1">
      <c r="A30" s="315" t="s">
        <v>285</v>
      </c>
      <c r="B30" s="365" t="s">
        <v>600</v>
      </c>
      <c r="C30" s="474"/>
      <c r="D30" s="354"/>
      <c r="E30" s="337"/>
    </row>
    <row r="31" spans="1:5" s="363" customFormat="1" ht="12" customHeight="1">
      <c r="A31" s="315" t="s">
        <v>595</v>
      </c>
      <c r="B31" s="365" t="s">
        <v>601</v>
      </c>
      <c r="C31" s="474"/>
      <c r="D31" s="354"/>
      <c r="E31" s="337"/>
    </row>
    <row r="32" spans="1:5" s="363" customFormat="1" ht="12" customHeight="1">
      <c r="A32" s="315" t="s">
        <v>596</v>
      </c>
      <c r="B32" s="365" t="s">
        <v>286</v>
      </c>
      <c r="C32" s="474"/>
      <c r="D32" s="354"/>
      <c r="E32" s="337"/>
    </row>
    <row r="33" spans="1:5" s="363" customFormat="1" ht="12" customHeight="1" thickBot="1">
      <c r="A33" s="317" t="s">
        <v>597</v>
      </c>
      <c r="B33" s="345" t="s">
        <v>287</v>
      </c>
      <c r="C33" s="476"/>
      <c r="D33" s="356"/>
      <c r="E33" s="339"/>
    </row>
    <row r="34" spans="1:5" s="363" customFormat="1" ht="12" customHeight="1" thickBot="1">
      <c r="A34" s="321" t="s">
        <v>11</v>
      </c>
      <c r="B34" s="322" t="s">
        <v>288</v>
      </c>
      <c r="C34" s="347">
        <f>SUM(C35:C44)</f>
        <v>0</v>
      </c>
      <c r="D34" s="353">
        <f>SUM(D35:D44)</f>
        <v>82</v>
      </c>
      <c r="E34" s="336">
        <f>SUM(E35:E44)</f>
        <v>82</v>
      </c>
    </row>
    <row r="35" spans="1:5" s="363" customFormat="1" ht="12" customHeight="1">
      <c r="A35" s="316" t="s">
        <v>65</v>
      </c>
      <c r="B35" s="364" t="s">
        <v>289</v>
      </c>
      <c r="C35" s="475"/>
      <c r="D35" s="338"/>
      <c r="E35" s="338"/>
    </row>
    <row r="36" spans="1:5" s="363" customFormat="1" ht="12" customHeight="1">
      <c r="A36" s="315" t="s">
        <v>66</v>
      </c>
      <c r="B36" s="365" t="s">
        <v>290</v>
      </c>
      <c r="C36" s="474"/>
      <c r="D36" s="337"/>
      <c r="E36" s="337"/>
    </row>
    <row r="37" spans="1:5" s="363" customFormat="1" ht="12" customHeight="1">
      <c r="A37" s="315" t="s">
        <v>67</v>
      </c>
      <c r="B37" s="365" t="s">
        <v>291</v>
      </c>
      <c r="C37" s="474"/>
      <c r="D37" s="337"/>
      <c r="E37" s="337"/>
    </row>
    <row r="38" spans="1:5" s="363" customFormat="1" ht="12" customHeight="1">
      <c r="A38" s="315" t="s">
        <v>126</v>
      </c>
      <c r="B38" s="365" t="s">
        <v>292</v>
      </c>
      <c r="C38" s="474"/>
      <c r="D38" s="337"/>
      <c r="E38" s="337"/>
    </row>
    <row r="39" spans="1:5" s="363" customFormat="1" ht="12" customHeight="1">
      <c r="A39" s="315" t="s">
        <v>127</v>
      </c>
      <c r="B39" s="365" t="s">
        <v>293</v>
      </c>
      <c r="C39" s="474"/>
      <c r="D39" s="337"/>
      <c r="E39" s="337"/>
    </row>
    <row r="40" spans="1:5" s="363" customFormat="1" ht="12" customHeight="1">
      <c r="A40" s="315" t="s">
        <v>128</v>
      </c>
      <c r="B40" s="365" t="s">
        <v>294</v>
      </c>
      <c r="C40" s="474"/>
      <c r="D40" s="337"/>
      <c r="E40" s="337"/>
    </row>
    <row r="41" spans="1:5" s="363" customFormat="1" ht="12" customHeight="1">
      <c r="A41" s="315" t="s">
        <v>129</v>
      </c>
      <c r="B41" s="365" t="s">
        <v>295</v>
      </c>
      <c r="C41" s="474"/>
      <c r="D41" s="337"/>
      <c r="E41" s="337"/>
    </row>
    <row r="42" spans="1:5" s="363" customFormat="1" ht="12" customHeight="1">
      <c r="A42" s="315" t="s">
        <v>130</v>
      </c>
      <c r="B42" s="365" t="s">
        <v>296</v>
      </c>
      <c r="C42" s="474"/>
      <c r="D42" s="337"/>
      <c r="E42" s="337"/>
    </row>
    <row r="43" spans="1:5" s="363" customFormat="1" ht="12" customHeight="1">
      <c r="A43" s="315" t="s">
        <v>297</v>
      </c>
      <c r="B43" s="365" t="s">
        <v>298</v>
      </c>
      <c r="C43" s="770"/>
      <c r="D43" s="340"/>
      <c r="E43" s="340"/>
    </row>
    <row r="44" spans="1:5" s="363" customFormat="1" ht="12" customHeight="1" thickBot="1">
      <c r="A44" s="317" t="s">
        <v>299</v>
      </c>
      <c r="B44" s="366" t="s">
        <v>300</v>
      </c>
      <c r="C44" s="771"/>
      <c r="D44" s="341">
        <v>82</v>
      </c>
      <c r="E44" s="341">
        <v>82</v>
      </c>
    </row>
    <row r="45" spans="1:5" s="363" customFormat="1" ht="12" customHeight="1" thickBot="1">
      <c r="A45" s="321" t="s">
        <v>12</v>
      </c>
      <c r="B45" s="322" t="s">
        <v>301</v>
      </c>
      <c r="C45" s="347">
        <f>SUM(C46:C50)</f>
        <v>0</v>
      </c>
      <c r="D45" s="353">
        <f>SUM(D46:D50)</f>
        <v>0</v>
      </c>
      <c r="E45" s="336">
        <f>SUM(E46:E50)</f>
        <v>0</v>
      </c>
    </row>
    <row r="46" spans="1:5" s="363" customFormat="1" ht="12" customHeight="1">
      <c r="A46" s="316" t="s">
        <v>68</v>
      </c>
      <c r="B46" s="364" t="s">
        <v>302</v>
      </c>
      <c r="C46" s="772"/>
      <c r="D46" s="374"/>
      <c r="E46" s="342"/>
    </row>
    <row r="47" spans="1:5" s="363" customFormat="1" ht="12" customHeight="1">
      <c r="A47" s="315" t="s">
        <v>69</v>
      </c>
      <c r="B47" s="365" t="s">
        <v>303</v>
      </c>
      <c r="C47" s="770"/>
      <c r="D47" s="357"/>
      <c r="E47" s="340"/>
    </row>
    <row r="48" spans="1:5" s="363" customFormat="1" ht="12" customHeight="1">
      <c r="A48" s="315" t="s">
        <v>304</v>
      </c>
      <c r="B48" s="365" t="s">
        <v>305</v>
      </c>
      <c r="C48" s="770"/>
      <c r="D48" s="357"/>
      <c r="E48" s="340"/>
    </row>
    <row r="49" spans="1:5" s="363" customFormat="1" ht="12" customHeight="1">
      <c r="A49" s="315" t="s">
        <v>306</v>
      </c>
      <c r="B49" s="365" t="s">
        <v>307</v>
      </c>
      <c r="C49" s="770"/>
      <c r="D49" s="357"/>
      <c r="E49" s="340"/>
    </row>
    <row r="50" spans="1:5" s="363" customFormat="1" ht="12" customHeight="1" thickBot="1">
      <c r="A50" s="317" t="s">
        <v>308</v>
      </c>
      <c r="B50" s="366" t="s">
        <v>309</v>
      </c>
      <c r="C50" s="771"/>
      <c r="D50" s="358"/>
      <c r="E50" s="341"/>
    </row>
    <row r="51" spans="1:5" s="363" customFormat="1" ht="17.25" customHeight="1" thickBot="1">
      <c r="A51" s="321" t="s">
        <v>131</v>
      </c>
      <c r="B51" s="322" t="s">
        <v>310</v>
      </c>
      <c r="C51" s="347">
        <f>SUM(C52:C54)</f>
        <v>0</v>
      </c>
      <c r="D51" s="353">
        <f>SUM(D52:D54)</f>
        <v>0</v>
      </c>
      <c r="E51" s="336">
        <f>SUM(E52:E54)</f>
        <v>0</v>
      </c>
    </row>
    <row r="52" spans="1:5" s="363" customFormat="1" ht="12" customHeight="1">
      <c r="A52" s="316" t="s">
        <v>70</v>
      </c>
      <c r="B52" s="364" t="s">
        <v>311</v>
      </c>
      <c r="C52" s="475"/>
      <c r="D52" s="355"/>
      <c r="E52" s="338"/>
    </row>
    <row r="53" spans="1:5" s="363" customFormat="1" ht="12" customHeight="1">
      <c r="A53" s="315" t="s">
        <v>71</v>
      </c>
      <c r="B53" s="365" t="s">
        <v>312</v>
      </c>
      <c r="C53" s="474"/>
      <c r="D53" s="354"/>
      <c r="E53" s="337"/>
    </row>
    <row r="54" spans="1:5" s="363" customFormat="1" ht="12" customHeight="1">
      <c r="A54" s="315" t="s">
        <v>313</v>
      </c>
      <c r="B54" s="365" t="s">
        <v>314</v>
      </c>
      <c r="C54" s="474"/>
      <c r="D54" s="354"/>
      <c r="E54" s="337"/>
    </row>
    <row r="55" spans="1:5" s="363" customFormat="1" ht="12" customHeight="1" thickBot="1">
      <c r="A55" s="317" t="s">
        <v>315</v>
      </c>
      <c r="B55" s="366" t="s">
        <v>316</v>
      </c>
      <c r="C55" s="476"/>
      <c r="D55" s="356"/>
      <c r="E55" s="339"/>
    </row>
    <row r="56" spans="1:5" s="363" customFormat="1" ht="12" customHeight="1" thickBot="1">
      <c r="A56" s="321" t="s">
        <v>14</v>
      </c>
      <c r="B56" s="343" t="s">
        <v>317</v>
      </c>
      <c r="C56" s="347">
        <f>SUM(C57:C59)</f>
        <v>0</v>
      </c>
      <c r="D56" s="353">
        <f>SUM(D57:D59)</f>
        <v>0</v>
      </c>
      <c r="E56" s="336">
        <f>SUM(E57:E59)</f>
        <v>0</v>
      </c>
    </row>
    <row r="57" spans="1:5" s="363" customFormat="1" ht="12" customHeight="1">
      <c r="A57" s="316" t="s">
        <v>132</v>
      </c>
      <c r="B57" s="364" t="s">
        <v>318</v>
      </c>
      <c r="C57" s="770"/>
      <c r="D57" s="357"/>
      <c r="E57" s="340"/>
    </row>
    <row r="58" spans="1:5" s="363" customFormat="1" ht="12" customHeight="1">
      <c r="A58" s="315" t="s">
        <v>133</v>
      </c>
      <c r="B58" s="365" t="s">
        <v>319</v>
      </c>
      <c r="C58" s="770"/>
      <c r="D58" s="357"/>
      <c r="E58" s="340"/>
    </row>
    <row r="59" spans="1:5" s="363" customFormat="1" ht="12" customHeight="1">
      <c r="A59" s="315" t="s">
        <v>159</v>
      </c>
      <c r="B59" s="365" t="s">
        <v>320</v>
      </c>
      <c r="C59" s="770"/>
      <c r="D59" s="357"/>
      <c r="E59" s="340"/>
    </row>
    <row r="60" spans="1:5" s="363" customFormat="1" ht="12" customHeight="1" thickBot="1">
      <c r="A60" s="317" t="s">
        <v>321</v>
      </c>
      <c r="B60" s="366" t="s">
        <v>322</v>
      </c>
      <c r="C60" s="770"/>
      <c r="D60" s="357"/>
      <c r="E60" s="340"/>
    </row>
    <row r="61" spans="1:5" s="363" customFormat="1" ht="12" customHeight="1" thickBot="1">
      <c r="A61" s="321" t="s">
        <v>15</v>
      </c>
      <c r="B61" s="322" t="s">
        <v>323</v>
      </c>
      <c r="C61" s="477">
        <f>+C6+C13+C20+C27+C34+C45+C51+C56</f>
        <v>31586</v>
      </c>
      <c r="D61" s="359">
        <f>+D6+D13+D20+D27+D34+D45+D51+D56</f>
        <v>26407</v>
      </c>
      <c r="E61" s="372">
        <f>+E6+E13+E20+E27+E34+E45+E51+E56</f>
        <v>26407</v>
      </c>
    </row>
    <row r="62" spans="1:5" s="363" customFormat="1" ht="12" customHeight="1" thickBot="1">
      <c r="A62" s="375" t="s">
        <v>324</v>
      </c>
      <c r="B62" s="343" t="s">
        <v>325</v>
      </c>
      <c r="C62" s="347">
        <f>SUM(C63:C65)</f>
        <v>0</v>
      </c>
      <c r="D62" s="353">
        <f>+D63+D64+D65</f>
        <v>0</v>
      </c>
      <c r="E62" s="336">
        <f>+E63+E64+E65</f>
        <v>0</v>
      </c>
    </row>
    <row r="63" spans="1:5" s="363" customFormat="1" ht="12" customHeight="1">
      <c r="A63" s="316" t="s">
        <v>326</v>
      </c>
      <c r="B63" s="364" t="s">
        <v>327</v>
      </c>
      <c r="C63" s="770"/>
      <c r="D63" s="357"/>
      <c r="E63" s="340"/>
    </row>
    <row r="64" spans="1:5" s="363" customFormat="1" ht="12" customHeight="1">
      <c r="A64" s="315" t="s">
        <v>328</v>
      </c>
      <c r="B64" s="365" t="s">
        <v>329</v>
      </c>
      <c r="C64" s="770"/>
      <c r="D64" s="357"/>
      <c r="E64" s="340"/>
    </row>
    <row r="65" spans="1:5" s="363" customFormat="1" ht="12" customHeight="1" thickBot="1">
      <c r="A65" s="317" t="s">
        <v>330</v>
      </c>
      <c r="B65" s="301" t="s">
        <v>375</v>
      </c>
      <c r="C65" s="770"/>
      <c r="D65" s="357"/>
      <c r="E65" s="340"/>
    </row>
    <row r="66" spans="1:5" s="363" customFormat="1" ht="12" customHeight="1" thickBot="1">
      <c r="A66" s="375" t="s">
        <v>332</v>
      </c>
      <c r="B66" s="343" t="s">
        <v>333</v>
      </c>
      <c r="C66" s="347">
        <f>SUM(C67:C70)</f>
        <v>0</v>
      </c>
      <c r="D66" s="353">
        <f>+D67+D68+D69+D70</f>
        <v>0</v>
      </c>
      <c r="E66" s="336">
        <f>+E67+E68+E69+E70</f>
        <v>0</v>
      </c>
    </row>
    <row r="67" spans="1:5" s="363" customFormat="1" ht="13.5" customHeight="1">
      <c r="A67" s="316" t="s">
        <v>109</v>
      </c>
      <c r="B67" s="364" t="s">
        <v>334</v>
      </c>
      <c r="C67" s="770"/>
      <c r="D67" s="357"/>
      <c r="E67" s="340"/>
    </row>
    <row r="68" spans="1:5" s="363" customFormat="1" ht="12" customHeight="1">
      <c r="A68" s="315" t="s">
        <v>110</v>
      </c>
      <c r="B68" s="365" t="s">
        <v>335</v>
      </c>
      <c r="C68" s="770"/>
      <c r="D68" s="357"/>
      <c r="E68" s="340"/>
    </row>
    <row r="69" spans="1:5" s="363" customFormat="1" ht="12" customHeight="1">
      <c r="A69" s="315" t="s">
        <v>336</v>
      </c>
      <c r="B69" s="365" t="s">
        <v>337</v>
      </c>
      <c r="C69" s="770"/>
      <c r="D69" s="357"/>
      <c r="E69" s="340"/>
    </row>
    <row r="70" spans="1:5" s="363" customFormat="1" ht="12" customHeight="1" thickBot="1">
      <c r="A70" s="317" t="s">
        <v>338</v>
      </c>
      <c r="B70" s="366" t="s">
        <v>339</v>
      </c>
      <c r="C70" s="770"/>
      <c r="D70" s="357"/>
      <c r="E70" s="340"/>
    </row>
    <row r="71" spans="1:5" s="363" customFormat="1" ht="12" customHeight="1" thickBot="1">
      <c r="A71" s="375" t="s">
        <v>340</v>
      </c>
      <c r="B71" s="343" t="s">
        <v>341</v>
      </c>
      <c r="C71" s="347">
        <f>SUM(C72:C73)</f>
        <v>0</v>
      </c>
      <c r="D71" s="353">
        <f>+D72+D73</f>
        <v>0</v>
      </c>
      <c r="E71" s="336">
        <f>+E72+E73</f>
        <v>0</v>
      </c>
    </row>
    <row r="72" spans="1:5" s="363" customFormat="1" ht="12" customHeight="1">
      <c r="A72" s="316" t="s">
        <v>342</v>
      </c>
      <c r="B72" s="364" t="s">
        <v>343</v>
      </c>
      <c r="C72" s="770"/>
      <c r="D72" s="357"/>
      <c r="E72" s="340"/>
    </row>
    <row r="73" spans="1:5" s="363" customFormat="1" ht="12" customHeight="1" thickBot="1">
      <c r="A73" s="317" t="s">
        <v>344</v>
      </c>
      <c r="B73" s="366" t="s">
        <v>345</v>
      </c>
      <c r="C73" s="770"/>
      <c r="D73" s="357"/>
      <c r="E73" s="340"/>
    </row>
    <row r="74" spans="1:5" s="363" customFormat="1" ht="12" customHeight="1" thickBot="1">
      <c r="A74" s="375" t="s">
        <v>346</v>
      </c>
      <c r="B74" s="343" t="s">
        <v>347</v>
      </c>
      <c r="C74" s="347">
        <f>SUM(C75:C77)</f>
        <v>0</v>
      </c>
      <c r="D74" s="353">
        <f>+D75+D76+D77</f>
        <v>0</v>
      </c>
      <c r="E74" s="336">
        <f>+E75+E76+E77</f>
        <v>0</v>
      </c>
    </row>
    <row r="75" spans="1:5" s="363" customFormat="1" ht="12" customHeight="1">
      <c r="A75" s="316" t="s">
        <v>348</v>
      </c>
      <c r="B75" s="364" t="s">
        <v>349</v>
      </c>
      <c r="C75" s="770"/>
      <c r="D75" s="357"/>
      <c r="E75" s="340"/>
    </row>
    <row r="76" spans="1:5" s="363" customFormat="1" ht="12" customHeight="1">
      <c r="A76" s="315" t="s">
        <v>350</v>
      </c>
      <c r="B76" s="365" t="s">
        <v>351</v>
      </c>
      <c r="C76" s="770"/>
      <c r="D76" s="357"/>
      <c r="E76" s="340"/>
    </row>
    <row r="77" spans="1:5" s="363" customFormat="1" ht="12" customHeight="1" thickBot="1">
      <c r="A77" s="317" t="s">
        <v>352</v>
      </c>
      <c r="B77" s="345" t="s">
        <v>353</v>
      </c>
      <c r="C77" s="770"/>
      <c r="D77" s="357"/>
      <c r="E77" s="340"/>
    </row>
    <row r="78" spans="1:5" s="363" customFormat="1" ht="12" customHeight="1" thickBot="1">
      <c r="A78" s="375" t="s">
        <v>354</v>
      </c>
      <c r="B78" s="343" t="s">
        <v>355</v>
      </c>
      <c r="C78" s="347">
        <f>SUM(C79:C82)</f>
        <v>0</v>
      </c>
      <c r="D78" s="353">
        <f>+D79+D80+D81+D82</f>
        <v>0</v>
      </c>
      <c r="E78" s="336">
        <f>+E79+E80+E81+E82</f>
        <v>0</v>
      </c>
    </row>
    <row r="79" spans="1:5" s="363" customFormat="1" ht="12" customHeight="1">
      <c r="A79" s="367" t="s">
        <v>356</v>
      </c>
      <c r="B79" s="364" t="s">
        <v>357</v>
      </c>
      <c r="C79" s="770"/>
      <c r="D79" s="357"/>
      <c r="E79" s="340"/>
    </row>
    <row r="80" spans="1:5" s="363" customFormat="1" ht="12" customHeight="1">
      <c r="A80" s="368" t="s">
        <v>358</v>
      </c>
      <c r="B80" s="365" t="s">
        <v>359</v>
      </c>
      <c r="C80" s="770"/>
      <c r="D80" s="357"/>
      <c r="E80" s="340"/>
    </row>
    <row r="81" spans="1:5" s="363" customFormat="1" ht="12" customHeight="1">
      <c r="A81" s="368" t="s">
        <v>360</v>
      </c>
      <c r="B81" s="365" t="s">
        <v>361</v>
      </c>
      <c r="C81" s="770"/>
      <c r="D81" s="357"/>
      <c r="E81" s="340"/>
    </row>
    <row r="82" spans="1:5" s="363" customFormat="1" ht="12" customHeight="1" thickBot="1">
      <c r="A82" s="376" t="s">
        <v>362</v>
      </c>
      <c r="B82" s="345" t="s">
        <v>363</v>
      </c>
      <c r="C82" s="770"/>
      <c r="D82" s="357"/>
      <c r="E82" s="340"/>
    </row>
    <row r="83" spans="1:5" s="363" customFormat="1" ht="12" customHeight="1" thickBot="1">
      <c r="A83" s="375" t="s">
        <v>364</v>
      </c>
      <c r="B83" s="343" t="s">
        <v>365</v>
      </c>
      <c r="C83" s="773"/>
      <c r="D83" s="378"/>
      <c r="E83" s="379"/>
    </row>
    <row r="84" spans="1:5" s="363" customFormat="1" ht="12" customHeight="1" thickBot="1">
      <c r="A84" s="375" t="s">
        <v>366</v>
      </c>
      <c r="B84" s="299" t="s">
        <v>367</v>
      </c>
      <c r="C84" s="477">
        <f>+C62+C66+C71+C74+C78+C83</f>
        <v>0</v>
      </c>
      <c r="D84" s="359">
        <f>+D62+D66+D71+D74+D78+D83</f>
        <v>0</v>
      </c>
      <c r="E84" s="372">
        <f>+E62+E66+E71+E74+E78+E83</f>
        <v>0</v>
      </c>
    </row>
    <row r="85" spans="1:5" s="363" customFormat="1" ht="12" customHeight="1" thickBot="1">
      <c r="A85" s="377" t="s">
        <v>368</v>
      </c>
      <c r="B85" s="302" t="s">
        <v>369</v>
      </c>
      <c r="C85" s="477">
        <f>+C61+C84</f>
        <v>31586</v>
      </c>
      <c r="D85" s="359">
        <f>+D61+D84</f>
        <v>26407</v>
      </c>
      <c r="E85" s="372">
        <f>+E61+E84</f>
        <v>26407</v>
      </c>
    </row>
    <row r="86" spans="1:5" s="363" customFormat="1" ht="12" customHeight="1">
      <c r="A86" s="297"/>
      <c r="B86" s="297"/>
      <c r="C86" s="298"/>
      <c r="D86" s="298"/>
      <c r="E86" s="298"/>
    </row>
    <row r="87" spans="1:5" ht="16.5" customHeight="1">
      <c r="A87" s="775" t="s">
        <v>36</v>
      </c>
      <c r="B87" s="775"/>
      <c r="C87" s="775"/>
      <c r="D87" s="775"/>
      <c r="E87" s="775"/>
    </row>
    <row r="88" spans="1:5" s="369" customFormat="1" ht="16.5" customHeight="1" thickBot="1">
      <c r="A88" s="44" t="s">
        <v>113</v>
      </c>
      <c r="B88" s="44"/>
      <c r="C88" s="330"/>
      <c r="D88" s="330"/>
      <c r="E88" s="330" t="s">
        <v>158</v>
      </c>
    </row>
    <row r="89" spans="1:5" s="369" customFormat="1" ht="16.5" customHeight="1">
      <c r="A89" s="776" t="s">
        <v>60</v>
      </c>
      <c r="B89" s="778" t="s">
        <v>179</v>
      </c>
      <c r="C89" s="780" t="str">
        <f>+C3</f>
        <v>2015. évi</v>
      </c>
      <c r="D89" s="780"/>
      <c r="E89" s="781"/>
    </row>
    <row r="90" spans="1:5" ht="38.1" customHeight="1" thickBot="1">
      <c r="A90" s="777"/>
      <c r="B90" s="779"/>
      <c r="C90" s="768" t="s">
        <v>180</v>
      </c>
      <c r="D90" s="768" t="s">
        <v>185</v>
      </c>
      <c r="E90" s="46" t="s">
        <v>186</v>
      </c>
    </row>
    <row r="91" spans="1:5" s="362" customFormat="1" ht="12" customHeight="1" thickBot="1">
      <c r="A91" s="326" t="s">
        <v>370</v>
      </c>
      <c r="B91" s="327" t="s">
        <v>371</v>
      </c>
      <c r="C91" s="327" t="s">
        <v>372</v>
      </c>
      <c r="D91" s="327" t="s">
        <v>373</v>
      </c>
      <c r="E91" s="328" t="s">
        <v>374</v>
      </c>
    </row>
    <row r="92" spans="1:5" ht="12" customHeight="1" thickBot="1">
      <c r="A92" s="323" t="s">
        <v>7</v>
      </c>
      <c r="B92" s="325" t="s">
        <v>376</v>
      </c>
      <c r="C92" s="472">
        <f>SUM(C93:C97)</f>
        <v>69790</v>
      </c>
      <c r="D92" s="352">
        <f>SUM(D93:D97)</f>
        <v>121560</v>
      </c>
      <c r="E92" s="307">
        <f>SUM(E93:E97)</f>
        <v>121560</v>
      </c>
    </row>
    <row r="93" spans="1:5" ht="12" customHeight="1">
      <c r="A93" s="318" t="s">
        <v>72</v>
      </c>
      <c r="B93" s="311" t="s">
        <v>37</v>
      </c>
      <c r="C93" s="473">
        <v>17660</v>
      </c>
      <c r="D93" s="306">
        <v>28660</v>
      </c>
      <c r="E93" s="306">
        <v>28660</v>
      </c>
    </row>
    <row r="94" spans="1:5" ht="12" customHeight="1">
      <c r="A94" s="315" t="s">
        <v>73</v>
      </c>
      <c r="B94" s="309" t="s">
        <v>134</v>
      </c>
      <c r="C94" s="474">
        <v>2380</v>
      </c>
      <c r="D94" s="337">
        <v>4246</v>
      </c>
      <c r="E94" s="337">
        <v>4246</v>
      </c>
    </row>
    <row r="95" spans="1:5" ht="12" customHeight="1">
      <c r="A95" s="315" t="s">
        <v>74</v>
      </c>
      <c r="B95" s="309" t="s">
        <v>101</v>
      </c>
      <c r="C95" s="476"/>
      <c r="D95" s="339">
        <v>527</v>
      </c>
      <c r="E95" s="339">
        <v>527</v>
      </c>
    </row>
    <row r="96" spans="1:5" ht="12" customHeight="1">
      <c r="A96" s="315" t="s">
        <v>75</v>
      </c>
      <c r="B96" s="312" t="s">
        <v>135</v>
      </c>
      <c r="C96" s="476">
        <v>14550</v>
      </c>
      <c r="D96" s="339">
        <v>2962</v>
      </c>
      <c r="E96" s="339">
        <v>2962</v>
      </c>
    </row>
    <row r="97" spans="1:5" ht="12" customHeight="1">
      <c r="A97" s="315" t="s">
        <v>84</v>
      </c>
      <c r="B97" s="320" t="s">
        <v>136</v>
      </c>
      <c r="C97" s="476">
        <v>35200</v>
      </c>
      <c r="D97" s="339">
        <v>85165</v>
      </c>
      <c r="E97" s="339">
        <v>85165</v>
      </c>
    </row>
    <row r="98" spans="1:5" ht="12" customHeight="1">
      <c r="A98" s="315" t="s">
        <v>76</v>
      </c>
      <c r="B98" s="309" t="s">
        <v>377</v>
      </c>
      <c r="C98" s="476"/>
      <c r="D98" s="339"/>
      <c r="E98" s="339"/>
    </row>
    <row r="99" spans="1:5" ht="12" customHeight="1">
      <c r="A99" s="315" t="s">
        <v>77</v>
      </c>
      <c r="B99" s="332" t="s">
        <v>378</v>
      </c>
      <c r="C99" s="476"/>
      <c r="D99" s="339"/>
      <c r="E99" s="339"/>
    </row>
    <row r="100" spans="1:5" ht="12" customHeight="1">
      <c r="A100" s="315" t="s">
        <v>85</v>
      </c>
      <c r="B100" s="333" t="s">
        <v>379</v>
      </c>
      <c r="C100" s="476"/>
      <c r="D100" s="339"/>
      <c r="E100" s="339"/>
    </row>
    <row r="101" spans="1:5" ht="12" customHeight="1">
      <c r="A101" s="315" t="s">
        <v>86</v>
      </c>
      <c r="B101" s="333" t="s">
        <v>380</v>
      </c>
      <c r="C101" s="476"/>
      <c r="D101" s="339"/>
      <c r="E101" s="339"/>
    </row>
    <row r="102" spans="1:5" ht="12" customHeight="1">
      <c r="A102" s="315" t="s">
        <v>87</v>
      </c>
      <c r="B102" s="332" t="s">
        <v>381</v>
      </c>
      <c r="C102" s="476"/>
      <c r="D102" s="339"/>
      <c r="E102" s="339"/>
    </row>
    <row r="103" spans="1:5" ht="12" customHeight="1">
      <c r="A103" s="315" t="s">
        <v>88</v>
      </c>
      <c r="B103" s="332" t="s">
        <v>1217</v>
      </c>
      <c r="C103" s="476"/>
      <c r="D103" s="339">
        <v>64824</v>
      </c>
      <c r="E103" s="339">
        <v>64824</v>
      </c>
    </row>
    <row r="104" spans="1:5" ht="12" customHeight="1">
      <c r="A104" s="315" t="s">
        <v>90</v>
      </c>
      <c r="B104" s="333" t="s">
        <v>383</v>
      </c>
      <c r="C104" s="476"/>
      <c r="D104" s="339"/>
      <c r="E104" s="339"/>
    </row>
    <row r="105" spans="1:5" ht="12" customHeight="1">
      <c r="A105" s="314" t="s">
        <v>137</v>
      </c>
      <c r="B105" s="334" t="s">
        <v>384</v>
      </c>
      <c r="C105" s="476"/>
      <c r="D105" s="339"/>
      <c r="E105" s="339"/>
    </row>
    <row r="106" spans="1:5" ht="12" customHeight="1">
      <c r="A106" s="315" t="s">
        <v>385</v>
      </c>
      <c r="B106" s="334" t="s">
        <v>386</v>
      </c>
      <c r="C106" s="476"/>
      <c r="D106" s="339"/>
      <c r="E106" s="339"/>
    </row>
    <row r="107" spans="1:5" ht="12" customHeight="1" thickBot="1">
      <c r="A107" s="319" t="s">
        <v>387</v>
      </c>
      <c r="B107" s="335" t="s">
        <v>388</v>
      </c>
      <c r="C107" s="478">
        <v>35200</v>
      </c>
      <c r="D107" s="300">
        <v>20341</v>
      </c>
      <c r="E107" s="300">
        <v>20341</v>
      </c>
    </row>
    <row r="108" spans="1:5" ht="12" customHeight="1" thickBot="1">
      <c r="A108" s="321" t="s">
        <v>8</v>
      </c>
      <c r="B108" s="324" t="s">
        <v>389</v>
      </c>
      <c r="C108" s="347">
        <f>+C109+C111+C113</f>
        <v>0</v>
      </c>
      <c r="D108" s="353">
        <f>+D109+D111+D113</f>
        <v>148</v>
      </c>
      <c r="E108" s="336">
        <f>+E109+E111+E113</f>
        <v>148</v>
      </c>
    </row>
    <row r="109" spans="1:5" ht="12" customHeight="1">
      <c r="A109" s="316" t="s">
        <v>78</v>
      </c>
      <c r="B109" s="309" t="s">
        <v>157</v>
      </c>
      <c r="C109" s="475"/>
      <c r="D109" s="338">
        <v>148</v>
      </c>
      <c r="E109" s="338">
        <v>148</v>
      </c>
    </row>
    <row r="110" spans="1:5" ht="12" customHeight="1">
      <c r="A110" s="316" t="s">
        <v>79</v>
      </c>
      <c r="B110" s="313" t="s">
        <v>390</v>
      </c>
      <c r="C110" s="475"/>
      <c r="D110" s="338"/>
      <c r="E110" s="338"/>
    </row>
    <row r="111" spans="1:5">
      <c r="A111" s="316" t="s">
        <v>80</v>
      </c>
      <c r="B111" s="313" t="s">
        <v>138</v>
      </c>
      <c r="C111" s="474"/>
      <c r="D111" s="337"/>
      <c r="E111" s="337"/>
    </row>
    <row r="112" spans="1:5" ht="12" customHeight="1">
      <c r="A112" s="316" t="s">
        <v>81</v>
      </c>
      <c r="B112" s="313" t="s">
        <v>391</v>
      </c>
      <c r="C112" s="337"/>
      <c r="D112" s="337"/>
      <c r="E112" s="337"/>
    </row>
    <row r="113" spans="1:5" ht="12" customHeight="1">
      <c r="A113" s="316" t="s">
        <v>82</v>
      </c>
      <c r="B113" s="345" t="s">
        <v>160</v>
      </c>
      <c r="C113" s="337"/>
      <c r="D113" s="337"/>
      <c r="E113" s="337"/>
    </row>
    <row r="114" spans="1:5" ht="21.75" customHeight="1">
      <c r="A114" s="316" t="s">
        <v>89</v>
      </c>
      <c r="B114" s="344" t="s">
        <v>392</v>
      </c>
      <c r="C114" s="337"/>
      <c r="D114" s="337"/>
      <c r="E114" s="337"/>
    </row>
    <row r="115" spans="1:5" ht="24" customHeight="1">
      <c r="A115" s="316" t="s">
        <v>91</v>
      </c>
      <c r="B115" s="360" t="s">
        <v>393</v>
      </c>
      <c r="C115" s="337"/>
      <c r="D115" s="337"/>
      <c r="E115" s="337"/>
    </row>
    <row r="116" spans="1:5" ht="12" customHeight="1">
      <c r="A116" s="316" t="s">
        <v>139</v>
      </c>
      <c r="B116" s="333" t="s">
        <v>380</v>
      </c>
      <c r="C116" s="337"/>
      <c r="D116" s="337"/>
      <c r="E116" s="337"/>
    </row>
    <row r="117" spans="1:5" ht="12" customHeight="1">
      <c r="A117" s="316" t="s">
        <v>140</v>
      </c>
      <c r="B117" s="333" t="s">
        <v>394</v>
      </c>
      <c r="C117" s="337"/>
      <c r="D117" s="337"/>
      <c r="E117" s="337"/>
    </row>
    <row r="118" spans="1:5" ht="12" customHeight="1">
      <c r="A118" s="316" t="s">
        <v>141</v>
      </c>
      <c r="B118" s="333" t="s">
        <v>395</v>
      </c>
      <c r="C118" s="337"/>
      <c r="D118" s="337"/>
      <c r="E118" s="337"/>
    </row>
    <row r="119" spans="1:5" s="380" customFormat="1" ht="12" customHeight="1">
      <c r="A119" s="316" t="s">
        <v>396</v>
      </c>
      <c r="B119" s="333" t="s">
        <v>383</v>
      </c>
      <c r="C119" s="337"/>
      <c r="D119" s="337"/>
      <c r="E119" s="337"/>
    </row>
    <row r="120" spans="1:5" ht="12" customHeight="1">
      <c r="A120" s="316" t="s">
        <v>397</v>
      </c>
      <c r="B120" s="333" t="s">
        <v>398</v>
      </c>
      <c r="C120" s="337"/>
      <c r="D120" s="337"/>
      <c r="E120" s="337"/>
    </row>
    <row r="121" spans="1:5" ht="12" customHeight="1" thickBot="1">
      <c r="A121" s="314" t="s">
        <v>399</v>
      </c>
      <c r="B121" s="333" t="s">
        <v>400</v>
      </c>
      <c r="C121" s="339"/>
      <c r="D121" s="339"/>
      <c r="E121" s="339"/>
    </row>
    <row r="122" spans="1:5" ht="12" customHeight="1" thickBot="1">
      <c r="A122" s="321" t="s">
        <v>9</v>
      </c>
      <c r="B122" s="329" t="s">
        <v>401</v>
      </c>
      <c r="C122" s="347">
        <f>+C123+C124</f>
        <v>0</v>
      </c>
      <c r="D122" s="353">
        <f>+D123+D124</f>
        <v>0</v>
      </c>
      <c r="E122" s="336">
        <f>+E123+E124</f>
        <v>0</v>
      </c>
    </row>
    <row r="123" spans="1:5" ht="12" customHeight="1">
      <c r="A123" s="316" t="s">
        <v>61</v>
      </c>
      <c r="B123" s="310" t="s">
        <v>46</v>
      </c>
      <c r="C123" s="475"/>
      <c r="D123" s="355"/>
      <c r="E123" s="338"/>
    </row>
    <row r="124" spans="1:5" ht="12" customHeight="1" thickBot="1">
      <c r="A124" s="317" t="s">
        <v>62</v>
      </c>
      <c r="B124" s="313" t="s">
        <v>47</v>
      </c>
      <c r="C124" s="476"/>
      <c r="D124" s="356"/>
      <c r="E124" s="339"/>
    </row>
    <row r="125" spans="1:5" ht="12" customHeight="1" thickBot="1">
      <c r="A125" s="321" t="s">
        <v>10</v>
      </c>
      <c r="B125" s="329" t="s">
        <v>402</v>
      </c>
      <c r="C125" s="347">
        <f>+C92+C108+C122</f>
        <v>69790</v>
      </c>
      <c r="D125" s="353">
        <f>+D92+D108+D122</f>
        <v>121708</v>
      </c>
      <c r="E125" s="336">
        <f>+E92+E108+E122</f>
        <v>121708</v>
      </c>
    </row>
    <row r="126" spans="1:5" ht="12" customHeight="1" thickBot="1">
      <c r="A126" s="321" t="s">
        <v>11</v>
      </c>
      <c r="B126" s="329" t="s">
        <v>403</v>
      </c>
      <c r="C126" s="347">
        <f>+C127+C128+C129</f>
        <v>0</v>
      </c>
      <c r="D126" s="353">
        <f>+D127+D128+D129</f>
        <v>0</v>
      </c>
      <c r="E126" s="336">
        <f>+E127+E128+E129</f>
        <v>0</v>
      </c>
    </row>
    <row r="127" spans="1:5" ht="12" customHeight="1">
      <c r="A127" s="316" t="s">
        <v>65</v>
      </c>
      <c r="B127" s="310" t="s">
        <v>404</v>
      </c>
      <c r="C127" s="337"/>
      <c r="D127" s="354"/>
      <c r="E127" s="337"/>
    </row>
    <row r="128" spans="1:5" ht="12" customHeight="1">
      <c r="A128" s="316" t="s">
        <v>66</v>
      </c>
      <c r="B128" s="310" t="s">
        <v>405</v>
      </c>
      <c r="C128" s="337"/>
      <c r="D128" s="354"/>
      <c r="E128" s="337"/>
    </row>
    <row r="129" spans="1:8" ht="12" customHeight="1" thickBot="1">
      <c r="A129" s="314" t="s">
        <v>67</v>
      </c>
      <c r="B129" s="308" t="s">
        <v>406</v>
      </c>
      <c r="C129" s="337"/>
      <c r="D129" s="354"/>
      <c r="E129" s="337"/>
    </row>
    <row r="130" spans="1:8" ht="12" customHeight="1" thickBot="1">
      <c r="A130" s="321" t="s">
        <v>12</v>
      </c>
      <c r="B130" s="329" t="s">
        <v>407</v>
      </c>
      <c r="C130" s="347">
        <f>+C131+C132+C133+C134</f>
        <v>0</v>
      </c>
      <c r="D130" s="353">
        <f>+D131+D132+D134+D133</f>
        <v>0</v>
      </c>
      <c r="E130" s="336">
        <f>+E131+E132+E134+E133</f>
        <v>0</v>
      </c>
    </row>
    <row r="131" spans="1:8" ht="12" customHeight="1">
      <c r="A131" s="316" t="s">
        <v>68</v>
      </c>
      <c r="B131" s="310" t="s">
        <v>408</v>
      </c>
      <c r="C131" s="337"/>
      <c r="D131" s="354"/>
      <c r="E131" s="337"/>
    </row>
    <row r="132" spans="1:8" ht="12" customHeight="1">
      <c r="A132" s="316" t="s">
        <v>69</v>
      </c>
      <c r="B132" s="310" t="s">
        <v>409</v>
      </c>
      <c r="C132" s="337"/>
      <c r="D132" s="354"/>
      <c r="E132" s="337"/>
    </row>
    <row r="133" spans="1:8" ht="12" customHeight="1">
      <c r="A133" s="316" t="s">
        <v>304</v>
      </c>
      <c r="B133" s="310" t="s">
        <v>410</v>
      </c>
      <c r="C133" s="337"/>
      <c r="D133" s="354"/>
      <c r="E133" s="337"/>
    </row>
    <row r="134" spans="1:8" ht="12" customHeight="1" thickBot="1">
      <c r="A134" s="314" t="s">
        <v>306</v>
      </c>
      <c r="B134" s="308" t="s">
        <v>411</v>
      </c>
      <c r="C134" s="337"/>
      <c r="D134" s="354"/>
      <c r="E134" s="337"/>
    </row>
    <row r="135" spans="1:8" ht="12" customHeight="1" thickBot="1">
      <c r="A135" s="321" t="s">
        <v>13</v>
      </c>
      <c r="B135" s="329" t="s">
        <v>412</v>
      </c>
      <c r="C135" s="477">
        <f>+C136+C137+C138+C139</f>
        <v>0</v>
      </c>
      <c r="D135" s="359">
        <f>+D136+D137+D138+D139</f>
        <v>0</v>
      </c>
      <c r="E135" s="372">
        <f>+E136+E137+E138+E139</f>
        <v>0</v>
      </c>
    </row>
    <row r="136" spans="1:8" ht="12" customHeight="1">
      <c r="A136" s="316" t="s">
        <v>70</v>
      </c>
      <c r="B136" s="310" t="s">
        <v>413</v>
      </c>
      <c r="C136" s="337"/>
      <c r="D136" s="354"/>
      <c r="E136" s="337"/>
    </row>
    <row r="137" spans="1:8" ht="12" customHeight="1">
      <c r="A137" s="316" t="s">
        <v>71</v>
      </c>
      <c r="B137" s="310" t="s">
        <v>414</v>
      </c>
      <c r="C137" s="337"/>
      <c r="D137" s="354"/>
      <c r="E137" s="337"/>
    </row>
    <row r="138" spans="1:8" ht="12" customHeight="1">
      <c r="A138" s="316" t="s">
        <v>313</v>
      </c>
      <c r="B138" s="310" t="s">
        <v>415</v>
      </c>
      <c r="C138" s="337"/>
      <c r="D138" s="354"/>
      <c r="E138" s="337"/>
    </row>
    <row r="139" spans="1:8" ht="12" customHeight="1" thickBot="1">
      <c r="A139" s="314" t="s">
        <v>315</v>
      </c>
      <c r="B139" s="308" t="s">
        <v>416</v>
      </c>
      <c r="C139" s="337"/>
      <c r="D139" s="354"/>
      <c r="E139" s="337"/>
    </row>
    <row r="140" spans="1:8" ht="15" customHeight="1" thickBot="1">
      <c r="A140" s="321" t="s">
        <v>14</v>
      </c>
      <c r="B140" s="329" t="s">
        <v>417</v>
      </c>
      <c r="C140" s="479">
        <f>+C141+C142+C143+C144</f>
        <v>0</v>
      </c>
      <c r="D140" s="96">
        <f>+D141+D142+D143+D144</f>
        <v>0</v>
      </c>
      <c r="E140" s="305">
        <f>+E141+E142+E143+E144</f>
        <v>0</v>
      </c>
      <c r="F140" s="370"/>
      <c r="G140" s="371"/>
      <c r="H140" s="371"/>
    </row>
    <row r="141" spans="1:8" s="363" customFormat="1" ht="12.95" customHeight="1">
      <c r="A141" s="316" t="s">
        <v>132</v>
      </c>
      <c r="B141" s="310" t="s">
        <v>418</v>
      </c>
      <c r="C141" s="337"/>
      <c r="D141" s="354"/>
      <c r="E141" s="337"/>
    </row>
    <row r="142" spans="1:8" ht="12.75" customHeight="1">
      <c r="A142" s="316" t="s">
        <v>133</v>
      </c>
      <c r="B142" s="310" t="s">
        <v>419</v>
      </c>
      <c r="C142" s="337"/>
      <c r="D142" s="354"/>
      <c r="E142" s="337"/>
    </row>
    <row r="143" spans="1:8" ht="12.75" customHeight="1">
      <c r="A143" s="316" t="s">
        <v>159</v>
      </c>
      <c r="B143" s="310" t="s">
        <v>420</v>
      </c>
      <c r="C143" s="337"/>
      <c r="D143" s="354"/>
      <c r="E143" s="337"/>
    </row>
    <row r="144" spans="1:8" ht="12.75" customHeight="1" thickBot="1">
      <c r="A144" s="316" t="s">
        <v>321</v>
      </c>
      <c r="B144" s="310" t="s">
        <v>421</v>
      </c>
      <c r="C144" s="337"/>
      <c r="D144" s="354"/>
      <c r="E144" s="337"/>
    </row>
    <row r="145" spans="1:5" ht="16.5" thickBot="1">
      <c r="A145" s="321" t="s">
        <v>15</v>
      </c>
      <c r="B145" s="329" t="s">
        <v>422</v>
      </c>
      <c r="C145" s="492">
        <f>+C126+C130+C135+C140</f>
        <v>0</v>
      </c>
      <c r="D145" s="303">
        <f>+D126+D130+D135+D140</f>
        <v>0</v>
      </c>
      <c r="E145" s="304">
        <f>+E126+E130+E135+E140</f>
        <v>0</v>
      </c>
    </row>
    <row r="146" spans="1:5" ht="16.5" thickBot="1">
      <c r="A146" s="346" t="s">
        <v>16</v>
      </c>
      <c r="B146" s="349" t="s">
        <v>423</v>
      </c>
      <c r="C146" s="492">
        <f>+C125+C145</f>
        <v>69790</v>
      </c>
      <c r="D146" s="303">
        <f>+D125+D145</f>
        <v>121708</v>
      </c>
      <c r="E146" s="304">
        <f>+E125+E145</f>
        <v>121708</v>
      </c>
    </row>
    <row r="148" spans="1:5" ht="18.75" customHeight="1">
      <c r="A148" s="774" t="s">
        <v>424</v>
      </c>
      <c r="B148" s="774"/>
      <c r="C148" s="774"/>
      <c r="D148" s="774"/>
      <c r="E148" s="774"/>
    </row>
    <row r="149" spans="1:5" ht="13.5" customHeight="1" thickBot="1">
      <c r="A149" s="331" t="s">
        <v>114</v>
      </c>
      <c r="B149" s="331"/>
      <c r="C149" s="361"/>
      <c r="E149" s="348" t="s">
        <v>158</v>
      </c>
    </row>
    <row r="150" spans="1:5" ht="21.75" thickBot="1">
      <c r="A150" s="321">
        <v>1</v>
      </c>
      <c r="B150" s="324" t="s">
        <v>425</v>
      </c>
      <c r="C150" s="347">
        <f>+C61-C125</f>
        <v>-38204</v>
      </c>
      <c r="D150" s="347">
        <f>+D61-D125</f>
        <v>-95301</v>
      </c>
      <c r="E150" s="347">
        <f>+E61-E125</f>
        <v>-95301</v>
      </c>
    </row>
    <row r="151" spans="1:5" ht="21.75" thickBot="1">
      <c r="A151" s="321" t="s">
        <v>8</v>
      </c>
      <c r="B151" s="324" t="s">
        <v>426</v>
      </c>
      <c r="C151" s="347">
        <f>+C84-C145</f>
        <v>0</v>
      </c>
      <c r="D151" s="347">
        <f>+D84-D145</f>
        <v>0</v>
      </c>
      <c r="E151" s="347">
        <f>+E84-E145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350" customFormat="1" ht="12.75" customHeight="1">
      <c r="C161" s="351"/>
      <c r="D161" s="351"/>
      <c r="E161" s="351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8" fitToHeight="2" orientation="portrait" r:id="rId1"/>
  <headerFooter alignWithMargins="0">
    <oddHeader>&amp;C&amp;"Times New Roman CE,Félkövér"&amp;12Bátaszék Város Önkormányzat
2015. ÉVI ZÁRSZÁMADÁS
ÁLLAMIGAZGATÁSI FELADATOK MÉRLEGE
&amp;R&amp;"Times New Roman CE,Félkövér dőlt"&amp;11 1.4. melléklet a ....../2016. (......) önkormányzati rendelethez</oddHeader>
  </headerFooter>
  <rowBreaks count="1" manualBreakCount="1">
    <brk id="8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J30"/>
  <sheetViews>
    <sheetView view="pageBreakPreview" zoomScaleNormal="100" zoomScaleSheetLayoutView="100" workbookViewId="0">
      <selection activeCell="M25" sqref="M25"/>
    </sheetView>
  </sheetViews>
  <sheetFormatPr defaultRowHeight="12.75"/>
  <cols>
    <col min="1" max="1" width="6.83203125" style="9" customWidth="1"/>
    <col min="2" max="2" width="55.1640625" style="25" customWidth="1"/>
    <col min="3" max="5" width="16.33203125" style="9" customWidth="1"/>
    <col min="6" max="6" width="55.1640625" style="9" customWidth="1"/>
    <col min="7" max="9" width="16.33203125" style="9" customWidth="1"/>
    <col min="10" max="10" width="4.83203125" style="9" customWidth="1"/>
    <col min="11" max="16384" width="9.33203125" style="9"/>
  </cols>
  <sheetData>
    <row r="1" spans="1:10" ht="39.75" customHeight="1">
      <c r="B1" s="393" t="s">
        <v>118</v>
      </c>
      <c r="C1" s="394"/>
      <c r="D1" s="394"/>
      <c r="E1" s="394"/>
      <c r="F1" s="394"/>
      <c r="G1" s="394"/>
      <c r="H1" s="394"/>
      <c r="I1" s="394"/>
      <c r="J1" s="784" t="str">
        <f>+CONCATENATE("2.1. melléklet a ……/",LEFT('1.1.sz.mell.'!C3,4)+1,". (……) önkormányzati rendelethez")</f>
        <v>2.1. melléklet a ……/2016. (……) önkormányzati rendelethez</v>
      </c>
    </row>
    <row r="2" spans="1:10" ht="14.25" thickBot="1">
      <c r="G2" s="38"/>
      <c r="H2" s="38"/>
      <c r="I2" s="38" t="s">
        <v>52</v>
      </c>
      <c r="J2" s="784"/>
    </row>
    <row r="3" spans="1:10" ht="18" customHeight="1" thickBot="1">
      <c r="A3" s="782" t="s">
        <v>60</v>
      </c>
      <c r="B3" s="421" t="s">
        <v>43</v>
      </c>
      <c r="C3" s="422"/>
      <c r="D3" s="422"/>
      <c r="E3" s="422"/>
      <c r="F3" s="421" t="s">
        <v>44</v>
      </c>
      <c r="G3" s="423"/>
      <c r="H3" s="423"/>
      <c r="I3" s="423"/>
      <c r="J3" s="784"/>
    </row>
    <row r="4" spans="1:10" s="395" customFormat="1" ht="35.25" customHeight="1" thickBot="1">
      <c r="A4" s="783"/>
      <c r="B4" s="26" t="s">
        <v>53</v>
      </c>
      <c r="C4" s="27" t="str">
        <f>+CONCATENATE(LEFT('1.1.sz.mell.'!C3,4),". évi eredeti előirányzat")</f>
        <v>2015. évi eredeti előirányzat</v>
      </c>
      <c r="D4" s="381" t="str">
        <f>+CONCATENATE(LEFT('1.1.sz.mell.'!C3,4),". évi módosított előirányzat")</f>
        <v>2015. évi módosított előirányzat</v>
      </c>
      <c r="E4" s="27" t="str">
        <f>+CONCATENATE(LEFT('1.1.sz.mell.'!C3,4),". évi teljesítés")</f>
        <v>2015. évi teljesítés</v>
      </c>
      <c r="F4" s="26" t="s">
        <v>53</v>
      </c>
      <c r="G4" s="27" t="str">
        <f>+C4</f>
        <v>2015. évi eredeti előirányzat</v>
      </c>
      <c r="H4" s="381" t="str">
        <f>+D4</f>
        <v>2015. évi módosított előirányzat</v>
      </c>
      <c r="I4" s="411" t="str">
        <f>+E4</f>
        <v>2015. évi teljesítés</v>
      </c>
      <c r="J4" s="784"/>
    </row>
    <row r="5" spans="1:10" s="396" customFormat="1" ht="12" customHeight="1" thickBot="1">
      <c r="A5" s="424" t="s">
        <v>370</v>
      </c>
      <c r="B5" s="425" t="s">
        <v>371</v>
      </c>
      <c r="C5" s="426" t="s">
        <v>372</v>
      </c>
      <c r="D5" s="426" t="s">
        <v>373</v>
      </c>
      <c r="E5" s="426" t="s">
        <v>374</v>
      </c>
      <c r="F5" s="425" t="s">
        <v>451</v>
      </c>
      <c r="G5" s="426" t="s">
        <v>452</v>
      </c>
      <c r="H5" s="426" t="s">
        <v>453</v>
      </c>
      <c r="I5" s="427" t="s">
        <v>454</v>
      </c>
      <c r="J5" s="784"/>
    </row>
    <row r="6" spans="1:10" ht="15" customHeight="1">
      <c r="A6" s="397" t="s">
        <v>7</v>
      </c>
      <c r="B6" s="398" t="s">
        <v>427</v>
      </c>
      <c r="C6" s="384">
        <v>382128</v>
      </c>
      <c r="D6" s="384">
        <v>428982</v>
      </c>
      <c r="E6" s="384">
        <v>428965</v>
      </c>
      <c r="F6" s="398" t="s">
        <v>54</v>
      </c>
      <c r="G6" s="384">
        <v>139672</v>
      </c>
      <c r="H6" s="384">
        <v>158370</v>
      </c>
      <c r="I6" s="390">
        <v>151568</v>
      </c>
      <c r="J6" s="784"/>
    </row>
    <row r="7" spans="1:10" ht="15" customHeight="1">
      <c r="A7" s="399" t="s">
        <v>8</v>
      </c>
      <c r="B7" s="400" t="s">
        <v>428</v>
      </c>
      <c r="C7" s="385">
        <v>97972</v>
      </c>
      <c r="D7" s="385">
        <v>111379</v>
      </c>
      <c r="E7" s="385">
        <v>106140</v>
      </c>
      <c r="F7" s="400" t="s">
        <v>134</v>
      </c>
      <c r="G7" s="385">
        <v>34705</v>
      </c>
      <c r="H7" s="385">
        <v>39169</v>
      </c>
      <c r="I7" s="391">
        <v>37367</v>
      </c>
      <c r="J7" s="784"/>
    </row>
    <row r="8" spans="1:10" ht="15" customHeight="1">
      <c r="A8" s="399" t="s">
        <v>9</v>
      </c>
      <c r="B8" s="400" t="s">
        <v>429</v>
      </c>
      <c r="C8" s="385"/>
      <c r="D8" s="385"/>
      <c r="E8" s="385"/>
      <c r="F8" s="400" t="s">
        <v>163</v>
      </c>
      <c r="G8" s="385">
        <v>133565</v>
      </c>
      <c r="H8" s="385">
        <v>149358</v>
      </c>
      <c r="I8" s="391">
        <v>129162</v>
      </c>
      <c r="J8" s="784"/>
    </row>
    <row r="9" spans="1:10" ht="15" customHeight="1">
      <c r="A9" s="399" t="s">
        <v>10</v>
      </c>
      <c r="B9" s="400" t="s">
        <v>125</v>
      </c>
      <c r="C9" s="385">
        <v>229740</v>
      </c>
      <c r="D9" s="385">
        <v>243735</v>
      </c>
      <c r="E9" s="385">
        <v>292944</v>
      </c>
      <c r="F9" s="400" t="s">
        <v>135</v>
      </c>
      <c r="G9" s="385">
        <v>36614</v>
      </c>
      <c r="H9" s="385">
        <v>38500</v>
      </c>
      <c r="I9" s="391">
        <v>31021</v>
      </c>
      <c r="J9" s="784"/>
    </row>
    <row r="10" spans="1:10" ht="15" customHeight="1">
      <c r="A10" s="399" t="s">
        <v>11</v>
      </c>
      <c r="B10" s="401" t="s">
        <v>430</v>
      </c>
      <c r="C10" s="385">
        <v>7700</v>
      </c>
      <c r="D10" s="385">
        <v>37900</v>
      </c>
      <c r="E10" s="385">
        <v>22594</v>
      </c>
      <c r="F10" s="400" t="s">
        <v>136</v>
      </c>
      <c r="G10" s="385">
        <v>428384</v>
      </c>
      <c r="H10" s="385">
        <v>455792</v>
      </c>
      <c r="I10" s="391">
        <v>431563</v>
      </c>
      <c r="J10" s="784"/>
    </row>
    <row r="11" spans="1:10" ht="15" customHeight="1">
      <c r="A11" s="399" t="s">
        <v>12</v>
      </c>
      <c r="B11" s="400" t="s">
        <v>545</v>
      </c>
      <c r="C11" s="386">
        <v>7700</v>
      </c>
      <c r="D11" s="386">
        <v>7700</v>
      </c>
      <c r="E11" s="386"/>
      <c r="F11" s="400" t="s">
        <v>38</v>
      </c>
      <c r="G11" s="385">
        <v>19987</v>
      </c>
      <c r="H11" s="385">
        <v>67227</v>
      </c>
      <c r="I11" s="391"/>
      <c r="J11" s="784"/>
    </row>
    <row r="12" spans="1:10" ht="15" customHeight="1">
      <c r="A12" s="399" t="s">
        <v>13</v>
      </c>
      <c r="B12" s="400" t="s">
        <v>300</v>
      </c>
      <c r="C12" s="385">
        <v>22246</v>
      </c>
      <c r="D12" s="385">
        <v>38649</v>
      </c>
      <c r="E12" s="385">
        <v>34520</v>
      </c>
      <c r="F12" s="7"/>
      <c r="G12" s="385"/>
      <c r="H12" s="385"/>
      <c r="I12" s="391"/>
      <c r="J12" s="784"/>
    </row>
    <row r="13" spans="1:10" ht="15" customHeight="1">
      <c r="A13" s="399" t="s">
        <v>14</v>
      </c>
      <c r="B13" s="7"/>
      <c r="C13" s="385"/>
      <c r="D13" s="385"/>
      <c r="E13" s="385"/>
      <c r="F13" s="7"/>
      <c r="G13" s="385"/>
      <c r="H13" s="385"/>
      <c r="I13" s="391"/>
      <c r="J13" s="784"/>
    </row>
    <row r="14" spans="1:10" ht="15" customHeight="1">
      <c r="A14" s="399" t="s">
        <v>15</v>
      </c>
      <c r="B14" s="410"/>
      <c r="C14" s="386"/>
      <c r="D14" s="386"/>
      <c r="E14" s="386"/>
      <c r="F14" s="7"/>
      <c r="G14" s="385"/>
      <c r="H14" s="385"/>
      <c r="I14" s="391"/>
      <c r="J14" s="784"/>
    </row>
    <row r="15" spans="1:10" ht="15" customHeight="1">
      <c r="A15" s="399" t="s">
        <v>16</v>
      </c>
      <c r="B15" s="7"/>
      <c r="C15" s="385"/>
      <c r="D15" s="385"/>
      <c r="E15" s="385"/>
      <c r="F15" s="7"/>
      <c r="G15" s="385"/>
      <c r="H15" s="385"/>
      <c r="I15" s="391"/>
      <c r="J15" s="784"/>
    </row>
    <row r="16" spans="1:10" ht="15" customHeight="1">
      <c r="A16" s="399" t="s">
        <v>17</v>
      </c>
      <c r="B16" s="7"/>
      <c r="C16" s="385"/>
      <c r="D16" s="385"/>
      <c r="E16" s="385"/>
      <c r="F16" s="7"/>
      <c r="G16" s="385"/>
      <c r="H16" s="385"/>
      <c r="I16" s="391"/>
      <c r="J16" s="784"/>
    </row>
    <row r="17" spans="1:10" ht="15" customHeight="1" thickBot="1">
      <c r="A17" s="399" t="s">
        <v>18</v>
      </c>
      <c r="B17" s="11"/>
      <c r="C17" s="387"/>
      <c r="D17" s="387"/>
      <c r="E17" s="387"/>
      <c r="F17" s="7"/>
      <c r="G17" s="387"/>
      <c r="H17" s="387"/>
      <c r="I17" s="392"/>
      <c r="J17" s="784"/>
    </row>
    <row r="18" spans="1:10" ht="17.25" customHeight="1" thickBot="1">
      <c r="A18" s="402" t="s">
        <v>19</v>
      </c>
      <c r="B18" s="383" t="s">
        <v>431</v>
      </c>
      <c r="C18" s="388">
        <f>+C6+C7+C9+C10+C12+C13+C14+C15+C16+C17</f>
        <v>739786</v>
      </c>
      <c r="D18" s="388">
        <f>+D6+D7+D9+D10+D12+D13+D14+D15+D16+D17</f>
        <v>860645</v>
      </c>
      <c r="E18" s="388">
        <f>+E6+E7+E9+E10+E12+E13+E14+E15+E16+E17</f>
        <v>885163</v>
      </c>
      <c r="F18" s="383" t="s">
        <v>438</v>
      </c>
      <c r="G18" s="388">
        <f>SUM(G6:G17)</f>
        <v>792927</v>
      </c>
      <c r="H18" s="388">
        <f>SUM(H6:H17)</f>
        <v>908416</v>
      </c>
      <c r="I18" s="388">
        <f>SUM(I6:I17)</f>
        <v>780681</v>
      </c>
      <c r="J18" s="784"/>
    </row>
    <row r="19" spans="1:10" ht="15" customHeight="1">
      <c r="A19" s="403" t="s">
        <v>20</v>
      </c>
      <c r="B19" s="404" t="s">
        <v>432</v>
      </c>
      <c r="C19" s="39">
        <f>+C20+C21+C22+C23</f>
        <v>103790</v>
      </c>
      <c r="D19" s="39">
        <f>+D20+D21+D22+D23</f>
        <v>131203</v>
      </c>
      <c r="E19" s="39">
        <f>+E20+E21+E22+E23</f>
        <v>131203</v>
      </c>
      <c r="F19" s="405" t="s">
        <v>142</v>
      </c>
      <c r="G19" s="389"/>
      <c r="H19" s="389"/>
      <c r="I19" s="389"/>
      <c r="J19" s="784"/>
    </row>
    <row r="20" spans="1:10" ht="15" customHeight="1">
      <c r="A20" s="406" t="s">
        <v>21</v>
      </c>
      <c r="B20" s="405" t="s">
        <v>155</v>
      </c>
      <c r="C20" s="382">
        <v>103790</v>
      </c>
      <c r="D20" s="382">
        <v>118609</v>
      </c>
      <c r="E20" s="382">
        <v>118609</v>
      </c>
      <c r="F20" s="405" t="s">
        <v>439</v>
      </c>
      <c r="G20" s="382"/>
      <c r="H20" s="382"/>
      <c r="I20" s="382"/>
      <c r="J20" s="784"/>
    </row>
    <row r="21" spans="1:10" ht="15" customHeight="1">
      <c r="A21" s="406" t="s">
        <v>22</v>
      </c>
      <c r="B21" s="405" t="s">
        <v>156</v>
      </c>
      <c r="C21" s="382"/>
      <c r="D21" s="382"/>
      <c r="E21" s="382"/>
      <c r="F21" s="405" t="s">
        <v>116</v>
      </c>
      <c r="G21" s="382">
        <v>3606</v>
      </c>
      <c r="H21" s="382"/>
      <c r="I21" s="382"/>
      <c r="J21" s="784"/>
    </row>
    <row r="22" spans="1:10" ht="15" customHeight="1">
      <c r="A22" s="406" t="s">
        <v>23</v>
      </c>
      <c r="B22" s="405" t="s">
        <v>161</v>
      </c>
      <c r="C22" s="382"/>
      <c r="D22" s="382"/>
      <c r="E22" s="382"/>
      <c r="F22" s="405" t="s">
        <v>117</v>
      </c>
      <c r="G22" s="382"/>
      <c r="H22" s="382"/>
      <c r="I22" s="382"/>
      <c r="J22" s="784"/>
    </row>
    <row r="23" spans="1:10" ht="15" customHeight="1">
      <c r="A23" s="406" t="s">
        <v>24</v>
      </c>
      <c r="B23" s="405" t="s">
        <v>162</v>
      </c>
      <c r="C23" s="382"/>
      <c r="D23" s="382">
        <v>12594</v>
      </c>
      <c r="E23" s="382">
        <v>12594</v>
      </c>
      <c r="F23" s="404" t="s">
        <v>164</v>
      </c>
      <c r="G23" s="382"/>
      <c r="H23" s="382"/>
      <c r="I23" s="382"/>
      <c r="J23" s="784"/>
    </row>
    <row r="24" spans="1:10" ht="15" customHeight="1">
      <c r="A24" s="406" t="s">
        <v>25</v>
      </c>
      <c r="B24" s="405" t="s">
        <v>433</v>
      </c>
      <c r="C24" s="407">
        <f>+C25+C26</f>
        <v>0</v>
      </c>
      <c r="D24" s="407">
        <f>+D25+D26</f>
        <v>0</v>
      </c>
      <c r="E24" s="407">
        <f>+E25+E26</f>
        <v>0</v>
      </c>
      <c r="F24" s="405" t="s">
        <v>143</v>
      </c>
      <c r="G24" s="382"/>
      <c r="H24" s="382"/>
      <c r="I24" s="382"/>
      <c r="J24" s="784"/>
    </row>
    <row r="25" spans="1:10" ht="15" customHeight="1">
      <c r="A25" s="403" t="s">
        <v>26</v>
      </c>
      <c r="B25" s="404" t="s">
        <v>434</v>
      </c>
      <c r="C25" s="389"/>
      <c r="D25" s="389"/>
      <c r="E25" s="389"/>
      <c r="F25" s="398" t="s">
        <v>144</v>
      </c>
      <c r="G25" s="389"/>
      <c r="H25" s="389"/>
      <c r="I25" s="389"/>
      <c r="J25" s="784"/>
    </row>
    <row r="26" spans="1:10" ht="15" customHeight="1" thickBot="1">
      <c r="A26" s="406" t="s">
        <v>27</v>
      </c>
      <c r="B26" s="405" t="s">
        <v>435</v>
      </c>
      <c r="C26" s="382"/>
      <c r="D26" s="382"/>
      <c r="E26" s="382"/>
      <c r="F26" s="7" t="s">
        <v>1218</v>
      </c>
      <c r="G26" s="382"/>
      <c r="H26" s="382">
        <v>24637</v>
      </c>
      <c r="I26" s="382">
        <v>12043</v>
      </c>
      <c r="J26" s="784"/>
    </row>
    <row r="27" spans="1:10" ht="17.25" customHeight="1" thickBot="1">
      <c r="A27" s="402" t="s">
        <v>28</v>
      </c>
      <c r="B27" s="383" t="s">
        <v>436</v>
      </c>
      <c r="C27" s="388">
        <f>+C19+C24</f>
        <v>103790</v>
      </c>
      <c r="D27" s="388">
        <f>+D19+D24</f>
        <v>131203</v>
      </c>
      <c r="E27" s="388">
        <f>+E19+E24</f>
        <v>131203</v>
      </c>
      <c r="F27" s="383" t="s">
        <v>440</v>
      </c>
      <c r="G27" s="388">
        <f>SUM(G19:G26)</f>
        <v>3606</v>
      </c>
      <c r="H27" s="388">
        <f>SUM(H19:H26)</f>
        <v>24637</v>
      </c>
      <c r="I27" s="388">
        <f>SUM(I19:I26)</f>
        <v>12043</v>
      </c>
      <c r="J27" s="784"/>
    </row>
    <row r="28" spans="1:10" ht="17.25" customHeight="1" thickBot="1">
      <c r="A28" s="402" t="s">
        <v>29</v>
      </c>
      <c r="B28" s="408" t="s">
        <v>437</v>
      </c>
      <c r="C28" s="97">
        <f>+C18+C27</f>
        <v>843576</v>
      </c>
      <c r="D28" s="97">
        <f>+D18+D27</f>
        <v>991848</v>
      </c>
      <c r="E28" s="409">
        <f>+E18+E27</f>
        <v>1016366</v>
      </c>
      <c r="F28" s="408" t="s">
        <v>441</v>
      </c>
      <c r="G28" s="97">
        <f>+G18+G27</f>
        <v>796533</v>
      </c>
      <c r="H28" s="97">
        <f>+H18+H27</f>
        <v>933053</v>
      </c>
      <c r="I28" s="97">
        <f>+I18+I27</f>
        <v>792724</v>
      </c>
      <c r="J28" s="784"/>
    </row>
    <row r="29" spans="1:10" ht="17.25" customHeight="1" thickBot="1">
      <c r="A29" s="402" t="s">
        <v>30</v>
      </c>
      <c r="B29" s="408" t="s">
        <v>120</v>
      </c>
      <c r="C29" s="97">
        <f>IF(C18-G18&lt;0,G18-C18,"-")</f>
        <v>53141</v>
      </c>
      <c r="D29" s="97">
        <f>IF(D18-H18&lt;0,H18-D18,"-")</f>
        <v>47771</v>
      </c>
      <c r="E29" s="409" t="str">
        <f>IF(E18-I18&lt;0,I18-E18,"-")</f>
        <v>-</v>
      </c>
      <c r="F29" s="408" t="s">
        <v>121</v>
      </c>
      <c r="G29" s="97" t="str">
        <f>IF(C18-G18&gt;0,C18-G18,"-")</f>
        <v>-</v>
      </c>
      <c r="H29" s="97" t="str">
        <f>IF(D18-H18&gt;0,D18-H18,"-")</f>
        <v>-</v>
      </c>
      <c r="I29" s="97">
        <f>IF(E18-I18&gt;0,E18-I18,"-")</f>
        <v>104482</v>
      </c>
      <c r="J29" s="784"/>
    </row>
    <row r="30" spans="1:10" ht="17.25" customHeight="1" thickBot="1">
      <c r="A30" s="402" t="s">
        <v>31</v>
      </c>
      <c r="B30" s="408" t="s">
        <v>165</v>
      </c>
      <c r="C30" s="97" t="str">
        <f>IF(C28-G28&lt;0,G28-C28,"-")</f>
        <v>-</v>
      </c>
      <c r="D30" s="97" t="str">
        <f>IF(D28-H28&lt;0,H28-D28,"-")</f>
        <v>-</v>
      </c>
      <c r="E30" s="409" t="str">
        <f>IF(E28-I28&lt;0,I28-E28,"-")</f>
        <v>-</v>
      </c>
      <c r="F30" s="408" t="s">
        <v>166</v>
      </c>
      <c r="G30" s="97">
        <f>IF(C28-G28&gt;0,C28-G28,"-")</f>
        <v>47043</v>
      </c>
      <c r="H30" s="97">
        <f>IF(D28-H28&gt;0,D28-H28,"-")</f>
        <v>58795</v>
      </c>
      <c r="I30" s="97">
        <f>IF(E28-I28&gt;0,E28-I28,"-")</f>
        <v>223642</v>
      </c>
      <c r="J30" s="784"/>
    </row>
  </sheetData>
  <mergeCells count="2">
    <mergeCell ref="A3:A4"/>
    <mergeCell ref="J1:J30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view="pageBreakPreview" zoomScale="115" zoomScaleNormal="100" zoomScaleSheetLayoutView="115" workbookViewId="0">
      <selection activeCell="I10" sqref="I10"/>
    </sheetView>
  </sheetViews>
  <sheetFormatPr defaultRowHeight="12.75"/>
  <cols>
    <col min="1" max="1" width="6.83203125" style="9" customWidth="1"/>
    <col min="2" max="2" width="55.1640625" style="25" customWidth="1"/>
    <col min="3" max="5" width="16.33203125" style="9" customWidth="1"/>
    <col min="6" max="6" width="55.1640625" style="9" customWidth="1"/>
    <col min="7" max="9" width="16.33203125" style="9" customWidth="1"/>
    <col min="10" max="10" width="4.83203125" style="9" customWidth="1"/>
    <col min="11" max="16384" width="9.33203125" style="9"/>
  </cols>
  <sheetData>
    <row r="1" spans="1:10" ht="39.75" customHeight="1">
      <c r="B1" s="393" t="s">
        <v>119</v>
      </c>
      <c r="C1" s="394"/>
      <c r="D1" s="394"/>
      <c r="E1" s="394"/>
      <c r="F1" s="394"/>
      <c r="G1" s="394"/>
      <c r="H1" s="394"/>
      <c r="I1" s="394"/>
      <c r="J1" s="787" t="str">
        <f>+CONCATENATE("2.2. melléklet a ……/",LEFT('1.1.sz.mell.'!C3,4)+1,". (……) önkormányzati rendelethez")</f>
        <v>2.2. melléklet a ……/2016. (……) önkormányzati rendelethez</v>
      </c>
    </row>
    <row r="2" spans="1:10" ht="14.25" thickBot="1">
      <c r="G2" s="38"/>
      <c r="H2" s="38"/>
      <c r="I2" s="38" t="s">
        <v>52</v>
      </c>
      <c r="J2" s="787"/>
    </row>
    <row r="3" spans="1:10" ht="24" customHeight="1" thickBot="1">
      <c r="A3" s="785" t="s">
        <v>60</v>
      </c>
      <c r="B3" s="421" t="s">
        <v>43</v>
      </c>
      <c r="C3" s="422"/>
      <c r="D3" s="422"/>
      <c r="E3" s="422"/>
      <c r="F3" s="421" t="s">
        <v>44</v>
      </c>
      <c r="G3" s="423"/>
      <c r="H3" s="423"/>
      <c r="I3" s="423"/>
      <c r="J3" s="787"/>
    </row>
    <row r="4" spans="1:10" s="395" customFormat="1" ht="35.25" customHeight="1" thickBot="1">
      <c r="A4" s="786"/>
      <c r="B4" s="26" t="s">
        <v>53</v>
      </c>
      <c r="C4" s="27" t="str">
        <f>+'2.1.sz.mell  '!C4</f>
        <v>2015. évi eredeti előirányzat</v>
      </c>
      <c r="D4" s="381" t="str">
        <f>+'2.1.sz.mell  '!D4</f>
        <v>2015. évi módosított előirányzat</v>
      </c>
      <c r="E4" s="27" t="str">
        <f>+'2.1.sz.mell  '!E4</f>
        <v>2015. évi teljesítés</v>
      </c>
      <c r="F4" s="26" t="s">
        <v>53</v>
      </c>
      <c r="G4" s="27" t="str">
        <f>+'2.1.sz.mell  '!C4</f>
        <v>2015. évi eredeti előirányzat</v>
      </c>
      <c r="H4" s="381" t="str">
        <f>+'2.1.sz.mell  '!D4</f>
        <v>2015. évi módosított előirányzat</v>
      </c>
      <c r="I4" s="411" t="str">
        <f>+'2.1.sz.mell  '!E4</f>
        <v>2015. évi teljesítés</v>
      </c>
      <c r="J4" s="787"/>
    </row>
    <row r="5" spans="1:10" s="395" customFormat="1" ht="13.5" thickBot="1">
      <c r="A5" s="424" t="s">
        <v>370</v>
      </c>
      <c r="B5" s="425" t="s">
        <v>371</v>
      </c>
      <c r="C5" s="426" t="s">
        <v>372</v>
      </c>
      <c r="D5" s="426" t="s">
        <v>373</v>
      </c>
      <c r="E5" s="426" t="s">
        <v>374</v>
      </c>
      <c r="F5" s="425" t="s">
        <v>451</v>
      </c>
      <c r="G5" s="426" t="s">
        <v>452</v>
      </c>
      <c r="H5" s="426" t="s">
        <v>453</v>
      </c>
      <c r="I5" s="427" t="s">
        <v>454</v>
      </c>
      <c r="J5" s="787"/>
    </row>
    <row r="6" spans="1:10" ht="12.95" customHeight="1">
      <c r="A6" s="397" t="s">
        <v>7</v>
      </c>
      <c r="B6" s="398" t="s">
        <v>442</v>
      </c>
      <c r="C6" s="384">
        <v>116981</v>
      </c>
      <c r="D6" s="384">
        <v>124194</v>
      </c>
      <c r="E6" s="384">
        <v>123305</v>
      </c>
      <c r="F6" s="398" t="s">
        <v>157</v>
      </c>
      <c r="G6" s="384">
        <v>61678</v>
      </c>
      <c r="H6" s="384">
        <v>77879</v>
      </c>
      <c r="I6" s="390">
        <v>73344</v>
      </c>
      <c r="J6" s="787"/>
    </row>
    <row r="7" spans="1:10">
      <c r="A7" s="399" t="s">
        <v>8</v>
      </c>
      <c r="B7" s="400" t="s">
        <v>443</v>
      </c>
      <c r="C7" s="385">
        <v>102181</v>
      </c>
      <c r="D7" s="385">
        <v>109394</v>
      </c>
      <c r="E7" s="385">
        <v>108505</v>
      </c>
      <c r="F7" s="400" t="s">
        <v>455</v>
      </c>
      <c r="G7" s="385">
        <v>47882</v>
      </c>
      <c r="H7" s="385">
        <v>47882</v>
      </c>
      <c r="I7" s="391">
        <v>47882</v>
      </c>
      <c r="J7" s="787"/>
    </row>
    <row r="8" spans="1:10" ht="12.95" customHeight="1">
      <c r="A8" s="399" t="s">
        <v>9</v>
      </c>
      <c r="B8" s="400" t="s">
        <v>444</v>
      </c>
      <c r="C8" s="385"/>
      <c r="D8" s="385"/>
      <c r="E8" s="385"/>
      <c r="F8" s="400" t="s">
        <v>138</v>
      </c>
      <c r="G8" s="385">
        <v>63187</v>
      </c>
      <c r="H8" s="385">
        <v>75038</v>
      </c>
      <c r="I8" s="391">
        <v>68403</v>
      </c>
      <c r="J8" s="787"/>
    </row>
    <row r="9" spans="1:10" ht="12.95" customHeight="1">
      <c r="A9" s="399" t="s">
        <v>10</v>
      </c>
      <c r="B9" s="400" t="s">
        <v>445</v>
      </c>
      <c r="C9" s="385"/>
      <c r="D9" s="385">
        <v>4650</v>
      </c>
      <c r="E9" s="385">
        <v>845</v>
      </c>
      <c r="F9" s="400" t="s">
        <v>456</v>
      </c>
      <c r="G9" s="385">
        <v>59996</v>
      </c>
      <c r="H9" s="385">
        <v>59996</v>
      </c>
      <c r="I9" s="391">
        <v>59996</v>
      </c>
      <c r="J9" s="787"/>
    </row>
    <row r="10" spans="1:10" ht="12.75" customHeight="1">
      <c r="A10" s="399" t="s">
        <v>11</v>
      </c>
      <c r="B10" s="400" t="s">
        <v>446</v>
      </c>
      <c r="C10" s="385"/>
      <c r="D10" s="385"/>
      <c r="E10" s="385"/>
      <c r="F10" s="400" t="s">
        <v>160</v>
      </c>
      <c r="G10" s="385">
        <v>7427</v>
      </c>
      <c r="H10" s="385">
        <v>14031</v>
      </c>
      <c r="I10" s="391">
        <v>11393</v>
      </c>
      <c r="J10" s="787"/>
    </row>
    <row r="11" spans="1:10" ht="12.95" customHeight="1">
      <c r="A11" s="399" t="s">
        <v>12</v>
      </c>
      <c r="B11" s="400" t="s">
        <v>447</v>
      </c>
      <c r="C11" s="386"/>
      <c r="D11" s="386"/>
      <c r="E11" s="386"/>
      <c r="F11" s="442" t="s">
        <v>38</v>
      </c>
      <c r="G11" s="385">
        <v>31732</v>
      </c>
      <c r="H11" s="385">
        <v>17085</v>
      </c>
      <c r="I11" s="391"/>
      <c r="J11" s="787"/>
    </row>
    <row r="12" spans="1:10" ht="12.95" customHeight="1">
      <c r="A12" s="399" t="s">
        <v>13</v>
      </c>
      <c r="B12" s="7"/>
      <c r="C12" s="385"/>
      <c r="D12" s="385"/>
      <c r="E12" s="385"/>
      <c r="F12" s="442"/>
      <c r="G12" s="385"/>
      <c r="H12" s="385"/>
      <c r="I12" s="391"/>
      <c r="J12" s="787"/>
    </row>
    <row r="13" spans="1:10" ht="12.95" customHeight="1">
      <c r="A13" s="399" t="s">
        <v>14</v>
      </c>
      <c r="B13" s="7"/>
      <c r="C13" s="385"/>
      <c r="D13" s="385"/>
      <c r="E13" s="385"/>
      <c r="F13" s="443"/>
      <c r="G13" s="385"/>
      <c r="H13" s="385"/>
      <c r="I13" s="391"/>
      <c r="J13" s="787"/>
    </row>
    <row r="14" spans="1:10" ht="12.95" customHeight="1">
      <c r="A14" s="399" t="s">
        <v>15</v>
      </c>
      <c r="B14" s="440"/>
      <c r="C14" s="386"/>
      <c r="D14" s="386"/>
      <c r="E14" s="386"/>
      <c r="F14" s="442"/>
      <c r="G14" s="385"/>
      <c r="H14" s="385"/>
      <c r="I14" s="391"/>
      <c r="J14" s="787"/>
    </row>
    <row r="15" spans="1:10">
      <c r="A15" s="399" t="s">
        <v>16</v>
      </c>
      <c r="B15" s="7"/>
      <c r="C15" s="386"/>
      <c r="D15" s="386"/>
      <c r="E15" s="386"/>
      <c r="F15" s="442"/>
      <c r="G15" s="385"/>
      <c r="H15" s="385"/>
      <c r="I15" s="391"/>
      <c r="J15" s="787"/>
    </row>
    <row r="16" spans="1:10" ht="12.95" customHeight="1" thickBot="1">
      <c r="A16" s="437" t="s">
        <v>17</v>
      </c>
      <c r="B16" s="441"/>
      <c r="C16" s="439"/>
      <c r="D16" s="102"/>
      <c r="E16" s="108"/>
      <c r="F16" s="438"/>
      <c r="G16" s="385"/>
      <c r="H16" s="385"/>
      <c r="I16" s="391"/>
      <c r="J16" s="787"/>
    </row>
    <row r="17" spans="1:10" ht="15.95" customHeight="1" thickBot="1">
      <c r="A17" s="402" t="s">
        <v>18</v>
      </c>
      <c r="B17" s="383" t="s">
        <v>448</v>
      </c>
      <c r="C17" s="388">
        <f>+C6+C8+C9+C11+C12+C13+C14+C15+C16</f>
        <v>116981</v>
      </c>
      <c r="D17" s="388">
        <f>+D6+D8+D9+D11+D12+D13+D14+D15+D16</f>
        <v>128844</v>
      </c>
      <c r="E17" s="388">
        <f>+E6+E8+E9+E11+E12+E13+E14+E15+E16</f>
        <v>124150</v>
      </c>
      <c r="F17" s="383" t="s">
        <v>457</v>
      </c>
      <c r="G17" s="388">
        <f>+G6+G8+G10+G11+G12+G13+G14+G15+G16</f>
        <v>164024</v>
      </c>
      <c r="H17" s="388">
        <f>+H6+H8+H10+H11+H12+H13+H14+H15+H16</f>
        <v>184033</v>
      </c>
      <c r="I17" s="420">
        <f>+I6+I8+I10+I11+I12+I13+I14+I15+I16</f>
        <v>153140</v>
      </c>
      <c r="J17" s="787"/>
    </row>
    <row r="18" spans="1:10" ht="12.95" customHeight="1">
      <c r="A18" s="397" t="s">
        <v>19</v>
      </c>
      <c r="B18" s="429" t="s">
        <v>178</v>
      </c>
      <c r="C18" s="436">
        <f>+C19+C20+C21+C22+C23</f>
        <v>0</v>
      </c>
      <c r="D18" s="436">
        <f>+D19+D20+D21+D22+D23</f>
        <v>0</v>
      </c>
      <c r="E18" s="436">
        <f>+E19+E20+E21+E22+E23</f>
        <v>0</v>
      </c>
      <c r="F18" s="405" t="s">
        <v>142</v>
      </c>
      <c r="G18" s="99"/>
      <c r="H18" s="99"/>
      <c r="I18" s="415"/>
      <c r="J18" s="787"/>
    </row>
    <row r="19" spans="1:10" ht="12.95" customHeight="1">
      <c r="A19" s="399" t="s">
        <v>20</v>
      </c>
      <c r="B19" s="430" t="s">
        <v>167</v>
      </c>
      <c r="C19" s="382"/>
      <c r="D19" s="382"/>
      <c r="E19" s="382"/>
      <c r="F19" s="405" t="s">
        <v>145</v>
      </c>
      <c r="G19" s="382"/>
      <c r="H19" s="382"/>
      <c r="I19" s="416"/>
      <c r="J19" s="787"/>
    </row>
    <row r="20" spans="1:10" ht="12.95" customHeight="1">
      <c r="A20" s="397" t="s">
        <v>21</v>
      </c>
      <c r="B20" s="430" t="s">
        <v>168</v>
      </c>
      <c r="C20" s="382"/>
      <c r="D20" s="382"/>
      <c r="E20" s="382"/>
      <c r="F20" s="405" t="s">
        <v>116</v>
      </c>
      <c r="G20" s="382"/>
      <c r="H20" s="382">
        <v>5554</v>
      </c>
      <c r="I20" s="416"/>
      <c r="J20" s="787"/>
    </row>
    <row r="21" spans="1:10" ht="12.95" customHeight="1">
      <c r="A21" s="399" t="s">
        <v>22</v>
      </c>
      <c r="B21" s="430" t="s">
        <v>169</v>
      </c>
      <c r="C21" s="382"/>
      <c r="D21" s="382"/>
      <c r="E21" s="382"/>
      <c r="F21" s="405" t="s">
        <v>117</v>
      </c>
      <c r="G21" s="382"/>
      <c r="H21" s="382"/>
      <c r="I21" s="416"/>
      <c r="J21" s="787"/>
    </row>
    <row r="22" spans="1:10" ht="12.95" customHeight="1">
      <c r="A22" s="397" t="s">
        <v>23</v>
      </c>
      <c r="B22" s="430" t="s">
        <v>170</v>
      </c>
      <c r="C22" s="382"/>
      <c r="D22" s="382"/>
      <c r="E22" s="382"/>
      <c r="F22" s="404" t="s">
        <v>164</v>
      </c>
      <c r="G22" s="382"/>
      <c r="H22" s="382"/>
      <c r="I22" s="416"/>
      <c r="J22" s="787"/>
    </row>
    <row r="23" spans="1:10" ht="12.95" customHeight="1">
      <c r="A23" s="399" t="s">
        <v>24</v>
      </c>
      <c r="B23" s="431" t="s">
        <v>171</v>
      </c>
      <c r="C23" s="382"/>
      <c r="D23" s="382"/>
      <c r="E23" s="382"/>
      <c r="F23" s="405" t="s">
        <v>146</v>
      </c>
      <c r="G23" s="382"/>
      <c r="H23" s="382"/>
      <c r="I23" s="416"/>
      <c r="J23" s="787"/>
    </row>
    <row r="24" spans="1:10" ht="12.95" customHeight="1">
      <c r="A24" s="397" t="s">
        <v>25</v>
      </c>
      <c r="B24" s="432" t="s">
        <v>172</v>
      </c>
      <c r="C24" s="407">
        <f>+C25+C26+C27+C28+C29</f>
        <v>0</v>
      </c>
      <c r="D24" s="407">
        <f>+D25+D26+D27+D28+D29</f>
        <v>1948</v>
      </c>
      <c r="E24" s="407">
        <f>+E25+E26+E27+E28+E29</f>
        <v>1948</v>
      </c>
      <c r="F24" s="433" t="s">
        <v>144</v>
      </c>
      <c r="G24" s="382"/>
      <c r="H24" s="382"/>
      <c r="I24" s="416"/>
      <c r="J24" s="787"/>
    </row>
    <row r="25" spans="1:10" ht="12.95" customHeight="1">
      <c r="A25" s="399" t="s">
        <v>26</v>
      </c>
      <c r="B25" s="431" t="s">
        <v>173</v>
      </c>
      <c r="C25" s="382"/>
      <c r="D25" s="382">
        <v>1948</v>
      </c>
      <c r="E25" s="382">
        <v>1948</v>
      </c>
      <c r="F25" s="433" t="s">
        <v>458</v>
      </c>
      <c r="G25" s="382"/>
      <c r="H25" s="382"/>
      <c r="I25" s="416"/>
      <c r="J25" s="787"/>
    </row>
    <row r="26" spans="1:10" ht="12.95" customHeight="1">
      <c r="A26" s="397" t="s">
        <v>27</v>
      </c>
      <c r="B26" s="431" t="s">
        <v>174</v>
      </c>
      <c r="C26" s="382"/>
      <c r="D26" s="382"/>
      <c r="E26" s="382"/>
      <c r="F26" s="428"/>
      <c r="G26" s="382"/>
      <c r="H26" s="382"/>
      <c r="I26" s="416"/>
      <c r="J26" s="787"/>
    </row>
    <row r="27" spans="1:10" ht="12.95" customHeight="1">
      <c r="A27" s="399" t="s">
        <v>28</v>
      </c>
      <c r="B27" s="430" t="s">
        <v>175</v>
      </c>
      <c r="C27" s="382"/>
      <c r="D27" s="382"/>
      <c r="E27" s="382"/>
      <c r="F27" s="417"/>
      <c r="G27" s="382"/>
      <c r="H27" s="382"/>
      <c r="I27" s="416"/>
      <c r="J27" s="787"/>
    </row>
    <row r="28" spans="1:10" ht="12.95" customHeight="1">
      <c r="A28" s="397" t="s">
        <v>29</v>
      </c>
      <c r="B28" s="434" t="s">
        <v>176</v>
      </c>
      <c r="C28" s="382"/>
      <c r="D28" s="382"/>
      <c r="E28" s="382"/>
      <c r="F28" s="7"/>
      <c r="G28" s="382"/>
      <c r="H28" s="382"/>
      <c r="I28" s="416"/>
      <c r="J28" s="787"/>
    </row>
    <row r="29" spans="1:10" ht="12.95" customHeight="1" thickBot="1">
      <c r="A29" s="399" t="s">
        <v>30</v>
      </c>
      <c r="B29" s="435" t="s">
        <v>177</v>
      </c>
      <c r="C29" s="382"/>
      <c r="D29" s="382"/>
      <c r="E29" s="382"/>
      <c r="F29" s="417"/>
      <c r="G29" s="382"/>
      <c r="H29" s="382"/>
      <c r="I29" s="416"/>
      <c r="J29" s="787"/>
    </row>
    <row r="30" spans="1:10" ht="16.5" customHeight="1" thickBot="1">
      <c r="A30" s="402" t="s">
        <v>31</v>
      </c>
      <c r="B30" s="383" t="s">
        <v>449</v>
      </c>
      <c r="C30" s="388">
        <f>+C18+C24</f>
        <v>0</v>
      </c>
      <c r="D30" s="388">
        <f>+D18+D24</f>
        <v>1948</v>
      </c>
      <c r="E30" s="388">
        <f>+E18+E24</f>
        <v>1948</v>
      </c>
      <c r="F30" s="383" t="s">
        <v>460</v>
      </c>
      <c r="G30" s="388">
        <f>SUM(G18:G29)</f>
        <v>0</v>
      </c>
      <c r="H30" s="388">
        <f>SUM(H18:H29)</f>
        <v>5554</v>
      </c>
      <c r="I30" s="420">
        <f>SUM(I18:I29)</f>
        <v>0</v>
      </c>
      <c r="J30" s="787"/>
    </row>
    <row r="31" spans="1:10" ht="16.5" customHeight="1" thickBot="1">
      <c r="A31" s="402" t="s">
        <v>32</v>
      </c>
      <c r="B31" s="408" t="s">
        <v>450</v>
      </c>
      <c r="C31" s="97">
        <f>+C17+C30</f>
        <v>116981</v>
      </c>
      <c r="D31" s="97">
        <f>+D17+D30</f>
        <v>130792</v>
      </c>
      <c r="E31" s="409">
        <f>+E17+E30</f>
        <v>126098</v>
      </c>
      <c r="F31" s="408" t="s">
        <v>459</v>
      </c>
      <c r="G31" s="97">
        <f>+G17+G30</f>
        <v>164024</v>
      </c>
      <c r="H31" s="97">
        <f>+H17+H30</f>
        <v>189587</v>
      </c>
      <c r="I31" s="98">
        <f>+I17+I30</f>
        <v>153140</v>
      </c>
      <c r="J31" s="787"/>
    </row>
    <row r="32" spans="1:10" ht="16.5" customHeight="1" thickBot="1">
      <c r="A32" s="402" t="s">
        <v>33</v>
      </c>
      <c r="B32" s="408" t="s">
        <v>120</v>
      </c>
      <c r="C32" s="97">
        <f>IF(C17-G17&lt;0,G17-C17,"-")</f>
        <v>47043</v>
      </c>
      <c r="D32" s="97">
        <f>IF(D17-H17&lt;0,H17-D17,"-")</f>
        <v>55189</v>
      </c>
      <c r="E32" s="409">
        <f>IF(E17-I17&lt;0,I17-E17,"-")</f>
        <v>28990</v>
      </c>
      <c r="F32" s="408" t="s">
        <v>121</v>
      </c>
      <c r="G32" s="97" t="str">
        <f>IF(C17-G17&gt;0,C17-G17,"-")</f>
        <v>-</v>
      </c>
      <c r="H32" s="97" t="str">
        <f>IF(D17-H17&gt;0,D17-H17,"-")</f>
        <v>-</v>
      </c>
      <c r="I32" s="98" t="str">
        <f>IF(E17-I17&gt;0,E17-I17,"-")</f>
        <v>-</v>
      </c>
      <c r="J32" s="787"/>
    </row>
    <row r="33" spans="1:10" ht="16.5" customHeight="1" thickBot="1">
      <c r="A33" s="402" t="s">
        <v>34</v>
      </c>
      <c r="B33" s="408" t="s">
        <v>165</v>
      </c>
      <c r="C33" s="97" t="str">
        <f>IF(C26-G26&lt;0,G26-C26,"-")</f>
        <v>-</v>
      </c>
      <c r="D33" s="97" t="str">
        <f>IF(D26-H26&lt;0,H26-D26,"-")</f>
        <v>-</v>
      </c>
      <c r="E33" s="409" t="str">
        <f>IF(E26-I26&lt;0,I26-E26,"-")</f>
        <v>-</v>
      </c>
      <c r="F33" s="408" t="s">
        <v>166</v>
      </c>
      <c r="G33" s="97" t="str">
        <f>IF(C26-G26&gt;0,C26-G26,"-")</f>
        <v>-</v>
      </c>
      <c r="H33" s="97" t="str">
        <f>IF(D26-H26&gt;0,D26-H26,"-")</f>
        <v>-</v>
      </c>
      <c r="I33" s="98" t="str">
        <f>IF(E26-I26&gt;0,E26-I26,"-")</f>
        <v>-</v>
      </c>
      <c r="J33" s="787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38"/>
  <sheetViews>
    <sheetView zoomScaleNormal="100" zoomScaleSheetLayoutView="115" workbookViewId="0">
      <selection activeCell="A24" sqref="A24:XFD24"/>
    </sheetView>
  </sheetViews>
  <sheetFormatPr defaultRowHeight="12.75"/>
  <cols>
    <col min="1" max="1" width="46.33203125" style="259" customWidth="1"/>
    <col min="2" max="2" width="13.83203125" style="259" customWidth="1"/>
    <col min="3" max="3" width="66.1640625" style="259" customWidth="1"/>
    <col min="4" max="5" width="13.83203125" style="259" customWidth="1"/>
    <col min="6" max="16384" width="9.33203125" style="259"/>
  </cols>
  <sheetData>
    <row r="1" spans="1:5" ht="18.75">
      <c r="A1" s="444" t="s">
        <v>111</v>
      </c>
      <c r="E1" s="450" t="s">
        <v>115</v>
      </c>
    </row>
    <row r="3" spans="1:5">
      <c r="A3" s="445"/>
      <c r="B3" s="451"/>
      <c r="C3" s="445"/>
      <c r="D3" s="452"/>
      <c r="E3" s="451"/>
    </row>
    <row r="4" spans="1:5" ht="15.75">
      <c r="A4" s="419" t="str">
        <f>+ÖSSZEFÜGGÉSEK!A4</f>
        <v>2015. évi eredeti előirányzat BEVÉTELEK</v>
      </c>
      <c r="B4" s="453"/>
      <c r="C4" s="446"/>
      <c r="D4" s="452"/>
      <c r="E4" s="451"/>
    </row>
    <row r="5" spans="1:5">
      <c r="A5" s="445"/>
      <c r="B5" s="451"/>
      <c r="C5" s="445"/>
      <c r="D5" s="452"/>
      <c r="E5" s="451"/>
    </row>
    <row r="6" spans="1:5">
      <c r="A6" s="445" t="s">
        <v>464</v>
      </c>
      <c r="B6" s="451">
        <f>+'1.1.sz.mell.'!C61</f>
        <v>856767</v>
      </c>
      <c r="C6" s="445" t="s">
        <v>465</v>
      </c>
      <c r="D6" s="452">
        <f>+'2.1.sz.mell  '!C18+'2.2.sz.mell  '!C17</f>
        <v>856767</v>
      </c>
      <c r="E6" s="451">
        <f>+B6-D6</f>
        <v>0</v>
      </c>
    </row>
    <row r="7" spans="1:5">
      <c r="A7" s="445" t="s">
        <v>466</v>
      </c>
      <c r="B7" s="451">
        <f>+'1.1.sz.mell.'!C84</f>
        <v>103790</v>
      </c>
      <c r="C7" s="445" t="s">
        <v>467</v>
      </c>
      <c r="D7" s="452">
        <f>+'2.1.sz.mell  '!C27+'2.2.sz.mell  '!C30</f>
        <v>103790</v>
      </c>
      <c r="E7" s="451">
        <f>+B7-D7</f>
        <v>0</v>
      </c>
    </row>
    <row r="8" spans="1:5">
      <c r="A8" s="445" t="s">
        <v>468</v>
      </c>
      <c r="B8" s="451">
        <f>+'1.1.sz.mell.'!C85</f>
        <v>960557</v>
      </c>
      <c r="C8" s="445" t="s">
        <v>469</v>
      </c>
      <c r="D8" s="452">
        <f>+'2.1.sz.mell  '!C28+'2.2.sz.mell  '!C31</f>
        <v>960557</v>
      </c>
      <c r="E8" s="451">
        <f>+B8-D8</f>
        <v>0</v>
      </c>
    </row>
    <row r="9" spans="1:5">
      <c r="A9" s="445"/>
      <c r="B9" s="451"/>
      <c r="C9" s="445"/>
      <c r="D9" s="452"/>
      <c r="E9" s="451"/>
    </row>
    <row r="10" spans="1:5" ht="15.75">
      <c r="A10" s="419" t="str">
        <f>+ÖSSZEFÜGGÉSEK!A10</f>
        <v>2015. évi módosított előirányzat BEVÉTELEK</v>
      </c>
      <c r="B10" s="453"/>
      <c r="C10" s="446"/>
      <c r="D10" s="452"/>
      <c r="E10" s="451"/>
    </row>
    <row r="11" spans="1:5">
      <c r="A11" s="445"/>
      <c r="B11" s="451"/>
      <c r="C11" s="445"/>
      <c r="D11" s="452"/>
      <c r="E11" s="451"/>
    </row>
    <row r="12" spans="1:5">
      <c r="A12" s="445" t="s">
        <v>470</v>
      </c>
      <c r="B12" s="451">
        <f>+'1.1.sz.mell.'!D61</f>
        <v>989489</v>
      </c>
      <c r="C12" s="445" t="s">
        <v>476</v>
      </c>
      <c r="D12" s="452">
        <f>+'2.1.sz.mell  '!D18+'2.2.sz.mell  '!D17</f>
        <v>989489</v>
      </c>
      <c r="E12" s="451">
        <f>+B12-D12</f>
        <v>0</v>
      </c>
    </row>
    <row r="13" spans="1:5">
      <c r="A13" s="445" t="s">
        <v>471</v>
      </c>
      <c r="B13" s="451">
        <f>+'1.1.sz.mell.'!D84</f>
        <v>133151</v>
      </c>
      <c r="C13" s="445" t="s">
        <v>477</v>
      </c>
      <c r="D13" s="452">
        <f>+'2.1.sz.mell  '!D27+'2.2.sz.mell  '!D30</f>
        <v>133151</v>
      </c>
      <c r="E13" s="451">
        <f>+B13-D13</f>
        <v>0</v>
      </c>
    </row>
    <row r="14" spans="1:5">
      <c r="A14" s="445" t="s">
        <v>472</v>
      </c>
      <c r="B14" s="451">
        <f>+'1.1.sz.mell.'!D85</f>
        <v>1122640</v>
      </c>
      <c r="C14" s="445" t="s">
        <v>478</v>
      </c>
      <c r="D14" s="452">
        <f>+'2.1.sz.mell  '!D28+'2.2.sz.mell  '!D31</f>
        <v>1122640</v>
      </c>
      <c r="E14" s="451">
        <f>+B14-D14</f>
        <v>0</v>
      </c>
    </row>
    <row r="15" spans="1:5">
      <c r="A15" s="445"/>
      <c r="B15" s="451"/>
      <c r="C15" s="445"/>
      <c r="D15" s="452"/>
      <c r="E15" s="451"/>
    </row>
    <row r="16" spans="1:5" ht="14.25">
      <c r="A16" s="454" t="str">
        <f>+ÖSSZEFÜGGÉSEK!A16</f>
        <v>2015. évi teljesítés BEVÉTELEK</v>
      </c>
      <c r="B16" s="418"/>
      <c r="C16" s="446"/>
      <c r="D16" s="452"/>
      <c r="E16" s="451"/>
    </row>
    <row r="17" spans="1:5">
      <c r="A17" s="445"/>
      <c r="B17" s="451"/>
      <c r="C17" s="445"/>
      <c r="D17" s="452"/>
      <c r="E17" s="451"/>
    </row>
    <row r="18" spans="1:5">
      <c r="A18" s="445" t="s">
        <v>473</v>
      </c>
      <c r="B18" s="451">
        <f>+'1.1.sz.mell.'!E61</f>
        <v>1009313</v>
      </c>
      <c r="C18" s="445" t="s">
        <v>479</v>
      </c>
      <c r="D18" s="452">
        <f>+'2.1.sz.mell  '!E18+'2.2.sz.mell  '!E17</f>
        <v>1009313</v>
      </c>
      <c r="E18" s="451">
        <f>+B18-D18</f>
        <v>0</v>
      </c>
    </row>
    <row r="19" spans="1:5">
      <c r="A19" s="445" t="s">
        <v>474</v>
      </c>
      <c r="B19" s="451">
        <f>+'1.1.sz.mell.'!E84</f>
        <v>133151</v>
      </c>
      <c r="C19" s="445" t="s">
        <v>480</v>
      </c>
      <c r="D19" s="452">
        <f>+'2.1.sz.mell  '!E27+'2.2.sz.mell  '!E30</f>
        <v>133151</v>
      </c>
      <c r="E19" s="451">
        <f>+B19-D19</f>
        <v>0</v>
      </c>
    </row>
    <row r="20" spans="1:5">
      <c r="A20" s="445" t="s">
        <v>475</v>
      </c>
      <c r="B20" s="451">
        <f>+'1.1.sz.mell.'!E85</f>
        <v>1142464</v>
      </c>
      <c r="C20" s="445" t="s">
        <v>481</v>
      </c>
      <c r="D20" s="452">
        <f>+'2.1.sz.mell  '!E28+'2.2.sz.mell  '!E31</f>
        <v>1142464</v>
      </c>
      <c r="E20" s="451">
        <f>+B20-D20</f>
        <v>0</v>
      </c>
    </row>
    <row r="21" spans="1:5">
      <c r="A21" s="445"/>
      <c r="B21" s="451"/>
      <c r="C21" s="445"/>
      <c r="D21" s="452"/>
      <c r="E21" s="451"/>
    </row>
    <row r="22" spans="1:5" ht="15.75">
      <c r="A22" s="419" t="str">
        <f>+ÖSSZEFÜGGÉSEK!A22</f>
        <v>2015. évi eredeti előirányzat KIADÁSOK</v>
      </c>
      <c r="B22" s="453"/>
      <c r="C22" s="446"/>
      <c r="D22" s="452"/>
      <c r="E22" s="451"/>
    </row>
    <row r="23" spans="1:5">
      <c r="A23" s="445"/>
      <c r="B23" s="451"/>
      <c r="C23" s="445"/>
      <c r="D23" s="452"/>
      <c r="E23" s="451"/>
    </row>
    <row r="24" spans="1:5">
      <c r="A24" s="445" t="s">
        <v>482</v>
      </c>
      <c r="B24" s="451">
        <f>+'1.1.sz.mell.'!C125</f>
        <v>956953</v>
      </c>
      <c r="C24" s="445" t="s">
        <v>488</v>
      </c>
      <c r="D24" s="452">
        <f>+'2.1.sz.mell  '!G18+'2.2.sz.mell  '!G17</f>
        <v>956951</v>
      </c>
      <c r="E24" s="451">
        <f>+B24-D24</f>
        <v>2</v>
      </c>
    </row>
    <row r="25" spans="1:5">
      <c r="A25" s="445" t="s">
        <v>461</v>
      </c>
      <c r="B25" s="451">
        <f>+'1.1.sz.mell.'!C145</f>
        <v>3606</v>
      </c>
      <c r="C25" s="445" t="s">
        <v>489</v>
      </c>
      <c r="D25" s="452">
        <f>+'2.1.sz.mell  '!G27+'2.2.sz.mell  '!G30</f>
        <v>3606</v>
      </c>
      <c r="E25" s="451">
        <f>+B25-D25</f>
        <v>0</v>
      </c>
    </row>
    <row r="26" spans="1:5">
      <c r="A26" s="445" t="s">
        <v>483</v>
      </c>
      <c r="B26" s="451">
        <f>+'1.1.sz.mell.'!C146</f>
        <v>960559</v>
      </c>
      <c r="C26" s="445" t="s">
        <v>490</v>
      </c>
      <c r="D26" s="452">
        <f>+'2.1.sz.mell  '!G28+'2.2.sz.mell  '!G31</f>
        <v>960557</v>
      </c>
      <c r="E26" s="451">
        <f>+B26-D26</f>
        <v>2</v>
      </c>
    </row>
    <row r="27" spans="1:5">
      <c r="A27" s="445"/>
      <c r="B27" s="451"/>
      <c r="C27" s="445"/>
      <c r="D27" s="452"/>
      <c r="E27" s="451"/>
    </row>
    <row r="28" spans="1:5" ht="15.75">
      <c r="A28" s="419" t="str">
        <f>+ÖSSZEFÜGGÉSEK!A28</f>
        <v>2015. évi módosított előirányzat KIADÁSOK</v>
      </c>
      <c r="B28" s="453"/>
      <c r="C28" s="446"/>
      <c r="D28" s="452"/>
      <c r="E28" s="451"/>
    </row>
    <row r="29" spans="1:5">
      <c r="A29" s="445"/>
      <c r="B29" s="451"/>
      <c r="C29" s="445"/>
      <c r="D29" s="452"/>
      <c r="E29" s="451"/>
    </row>
    <row r="30" spans="1:5">
      <c r="A30" s="445" t="s">
        <v>484</v>
      </c>
      <c r="B30" s="451">
        <f>+'1.1.sz.mell.'!D125</f>
        <v>1092449</v>
      </c>
      <c r="C30" s="445" t="s">
        <v>495</v>
      </c>
      <c r="D30" s="452">
        <f>+'2.1.sz.mell  '!H18+'2.2.sz.mell  '!H17</f>
        <v>1092449</v>
      </c>
      <c r="E30" s="451">
        <f>+B30-D30</f>
        <v>0</v>
      </c>
    </row>
    <row r="31" spans="1:5">
      <c r="A31" s="445" t="s">
        <v>462</v>
      </c>
      <c r="B31" s="451">
        <f>+'1.1.sz.mell.'!D145</f>
        <v>30191</v>
      </c>
      <c r="C31" s="445" t="s">
        <v>492</v>
      </c>
      <c r="D31" s="452">
        <f>+'2.1.sz.mell  '!H27+'2.2.sz.mell  '!H30</f>
        <v>30191</v>
      </c>
      <c r="E31" s="451">
        <f>+B31-D31</f>
        <v>0</v>
      </c>
    </row>
    <row r="32" spans="1:5">
      <c r="A32" s="445" t="s">
        <v>485</v>
      </c>
      <c r="B32" s="451">
        <f>+'1.1.sz.mell.'!D146</f>
        <v>1122640</v>
      </c>
      <c r="C32" s="445" t="s">
        <v>491</v>
      </c>
      <c r="D32" s="452">
        <f>+'2.1.sz.mell  '!H28+'2.2.sz.mell  '!H31</f>
        <v>1122640</v>
      </c>
      <c r="E32" s="451">
        <f>+B32-D32</f>
        <v>0</v>
      </c>
    </row>
    <row r="33" spans="1:5">
      <c r="A33" s="445"/>
      <c r="B33" s="451"/>
      <c r="C33" s="445"/>
      <c r="D33" s="452"/>
      <c r="E33" s="451"/>
    </row>
    <row r="34" spans="1:5" ht="15.75">
      <c r="A34" s="449" t="str">
        <f>+ÖSSZEFÜGGÉSEK!A34</f>
        <v>2015. évi teljesítés KIADÁSOK</v>
      </c>
      <c r="B34" s="453"/>
      <c r="C34" s="446"/>
      <c r="D34" s="452"/>
      <c r="E34" s="451"/>
    </row>
    <row r="35" spans="1:5">
      <c r="A35" s="445"/>
      <c r="B35" s="451"/>
      <c r="C35" s="445"/>
      <c r="D35" s="452"/>
      <c r="E35" s="451"/>
    </row>
    <row r="36" spans="1:5">
      <c r="A36" s="445" t="s">
        <v>486</v>
      </c>
      <c r="B36" s="451">
        <f>+'1.1.sz.mell.'!E125</f>
        <v>933821</v>
      </c>
      <c r="C36" s="445" t="s">
        <v>496</v>
      </c>
      <c r="D36" s="452">
        <f>+'2.1.sz.mell  '!I18+'2.2.sz.mell  '!I17</f>
        <v>933821</v>
      </c>
      <c r="E36" s="451">
        <f>+B36-D36</f>
        <v>0</v>
      </c>
    </row>
    <row r="37" spans="1:5">
      <c r="A37" s="445" t="s">
        <v>463</v>
      </c>
      <c r="B37" s="451">
        <f>+'1.1.sz.mell.'!E145</f>
        <v>12043</v>
      </c>
      <c r="C37" s="445" t="s">
        <v>494</v>
      </c>
      <c r="D37" s="452">
        <f>+'2.1.sz.mell  '!I27+'2.2.sz.mell  '!I30</f>
        <v>12043</v>
      </c>
      <c r="E37" s="451">
        <f>+B37-D37</f>
        <v>0</v>
      </c>
    </row>
    <row r="38" spans="1:5">
      <c r="A38" s="445" t="s">
        <v>487</v>
      </c>
      <c r="B38" s="451">
        <f>+'1.1.sz.mell.'!E146</f>
        <v>945864</v>
      </c>
      <c r="C38" s="445" t="s">
        <v>493</v>
      </c>
      <c r="D38" s="452">
        <f>+'2.1.sz.mell  '!I28+'2.2.sz.mell  '!I31</f>
        <v>945864</v>
      </c>
      <c r="E38" s="451">
        <f>+B38-D38</f>
        <v>0</v>
      </c>
    </row>
  </sheetData>
  <phoneticPr fontId="26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57"/>
  <sheetViews>
    <sheetView zoomScaleNormal="100" workbookViewId="0">
      <selection activeCell="V44" sqref="V44"/>
    </sheetView>
  </sheetViews>
  <sheetFormatPr defaultRowHeight="12.75"/>
  <cols>
    <col min="1" max="1" width="39.6640625" style="5" customWidth="1"/>
    <col min="2" max="7" width="15.6640625" style="4" customWidth="1"/>
    <col min="8" max="8" width="5.1640625" style="4" customWidth="1"/>
    <col min="9" max="16384" width="9.33203125" style="4"/>
  </cols>
  <sheetData>
    <row r="1" spans="1:8" ht="18" customHeight="1">
      <c r="A1" s="789" t="s">
        <v>1</v>
      </c>
      <c r="B1" s="789"/>
      <c r="C1" s="789"/>
      <c r="D1" s="789"/>
      <c r="E1" s="789"/>
      <c r="F1" s="789"/>
      <c r="G1" s="789"/>
      <c r="H1" s="790" t="str">
        <f>+CONCATENATE("3. melléklet a ……/",LEFT([1]ÖSSZEFÜGGÉSEK!A4,4)+1,". (……) önkormányzati rendelethez")</f>
        <v>3. melléklet a ……/2016. (……) önkormányzati rendelethez</v>
      </c>
    </row>
    <row r="2" spans="1:8" ht="22.5" customHeight="1" thickBot="1">
      <c r="A2" s="25"/>
      <c r="B2" s="9"/>
      <c r="C2" s="9"/>
      <c r="D2" s="9"/>
      <c r="E2" s="9"/>
      <c r="F2" s="788" t="s">
        <v>52</v>
      </c>
      <c r="G2" s="788"/>
      <c r="H2" s="790"/>
    </row>
    <row r="3" spans="1:8" s="6" customFormat="1" ht="50.25" customHeight="1" thickBot="1">
      <c r="A3" s="26" t="s">
        <v>56</v>
      </c>
      <c r="B3" s="27" t="s">
        <v>57</v>
      </c>
      <c r="C3" s="27" t="s">
        <v>58</v>
      </c>
      <c r="D3" s="27" t="str">
        <f>+CONCATENATE("Felhasználás ",LEFT([1]ÖSSZEFÜGGÉSEK!A4,4)-1,". XII.31-ig")</f>
        <v>Felhasználás 2014. XII.31-ig</v>
      </c>
      <c r="E3" s="27" t="str">
        <f>+CONCATENATE(LEFT([1]ÖSSZEFÜGGÉSEK!A4,4),". évi módosított előirányzat")</f>
        <v>2015. évi módosított előirányzat</v>
      </c>
      <c r="F3" s="101" t="str">
        <f>+CONCATENATE(LEFT([1]ÖSSZEFÜGGÉSEK!A4,4),". évi teljesítés")</f>
        <v>2015. évi teljesítés</v>
      </c>
      <c r="G3" s="100" t="str">
        <f>+CONCATENATE("Összes teljesítés ",LEFT([1]ÖSSZEFÜGGÉSEK!A4,4),". dec. 31-ig")</f>
        <v>Összes teljesítés 2015. dec. 31-ig</v>
      </c>
      <c r="H3" s="790"/>
    </row>
    <row r="4" spans="1:8" s="9" customFormat="1" ht="12" customHeight="1" thickBot="1">
      <c r="A4" s="412" t="s">
        <v>370</v>
      </c>
      <c r="B4" s="413" t="s">
        <v>371</v>
      </c>
      <c r="C4" s="413" t="s">
        <v>372</v>
      </c>
      <c r="D4" s="413" t="s">
        <v>373</v>
      </c>
      <c r="E4" s="413" t="s">
        <v>374</v>
      </c>
      <c r="F4" s="47" t="s">
        <v>451</v>
      </c>
      <c r="G4" s="414" t="s">
        <v>497</v>
      </c>
      <c r="H4" s="790"/>
    </row>
    <row r="5" spans="1:8" ht="15.95" customHeight="1">
      <c r="A5" s="594" t="s">
        <v>1167</v>
      </c>
      <c r="B5" s="595">
        <v>692</v>
      </c>
      <c r="C5" s="586" t="s">
        <v>1168</v>
      </c>
      <c r="D5" s="585"/>
      <c r="E5" s="595">
        <v>692</v>
      </c>
      <c r="F5" s="585">
        <v>692</v>
      </c>
      <c r="G5" s="49">
        <f>+D5+F5</f>
        <v>692</v>
      </c>
      <c r="H5" s="790"/>
    </row>
    <row r="6" spans="1:8" ht="15.95" customHeight="1">
      <c r="A6" s="587" t="s">
        <v>1169</v>
      </c>
      <c r="B6" s="595">
        <v>1500</v>
      </c>
      <c r="C6" s="586" t="s">
        <v>1168</v>
      </c>
      <c r="D6" s="585"/>
      <c r="E6" s="595">
        <v>1313</v>
      </c>
      <c r="F6" s="585">
        <v>1179</v>
      </c>
      <c r="G6" s="49">
        <f t="shared" ref="G6:G47" si="0">+D6+F6</f>
        <v>1179</v>
      </c>
      <c r="H6" s="790"/>
    </row>
    <row r="7" spans="1:8" ht="15.95" customHeight="1">
      <c r="A7" s="588" t="s">
        <v>1230</v>
      </c>
      <c r="B7" s="595">
        <v>1685</v>
      </c>
      <c r="C7" s="586" t="s">
        <v>1168</v>
      </c>
      <c r="D7" s="585"/>
      <c r="E7" s="595">
        <v>1685</v>
      </c>
      <c r="F7" s="585">
        <v>1685</v>
      </c>
      <c r="G7" s="49">
        <f t="shared" si="0"/>
        <v>1685</v>
      </c>
      <c r="H7" s="790"/>
    </row>
    <row r="8" spans="1:8" ht="15.95" customHeight="1">
      <c r="A8" s="587" t="s">
        <v>1170</v>
      </c>
      <c r="B8" s="595">
        <v>1015</v>
      </c>
      <c r="C8" s="586" t="s">
        <v>1168</v>
      </c>
      <c r="D8" s="585"/>
      <c r="E8" s="595">
        <v>1015</v>
      </c>
      <c r="F8" s="585">
        <v>1015</v>
      </c>
      <c r="G8" s="49">
        <f t="shared" si="0"/>
        <v>1015</v>
      </c>
      <c r="H8" s="790"/>
    </row>
    <row r="9" spans="1:8" ht="15.95" customHeight="1">
      <c r="A9" s="589" t="s">
        <v>1171</v>
      </c>
      <c r="B9" s="596">
        <v>1787</v>
      </c>
      <c r="C9" s="591" t="s">
        <v>1168</v>
      </c>
      <c r="D9" s="585"/>
      <c r="E9" s="596">
        <v>1790</v>
      </c>
      <c r="F9" s="585">
        <v>1787</v>
      </c>
      <c r="G9" s="49">
        <f t="shared" si="0"/>
        <v>1787</v>
      </c>
      <c r="H9" s="790"/>
    </row>
    <row r="10" spans="1:8" ht="15.95" customHeight="1">
      <c r="A10" s="589" t="s">
        <v>1172</v>
      </c>
      <c r="B10" s="596">
        <v>42020</v>
      </c>
      <c r="C10" s="591" t="s">
        <v>1168</v>
      </c>
      <c r="D10" s="585"/>
      <c r="E10" s="596">
        <v>43289</v>
      </c>
      <c r="F10" s="585">
        <v>42020</v>
      </c>
      <c r="G10" s="49">
        <f t="shared" si="0"/>
        <v>42020</v>
      </c>
      <c r="H10" s="790"/>
    </row>
    <row r="11" spans="1:8" ht="15.95" customHeight="1">
      <c r="A11" s="589" t="s">
        <v>1173</v>
      </c>
      <c r="B11" s="596">
        <v>28</v>
      </c>
      <c r="C11" s="591" t="s">
        <v>1168</v>
      </c>
      <c r="D11" s="585"/>
      <c r="E11" s="596">
        <v>123</v>
      </c>
      <c r="F11" s="585">
        <v>28</v>
      </c>
      <c r="G11" s="49">
        <f t="shared" si="0"/>
        <v>28</v>
      </c>
      <c r="H11" s="790"/>
    </row>
    <row r="12" spans="1:8" ht="15.95" customHeight="1">
      <c r="A12" s="589" t="s">
        <v>1207</v>
      </c>
      <c r="B12" s="621">
        <v>208</v>
      </c>
      <c r="C12" s="586" t="s">
        <v>1168</v>
      </c>
      <c r="D12" s="2"/>
      <c r="E12" s="598">
        <v>208</v>
      </c>
      <c r="F12" s="48">
        <v>208</v>
      </c>
      <c r="G12" s="49">
        <f t="shared" si="0"/>
        <v>208</v>
      </c>
      <c r="H12" s="790"/>
    </row>
    <row r="13" spans="1:8" ht="15.95" customHeight="1">
      <c r="A13" s="589" t="s">
        <v>1174</v>
      </c>
      <c r="B13" s="596">
        <v>220</v>
      </c>
      <c r="C13" s="591" t="s">
        <v>1168</v>
      </c>
      <c r="D13" s="585"/>
      <c r="E13" s="596">
        <v>220</v>
      </c>
      <c r="F13" s="585">
        <v>220</v>
      </c>
      <c r="G13" s="49">
        <f t="shared" si="0"/>
        <v>220</v>
      </c>
      <c r="H13" s="790"/>
    </row>
    <row r="14" spans="1:8" ht="15.95" customHeight="1">
      <c r="A14" s="589" t="s">
        <v>1175</v>
      </c>
      <c r="B14" s="596">
        <v>490</v>
      </c>
      <c r="C14" s="591" t="s">
        <v>1168</v>
      </c>
      <c r="D14" s="585"/>
      <c r="E14" s="596">
        <v>490</v>
      </c>
      <c r="F14" s="585">
        <v>490</v>
      </c>
      <c r="G14" s="49">
        <f t="shared" si="0"/>
        <v>490</v>
      </c>
      <c r="H14" s="790"/>
    </row>
    <row r="15" spans="1:8" ht="15.95" customHeight="1">
      <c r="A15" s="589" t="s">
        <v>1176</v>
      </c>
      <c r="B15" s="596">
        <v>1514</v>
      </c>
      <c r="C15" s="591" t="s">
        <v>1168</v>
      </c>
      <c r="D15" s="585"/>
      <c r="E15" s="596">
        <v>1517</v>
      </c>
      <c r="F15" s="585">
        <v>1514</v>
      </c>
      <c r="G15" s="49">
        <f t="shared" si="0"/>
        <v>1514</v>
      </c>
      <c r="H15" s="790"/>
    </row>
    <row r="16" spans="1:8" ht="15.95" customHeight="1">
      <c r="A16" s="589" t="s">
        <v>1177</v>
      </c>
      <c r="B16" s="596">
        <v>5287</v>
      </c>
      <c r="C16" s="591" t="s">
        <v>1231</v>
      </c>
      <c r="D16" s="585">
        <v>1050</v>
      </c>
      <c r="E16" s="596">
        <v>4237</v>
      </c>
      <c r="F16" s="585">
        <v>4237</v>
      </c>
      <c r="G16" s="49">
        <f t="shared" si="0"/>
        <v>5287</v>
      </c>
      <c r="H16" s="790"/>
    </row>
    <row r="17" spans="1:8" ht="15.95" customHeight="1">
      <c r="A17" s="734" t="s">
        <v>1178</v>
      </c>
      <c r="B17" s="597">
        <v>647</v>
      </c>
      <c r="C17" s="591" t="s">
        <v>1168</v>
      </c>
      <c r="D17" s="585"/>
      <c r="E17" s="598">
        <v>647</v>
      </c>
      <c r="F17" s="585">
        <v>647</v>
      </c>
      <c r="G17" s="49">
        <f t="shared" si="0"/>
        <v>647</v>
      </c>
      <c r="H17" s="790"/>
    </row>
    <row r="18" spans="1:8" ht="15.95" customHeight="1">
      <c r="A18" s="735" t="s">
        <v>1179</v>
      </c>
      <c r="B18" s="597">
        <v>200</v>
      </c>
      <c r="C18" s="591" t="s">
        <v>1168</v>
      </c>
      <c r="D18" s="585"/>
      <c r="E18" s="598">
        <v>200</v>
      </c>
      <c r="F18" s="585"/>
      <c r="G18" s="49">
        <f t="shared" si="0"/>
        <v>0</v>
      </c>
      <c r="H18" s="790"/>
    </row>
    <row r="19" spans="1:8" ht="15.95" customHeight="1">
      <c r="A19" s="589" t="s">
        <v>1180</v>
      </c>
      <c r="B19" s="596">
        <v>371</v>
      </c>
      <c r="C19" s="591" t="s">
        <v>1168</v>
      </c>
      <c r="D19" s="585"/>
      <c r="E19" s="598">
        <v>371</v>
      </c>
      <c r="F19" s="585">
        <v>371</v>
      </c>
      <c r="G19" s="49">
        <f t="shared" si="0"/>
        <v>371</v>
      </c>
      <c r="H19" s="790"/>
    </row>
    <row r="20" spans="1:8" ht="24">
      <c r="A20" s="589" t="s">
        <v>1232</v>
      </c>
      <c r="B20" s="596">
        <v>501</v>
      </c>
      <c r="C20" s="591" t="s">
        <v>1168</v>
      </c>
      <c r="D20" s="585"/>
      <c r="E20" s="598">
        <v>508</v>
      </c>
      <c r="F20" s="585">
        <v>501</v>
      </c>
      <c r="G20" s="49">
        <f t="shared" si="0"/>
        <v>501</v>
      </c>
      <c r="H20" s="790"/>
    </row>
    <row r="21" spans="1:8" ht="24">
      <c r="A21" s="589" t="s">
        <v>1233</v>
      </c>
      <c r="B21" s="596">
        <v>308</v>
      </c>
      <c r="C21" s="591" t="s">
        <v>1168</v>
      </c>
      <c r="D21" s="585"/>
      <c r="E21" s="598">
        <v>308</v>
      </c>
      <c r="F21" s="585">
        <v>308</v>
      </c>
      <c r="G21" s="49">
        <f t="shared" si="0"/>
        <v>308</v>
      </c>
      <c r="H21" s="790"/>
    </row>
    <row r="22" spans="1:8" ht="15.95" customHeight="1">
      <c r="A22" s="589" t="s">
        <v>1181</v>
      </c>
      <c r="B22" s="596">
        <v>178</v>
      </c>
      <c r="C22" s="591" t="s">
        <v>1168</v>
      </c>
      <c r="D22" s="585"/>
      <c r="E22" s="598">
        <v>187</v>
      </c>
      <c r="F22" s="585">
        <v>178</v>
      </c>
      <c r="G22" s="49">
        <f t="shared" si="0"/>
        <v>178</v>
      </c>
      <c r="H22" s="790"/>
    </row>
    <row r="23" spans="1:8" ht="15.95" customHeight="1">
      <c r="A23" s="735" t="s">
        <v>1188</v>
      </c>
      <c r="B23" s="596">
        <v>585</v>
      </c>
      <c r="C23" s="591" t="s">
        <v>1168</v>
      </c>
      <c r="D23" s="590"/>
      <c r="E23" s="598">
        <v>585</v>
      </c>
      <c r="F23" s="590">
        <v>585</v>
      </c>
      <c r="G23" s="49">
        <f t="shared" si="0"/>
        <v>585</v>
      </c>
      <c r="H23" s="790"/>
    </row>
    <row r="24" spans="1:8" ht="24">
      <c r="A24" s="734" t="s">
        <v>1189</v>
      </c>
      <c r="B24" s="596">
        <v>87</v>
      </c>
      <c r="C24" s="586" t="s">
        <v>1168</v>
      </c>
      <c r="D24" s="585"/>
      <c r="E24" s="598">
        <v>88</v>
      </c>
      <c r="F24" s="585">
        <v>87</v>
      </c>
      <c r="G24" s="49">
        <f t="shared" si="0"/>
        <v>87</v>
      </c>
      <c r="H24" s="790"/>
    </row>
    <row r="25" spans="1:8" ht="24">
      <c r="A25" s="735" t="s">
        <v>1190</v>
      </c>
      <c r="B25" s="597">
        <v>350</v>
      </c>
      <c r="C25" s="586" t="s">
        <v>1168</v>
      </c>
      <c r="D25" s="585"/>
      <c r="E25" s="598">
        <v>350</v>
      </c>
      <c r="F25" s="585">
        <v>350</v>
      </c>
      <c r="G25" s="49">
        <f t="shared" si="0"/>
        <v>350</v>
      </c>
      <c r="H25" s="790"/>
    </row>
    <row r="26" spans="1:8" ht="24">
      <c r="A26" s="736" t="s">
        <v>1191</v>
      </c>
      <c r="B26" s="597">
        <v>969</v>
      </c>
      <c r="C26" s="586" t="s">
        <v>1168</v>
      </c>
      <c r="D26" s="585"/>
      <c r="E26" s="598">
        <v>969</v>
      </c>
      <c r="F26" s="593">
        <v>969</v>
      </c>
      <c r="G26" s="49">
        <f t="shared" si="0"/>
        <v>969</v>
      </c>
      <c r="H26" s="790"/>
    </row>
    <row r="27" spans="1:8" ht="15">
      <c r="A27" s="736" t="s">
        <v>1192</v>
      </c>
      <c r="B27" s="597">
        <v>15</v>
      </c>
      <c r="C27" s="586" t="s">
        <v>1168</v>
      </c>
      <c r="D27" s="585"/>
      <c r="E27" s="622">
        <v>15</v>
      </c>
      <c r="F27" s="593">
        <v>15</v>
      </c>
      <c r="G27" s="49">
        <f t="shared" si="0"/>
        <v>15</v>
      </c>
      <c r="H27" s="790"/>
    </row>
    <row r="28" spans="1:8" ht="24">
      <c r="A28" s="736" t="s">
        <v>1193</v>
      </c>
      <c r="B28" s="597">
        <v>133</v>
      </c>
      <c r="C28" s="586" t="s">
        <v>1168</v>
      </c>
      <c r="D28" s="585"/>
      <c r="E28" s="622">
        <v>133</v>
      </c>
      <c r="F28" s="593">
        <v>133</v>
      </c>
      <c r="G28" s="49">
        <f t="shared" si="0"/>
        <v>133</v>
      </c>
      <c r="H28" s="790"/>
    </row>
    <row r="29" spans="1:8" ht="24">
      <c r="A29" s="736" t="s">
        <v>1194</v>
      </c>
      <c r="B29" s="597">
        <v>50</v>
      </c>
      <c r="C29" s="586" t="s">
        <v>1168</v>
      </c>
      <c r="D29" s="585"/>
      <c r="E29" s="622">
        <v>50</v>
      </c>
      <c r="F29" s="593">
        <v>50</v>
      </c>
      <c r="G29" s="49">
        <f t="shared" si="0"/>
        <v>50</v>
      </c>
      <c r="H29" s="790"/>
    </row>
    <row r="30" spans="1:8" ht="15">
      <c r="A30" s="737" t="s">
        <v>1195</v>
      </c>
      <c r="B30" s="597">
        <v>732</v>
      </c>
      <c r="C30" s="586" t="s">
        <v>1168</v>
      </c>
      <c r="D30" s="585"/>
      <c r="E30" s="622">
        <v>732</v>
      </c>
      <c r="F30" s="593">
        <v>732</v>
      </c>
      <c r="G30" s="49">
        <f t="shared" si="0"/>
        <v>732</v>
      </c>
      <c r="H30" s="790"/>
    </row>
    <row r="31" spans="1:8" ht="24">
      <c r="A31" s="736" t="s">
        <v>1196</v>
      </c>
      <c r="B31" s="597">
        <v>488</v>
      </c>
      <c r="C31" s="586" t="s">
        <v>1168</v>
      </c>
      <c r="D31" s="585"/>
      <c r="E31" s="622">
        <v>488</v>
      </c>
      <c r="F31" s="593">
        <v>488</v>
      </c>
      <c r="G31" s="49">
        <f t="shared" si="0"/>
        <v>488</v>
      </c>
      <c r="H31" s="790"/>
    </row>
    <row r="32" spans="1:8" ht="24">
      <c r="A32" s="735" t="s">
        <v>1197</v>
      </c>
      <c r="B32" s="597">
        <v>188</v>
      </c>
      <c r="C32" s="586" t="s">
        <v>1168</v>
      </c>
      <c r="D32" s="585"/>
      <c r="E32" s="622">
        <v>188</v>
      </c>
      <c r="F32" s="593">
        <v>188</v>
      </c>
      <c r="G32" s="49">
        <f t="shared" si="0"/>
        <v>188</v>
      </c>
      <c r="H32" s="790"/>
    </row>
    <row r="33" spans="1:8" ht="24">
      <c r="A33" s="735" t="s">
        <v>1198</v>
      </c>
      <c r="B33" s="597">
        <v>5764</v>
      </c>
      <c r="C33" s="586" t="s">
        <v>1168</v>
      </c>
      <c r="D33" s="585"/>
      <c r="E33" s="622">
        <v>5764</v>
      </c>
      <c r="F33" s="593">
        <v>5764</v>
      </c>
      <c r="G33" s="49">
        <f t="shared" si="0"/>
        <v>5764</v>
      </c>
      <c r="H33" s="790"/>
    </row>
    <row r="34" spans="1:8" ht="15">
      <c r="A34" s="589" t="s">
        <v>1199</v>
      </c>
      <c r="B34" s="596">
        <v>3112</v>
      </c>
      <c r="C34" s="586" t="s">
        <v>1168</v>
      </c>
      <c r="D34" s="585"/>
      <c r="E34" s="598">
        <v>3112</v>
      </c>
      <c r="F34" s="593">
        <v>1556</v>
      </c>
      <c r="G34" s="49">
        <f t="shared" si="0"/>
        <v>1556</v>
      </c>
      <c r="H34" s="790"/>
    </row>
    <row r="35" spans="1:8" ht="24">
      <c r="A35" s="738" t="s">
        <v>1200</v>
      </c>
      <c r="B35" s="596">
        <v>864</v>
      </c>
      <c r="C35" s="586" t="s">
        <v>1168</v>
      </c>
      <c r="D35" s="585"/>
      <c r="E35" s="598">
        <v>864</v>
      </c>
      <c r="F35" s="593">
        <v>864</v>
      </c>
      <c r="G35" s="49">
        <f t="shared" si="0"/>
        <v>864</v>
      </c>
      <c r="H35" s="790"/>
    </row>
    <row r="36" spans="1:8" ht="24">
      <c r="A36" s="739" t="s">
        <v>1201</v>
      </c>
      <c r="B36" s="596">
        <v>1016</v>
      </c>
      <c r="C36" s="586" t="s">
        <v>1168</v>
      </c>
      <c r="D36" s="585"/>
      <c r="E36" s="598">
        <v>1016</v>
      </c>
      <c r="F36" s="593"/>
      <c r="G36" s="49">
        <f t="shared" si="0"/>
        <v>0</v>
      </c>
      <c r="H36" s="790"/>
    </row>
    <row r="37" spans="1:8" ht="24">
      <c r="A37" s="739" t="s">
        <v>1202</v>
      </c>
      <c r="B37" s="596">
        <v>508</v>
      </c>
      <c r="C37" s="586" t="s">
        <v>1168</v>
      </c>
      <c r="D37" s="585"/>
      <c r="E37" s="598">
        <v>508</v>
      </c>
      <c r="F37" s="593">
        <v>508</v>
      </c>
      <c r="G37" s="49">
        <f t="shared" si="0"/>
        <v>508</v>
      </c>
      <c r="H37" s="790"/>
    </row>
    <row r="38" spans="1:8" ht="15">
      <c r="A38" s="740" t="s">
        <v>1203</v>
      </c>
      <c r="B38" s="596">
        <v>906</v>
      </c>
      <c r="C38" s="586" t="s">
        <v>1168</v>
      </c>
      <c r="D38" s="585"/>
      <c r="E38" s="598">
        <v>906</v>
      </c>
      <c r="F38" s="593">
        <v>906</v>
      </c>
      <c r="G38" s="49">
        <f t="shared" si="0"/>
        <v>906</v>
      </c>
      <c r="H38" s="790"/>
    </row>
    <row r="39" spans="1:8" ht="24">
      <c r="A39" s="738" t="s">
        <v>1204</v>
      </c>
      <c r="B39" s="596">
        <v>125</v>
      </c>
      <c r="C39" s="586" t="s">
        <v>1168</v>
      </c>
      <c r="D39" s="585"/>
      <c r="E39" s="598">
        <v>125</v>
      </c>
      <c r="F39" s="593"/>
      <c r="G39" s="49">
        <f t="shared" si="0"/>
        <v>0</v>
      </c>
      <c r="H39" s="790"/>
    </row>
    <row r="40" spans="1:8" ht="24">
      <c r="A40" s="740" t="s">
        <v>1205</v>
      </c>
      <c r="B40" s="596">
        <v>50</v>
      </c>
      <c r="C40" s="586" t="s">
        <v>1168</v>
      </c>
      <c r="D40" s="585"/>
      <c r="E40" s="598">
        <v>50</v>
      </c>
      <c r="F40" s="593">
        <v>50</v>
      </c>
      <c r="G40" s="49">
        <f t="shared" si="0"/>
        <v>50</v>
      </c>
      <c r="H40" s="790"/>
    </row>
    <row r="41" spans="1:8" ht="24">
      <c r="A41" s="736" t="s">
        <v>1234</v>
      </c>
      <c r="B41" s="597">
        <v>500</v>
      </c>
      <c r="C41" s="586" t="s">
        <v>1168</v>
      </c>
      <c r="D41" s="585"/>
      <c r="E41" s="598">
        <v>500</v>
      </c>
      <c r="F41" s="593">
        <v>500</v>
      </c>
      <c r="G41" s="49">
        <f t="shared" si="0"/>
        <v>500</v>
      </c>
      <c r="H41" s="790"/>
    </row>
    <row r="42" spans="1:8" ht="30">
      <c r="A42" s="741" t="s">
        <v>1206</v>
      </c>
      <c r="B42" s="597">
        <v>1948</v>
      </c>
      <c r="C42" s="586" t="s">
        <v>1168</v>
      </c>
      <c r="D42" s="585"/>
      <c r="E42" s="598">
        <v>1948</v>
      </c>
      <c r="F42" s="593">
        <v>1948</v>
      </c>
      <c r="G42" s="49">
        <f t="shared" si="0"/>
        <v>1948</v>
      </c>
      <c r="H42" s="790"/>
    </row>
    <row r="43" spans="1:8" ht="15">
      <c r="A43" s="742" t="s">
        <v>1235</v>
      </c>
      <c r="B43" s="621">
        <v>200</v>
      </c>
      <c r="C43" s="586" t="s">
        <v>1168</v>
      </c>
      <c r="D43" s="585"/>
      <c r="E43" s="598">
        <v>317</v>
      </c>
      <c r="F43" s="593">
        <v>200</v>
      </c>
      <c r="G43" s="49">
        <f t="shared" si="0"/>
        <v>200</v>
      </c>
      <c r="H43" s="790"/>
    </row>
    <row r="44" spans="1:8" ht="15">
      <c r="A44" s="742" t="s">
        <v>1236</v>
      </c>
      <c r="B44" s="621">
        <v>181</v>
      </c>
      <c r="C44" s="586" t="s">
        <v>1168</v>
      </c>
      <c r="D44" s="585"/>
      <c r="E44" s="598">
        <v>181</v>
      </c>
      <c r="F44" s="593">
        <v>181</v>
      </c>
      <c r="G44" s="49">
        <f t="shared" si="0"/>
        <v>181</v>
      </c>
      <c r="H44" s="790"/>
    </row>
    <row r="45" spans="1:8" ht="15">
      <c r="A45" s="742" t="s">
        <v>1237</v>
      </c>
      <c r="B45" s="621">
        <v>190</v>
      </c>
      <c r="C45" s="586" t="s">
        <v>1168</v>
      </c>
      <c r="D45" s="585"/>
      <c r="E45" s="598">
        <v>190</v>
      </c>
      <c r="F45" s="593">
        <v>190</v>
      </c>
      <c r="G45" s="49">
        <f t="shared" si="0"/>
        <v>190</v>
      </c>
      <c r="H45" s="790"/>
    </row>
    <row r="46" spans="1:8" ht="15.95" customHeight="1">
      <c r="A46" s="7"/>
      <c r="B46" s="2"/>
      <c r="C46" s="10"/>
      <c r="D46" s="2"/>
      <c r="E46" s="2"/>
      <c r="F46" s="48"/>
      <c r="G46" s="49">
        <f t="shared" si="0"/>
        <v>0</v>
      </c>
      <c r="H46" s="790"/>
    </row>
    <row r="47" spans="1:8" ht="15.95" customHeight="1" thickBot="1">
      <c r="A47" s="11"/>
      <c r="B47" s="3"/>
      <c r="C47" s="12"/>
      <c r="D47" s="3"/>
      <c r="E47" s="3"/>
      <c r="F47" s="50"/>
      <c r="G47" s="49">
        <f t="shared" si="0"/>
        <v>0</v>
      </c>
      <c r="H47" s="790"/>
    </row>
    <row r="48" spans="1:8" s="15" customFormat="1" ht="18" customHeight="1" thickBot="1">
      <c r="A48" s="28" t="s">
        <v>55</v>
      </c>
      <c r="B48" s="13">
        <f>SUM(B5:B47)</f>
        <v>77612</v>
      </c>
      <c r="C48" s="20"/>
      <c r="D48" s="13">
        <f>SUM(D5:D47)</f>
        <v>1050</v>
      </c>
      <c r="E48" s="13">
        <f>SUM(E5:E47)</f>
        <v>77879</v>
      </c>
      <c r="F48" s="13">
        <f>SUM(F5:F47)</f>
        <v>73344</v>
      </c>
      <c r="G48" s="14">
        <f>SUM(G5:G47)</f>
        <v>74394</v>
      </c>
      <c r="H48" s="790"/>
    </row>
    <row r="49" spans="6:8">
      <c r="F49" s="15"/>
      <c r="G49" s="15"/>
      <c r="H49" s="556"/>
    </row>
    <row r="50" spans="6:8">
      <c r="H50" s="556"/>
    </row>
    <row r="51" spans="6:8">
      <c r="H51" s="556"/>
    </row>
    <row r="52" spans="6:8">
      <c r="H52" s="556"/>
    </row>
    <row r="53" spans="6:8">
      <c r="H53" s="556"/>
    </row>
    <row r="54" spans="6:8">
      <c r="H54" s="556"/>
    </row>
    <row r="55" spans="6:8">
      <c r="H55" s="556"/>
    </row>
    <row r="56" spans="6:8">
      <c r="H56" s="556"/>
    </row>
    <row r="57" spans="6:8">
      <c r="H57" s="556"/>
    </row>
  </sheetData>
  <mergeCells count="3">
    <mergeCell ref="F2:G2"/>
    <mergeCell ref="A1:G1"/>
    <mergeCell ref="H1:H48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17</vt:i4>
      </vt:variant>
    </vt:vector>
  </HeadingPairs>
  <TitlesOfParts>
    <vt:vector size="47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ELLENŐRZÉS-1.sz.2.1.sz.2.2.sz.</vt:lpstr>
      <vt:lpstr>3.sz.mell.</vt:lpstr>
      <vt:lpstr>4.sz.mell.</vt:lpstr>
      <vt:lpstr>5. sz. mell. </vt:lpstr>
      <vt:lpstr>6.1. sz. mell</vt:lpstr>
      <vt:lpstr>7.1. sz. mell</vt:lpstr>
      <vt:lpstr>8.1. sz. mell.</vt:lpstr>
      <vt:lpstr>8.2. sz. mell.</vt:lpstr>
      <vt:lpstr>9. sz. mell</vt:lpstr>
      <vt:lpstr>1.tájékoztató</vt:lpstr>
      <vt:lpstr>2. tájékoztató tábla</vt:lpstr>
      <vt:lpstr>3. tájékoztató tábla</vt:lpstr>
      <vt:lpstr>4. tájékoztató tábla</vt:lpstr>
      <vt:lpstr>5. tájékoztató tábla</vt:lpstr>
      <vt:lpstr>6. tájékoztató tábla</vt:lpstr>
      <vt:lpstr>7.1. tájékoztató tábla</vt:lpstr>
      <vt:lpstr>7.2. tájékoztató tábla</vt:lpstr>
      <vt:lpstr>7.3. tájékoztató tábla</vt:lpstr>
      <vt:lpstr>7.4. tájékoztató tábla</vt:lpstr>
      <vt:lpstr>8. tájékoztató tábla</vt:lpstr>
      <vt:lpstr>9. tájékoztató tábla</vt:lpstr>
      <vt:lpstr>10.tájékoztató tábla</vt:lpstr>
      <vt:lpstr>Munka4</vt:lpstr>
      <vt:lpstr>'7.3. tájékoztató tábla'!_ftn1</vt:lpstr>
      <vt:lpstr>'7.3. tájékoztató tábla'!_ftnref1</vt:lpstr>
      <vt:lpstr>'6. tájékoztató tábla'!Nyomtatási_cím</vt:lpstr>
      <vt:lpstr>'6.1. sz. mell'!Nyomtatási_cím</vt:lpstr>
      <vt:lpstr>'7.1. sz. mell'!Nyomtatási_cím</vt:lpstr>
      <vt:lpstr>'7.1. tájékoztató tábla'!Nyomtatási_cím</vt:lpstr>
      <vt:lpstr>'8.1. sz. mell.'!Nyomtatási_cím</vt:lpstr>
      <vt:lpstr>'8.2. sz. mell.'!Nyomtatási_cím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'1.tájékoztató'!Nyomtatási_terület</vt:lpstr>
      <vt:lpstr>'2.1.sz.mell  '!Nyomtatási_terület</vt:lpstr>
      <vt:lpstr>'6. tájékoztató tábla'!Nyomtatási_terület</vt:lpstr>
      <vt:lpstr>'7.1. sz. mell'!Nyomtatási_terület</vt:lpstr>
      <vt:lpstr>'7.3. tájékoztató tábla'!Nyomtatási_terület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jegyző</cp:lastModifiedBy>
  <cp:lastPrinted>2016-04-15T09:37:30Z</cp:lastPrinted>
  <dcterms:created xsi:type="dcterms:W3CDTF">1999-10-30T10:30:45Z</dcterms:created>
  <dcterms:modified xsi:type="dcterms:W3CDTF">2016-04-15T10:20:39Z</dcterms:modified>
</cp:coreProperties>
</file>