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9" firstSheet="4" activeTab="13"/>
  </bookViews>
  <sheets>
    <sheet name="Kiadás fekvő" sheetId="1" state="hidden" r:id="rId1"/>
    <sheet name="Bevételi fekvő" sheetId="2" state="hidden" r:id="rId2"/>
    <sheet name="Intézmények" sheetId="3" state="hidden" r:id="rId3"/>
    <sheet name="Tartalék fekvő" sheetId="4" state="hidden" r:id="rId4"/>
    <sheet name="BEVÉTEL" sheetId="5" r:id="rId5"/>
    <sheet name="KIADÁS" sheetId="6" r:id="rId6"/>
    <sheet name="Felhalm. kiad." sheetId="7" r:id="rId7"/>
    <sheet name="Felhalm. bevétel" sheetId="8" r:id="rId8"/>
    <sheet name="Tartalék" sheetId="9" r:id="rId9"/>
    <sheet name="Polg.Hiv." sheetId="10" r:id="rId10"/>
    <sheet name="Eszi+Eü" sheetId="11" r:id="rId11"/>
    <sheet name="Vg" sheetId="12" r:id="rId12"/>
    <sheet name="Ovi" sheetId="13" r:id="rId13"/>
    <sheet name="AJMK" sheetId="14" r:id="rId14"/>
  </sheets>
  <definedNames>
    <definedName name="_xlnm.Print_Area" localSheetId="4">'BEVÉTEL'!$A$1:$L$72</definedName>
    <definedName name="_xlnm.Print_Area" localSheetId="0">'Kiadás fekvő'!$A$1:$Q$44</definedName>
  </definedNames>
  <calcPr fullCalcOnLoad="1"/>
</workbook>
</file>

<file path=xl/sharedStrings.xml><?xml version="1.0" encoding="utf-8"?>
<sst xmlns="http://schemas.openxmlformats.org/spreadsheetml/2006/main" count="785" uniqueCount="477">
  <si>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</si>
  <si>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</si>
  <si>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</si>
  <si>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</si>
  <si>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</si>
  <si>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</si>
  <si>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</si>
  <si>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</si>
  <si>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</si>
  <si>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</si>
  <si>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</si>
  <si>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</si>
  <si>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 xml:space="preserve">    Élelmiszer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</si>
  <si>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</si>
  <si>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</si>
  <si>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</si>
  <si>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</si>
  <si>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</si>
  <si>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</si>
  <si>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</si>
  <si>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</si>
  <si>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</si>
  <si>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</si>
  <si>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</si>
  <si>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</si>
  <si>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</si>
  <si>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</si>
  <si>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</si>
  <si>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</si>
  <si>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</si>
  <si>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</si>
  <si>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</si>
  <si>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</si>
  <si>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</si>
  <si>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</si>
  <si>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</si>
  <si>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</si>
  <si>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</si>
  <si>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>Feladatok megnevezése</t>
  </si>
  <si>
    <t>Önként vállalt feladatok</t>
  </si>
  <si>
    <t>II.</t>
  </si>
  <si>
    <t>MINDÖSSZESEN</t>
  </si>
  <si>
    <t>BERUHÁZÁSOK</t>
  </si>
  <si>
    <t>Részösszesen</t>
  </si>
  <si>
    <t>FELÚJÍTÁSOK</t>
  </si>
  <si>
    <t>Mindösszesen</t>
  </si>
  <si>
    <t>B11. Önkormányzatok működési támogatásai</t>
  </si>
  <si>
    <t>B111. Helyi önkormányzatok működésének általános támogatása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</si>
  <si>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</si>
  <si>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</si>
  <si>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</si>
  <si>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</si>
  <si>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</si>
  <si>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</si>
  <si>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</si>
  <si>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</si>
  <si>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</si>
  <si>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</si>
  <si>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</si>
  <si>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</si>
  <si>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</si>
  <si>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</si>
  <si>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</si>
  <si>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</si>
  <si>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</si>
  <si>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</si>
  <si>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</si>
  <si>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</si>
  <si>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</si>
  <si>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</si>
  <si>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</si>
  <si>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</si>
  <si>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</si>
  <si>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</si>
  <si>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</si>
  <si>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</si>
  <si>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</si>
  <si>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</si>
  <si>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</si>
  <si>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</si>
  <si>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</si>
  <si>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</si>
  <si>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</si>
  <si>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</si>
  <si>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</si>
  <si>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</si>
  <si>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</si>
  <si>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</si>
  <si>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</si>
  <si>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</si>
  <si>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</si>
  <si>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</si>
  <si>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</si>
  <si>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</si>
  <si>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</si>
  <si>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</si>
  <si>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</si>
  <si>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    1. Bűnmegelőzési Alapítvány</t>
  </si>
  <si>
    <t xml:space="preserve">                2. Tiszakécske Városért Közalapítvány</t>
  </si>
  <si>
    <t xml:space="preserve">                4. Gémes Mihály Közhasznú Alapítvány</t>
  </si>
  <si>
    <t>EGYESÍTETT SZOCIÁLIS INTÉZMÉNY ÉS EGÉSZSÉGÜGYI KÖZPONT</t>
  </si>
  <si>
    <t xml:space="preserve">ARANY JÁNOS MŰVELŐDÉSI KÖZPONT ÉS VÁROSI KÖNYVTÁR  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</si>
  <si>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</si>
  <si>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</si>
  <si>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</si>
  <si>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>B21</t>
  </si>
  <si>
    <t>Felhalmozási célú önkormányzati támogatások</t>
  </si>
  <si>
    <t>B6. Működési célú átvett pénzeszközök</t>
  </si>
  <si>
    <t xml:space="preserve">      B408. Kamatbevételek</t>
  </si>
  <si>
    <t>Lakossági hozzájárulással megvalósított útépítés, járda</t>
  </si>
  <si>
    <t>Csapadékvíz elvezetés (Gémes M, Kiss B, Dohány, Virág)</t>
  </si>
  <si>
    <t>K912. Belföldi értékpapírok kiadásai</t>
  </si>
  <si>
    <t>Előre nem látható beruházási kiadások, pályázatok saját forrása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</si>
  <si>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</si>
  <si>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</si>
  <si>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</si>
  <si>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</si>
  <si>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</si>
  <si>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</si>
  <si>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</si>
  <si>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</si>
  <si>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</si>
  <si>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</si>
  <si>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</si>
  <si>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</si>
  <si>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</si>
  <si>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</si>
  <si>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</si>
  <si>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</si>
  <si>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K512. Egyéb működési célú támogatások államháztartáson kívülre</t>
  </si>
  <si>
    <t>K513. Tartalékok</t>
  </si>
  <si>
    <t>K89. Egyéb felhalmozási célú támogatások államháztartáson kívülre</t>
  </si>
  <si>
    <t xml:space="preserve">     Tárgyi eszközök beszerzése</t>
  </si>
  <si>
    <t>TOP pályázatokkal kapcsolatosan várható kiadások</t>
  </si>
  <si>
    <t xml:space="preserve">           Magyar Máltai Szeretetszolgálat Egyesület - nappali hajlékt.ell.</t>
  </si>
  <si>
    <t xml:space="preserve">               Kiegészítő gyermekvédelmi támogatás</t>
  </si>
  <si>
    <t xml:space="preserve">           Konyhai eszközök beszerzése</t>
  </si>
  <si>
    <t xml:space="preserve">           Egyéb tárgyi eszközök beszerzése</t>
  </si>
  <si>
    <t xml:space="preserve"> - Tűzoltóság működéséhez települések hozzájárulása</t>
  </si>
  <si>
    <t xml:space="preserve">           Felsőoktatási intézményi ösztöndíj (BURSA)</t>
  </si>
  <si>
    <t xml:space="preserve">           Szenvedélybetegek és pszichiátriai betegek nappali ell.hj.</t>
  </si>
  <si>
    <t>Felhalmozási kiadások részletezése</t>
  </si>
  <si>
    <t xml:space="preserve">           Könyv, folyóirat beszerzés</t>
  </si>
  <si>
    <t xml:space="preserve">        Iparterület fejlesztése</t>
  </si>
  <si>
    <t>Tárgyi eszköz beszerzések</t>
  </si>
  <si>
    <t>Bácsvíz Zrt. - bérleti díj terhére végzett felújítások</t>
  </si>
  <si>
    <t>Külterületi helyi közutak fejlesztése, önkormányzati utak kezeléséhez, állapotjavításához, karbantartásához szükséges erő-munkagépek beszerzése</t>
  </si>
  <si>
    <t>K502. Elvonások és befizetések</t>
  </si>
  <si>
    <t xml:space="preserve">K86. Felhalmozási célú visszatérítendő kölcsönök nyújtása áh.kívülre </t>
  </si>
  <si>
    <t>Lift beszerzése, tűzmentes tér kiépítése az Egészségügyi Központban</t>
  </si>
  <si>
    <t>B1. Működési célú támogatások államháztartáson belülről</t>
  </si>
  <si>
    <t>B65. Egyéb működési célú átvett pénzeszközök</t>
  </si>
  <si>
    <t>B81. Belföldi finanszírozás bevételei</t>
  </si>
  <si>
    <t xml:space="preserve">         - lakhatási támogatás</t>
  </si>
  <si>
    <t xml:space="preserve">         - hátralékkezelési támogatás</t>
  </si>
  <si>
    <t xml:space="preserve">         - köztemetés</t>
  </si>
  <si>
    <t xml:space="preserve">         - rendkívüli települési támogatás</t>
  </si>
  <si>
    <t xml:space="preserve">             Informatikai feladatok</t>
  </si>
  <si>
    <t xml:space="preserve">Közép-és Kelet Magyarországi szennyvíz elvezetési és-kezelési fejlesztés 2., Tiszabög Kerekdomb csatorna (konzorciumban)   </t>
  </si>
  <si>
    <t xml:space="preserve">           Kincsem part felújításának támogatása</t>
  </si>
  <si>
    <t xml:space="preserve">           Alapítványok támogatása</t>
  </si>
  <si>
    <t xml:space="preserve"> - Közfoglalkoztatottak támogatása</t>
  </si>
  <si>
    <t>B355. Egyéb áruhasználati és szolgáltatási adók (tart.ut.id.forg.adó, jöved.a)</t>
  </si>
  <si>
    <t>K48. Egyéb nem intézményi ellátások</t>
  </si>
  <si>
    <t>Feladat megnevezése</t>
  </si>
  <si>
    <t xml:space="preserve">Általános tartalék </t>
  </si>
  <si>
    <t>K914. ÁH-n belüli megelőlegezések visszafizetése</t>
  </si>
  <si>
    <t xml:space="preserve">               Rendszeres gyermekvédelmi kedv.kieg.</t>
  </si>
  <si>
    <t>K84. Egyéb felhalmozási célú támogatások áh.belülre</t>
  </si>
  <si>
    <t xml:space="preserve">      B8131. Előző évi maradvány</t>
  </si>
  <si>
    <t>B12. Elvonások és befizetések bevételei</t>
  </si>
  <si>
    <t xml:space="preserve">      B411. Egyéb működési bevételek</t>
  </si>
  <si>
    <t xml:space="preserve">     K5. Elvonások és befizetések</t>
  </si>
  <si>
    <t xml:space="preserve">        Szociális és gyámügyi hivatal épületének energetikai korszerűsítése </t>
  </si>
  <si>
    <t xml:space="preserve">        Móricz Zs. Okt.Int. épületének energetikai korszerűsítése</t>
  </si>
  <si>
    <t xml:space="preserve">        Zeneiskola épületének energetikai korszerűsítése </t>
  </si>
  <si>
    <t xml:space="preserve">        Templom téri óvoda energetikai felújítása </t>
  </si>
  <si>
    <t xml:space="preserve">        Bölcsőde energetikai felújítása </t>
  </si>
  <si>
    <t>B16. Egyéb működési célú tám.ért.bev.áh.belülről</t>
  </si>
  <si>
    <t>EFOP - Humán kapacitások fejlesztése térségi szemléletben</t>
  </si>
  <si>
    <t>EFOP - Humán szolgáltatások fejlesztése térségi szemléletben</t>
  </si>
  <si>
    <t xml:space="preserve">        Tiszakécskei HKFS megvalósítása (AJMK)</t>
  </si>
  <si>
    <t>Eredeti előirányzat</t>
  </si>
  <si>
    <t>Tiszabögi nyári gát helyreállítása (munkadíj+egyéb költségek), ürítő csatorna kotrása</t>
  </si>
  <si>
    <r>
      <t>B34. Vagyoni típusú adók (építményadó,</t>
    </r>
    <r>
      <rPr>
        <sz val="9"/>
        <rFont val="Arial"/>
        <family val="2"/>
      </rPr>
      <t xml:space="preserve"> kommunális adó)</t>
    </r>
  </si>
  <si>
    <t>B36. Egyéb közhatalmi bevételek (talajterh.díj, késedelmi pótlék, bírság, eljárási illeték)</t>
  </si>
  <si>
    <t>Európai uniós forrásból finanszírozott programok, projektek támogatási intenzitás megjelölésével</t>
  </si>
  <si>
    <t>Céltartalék</t>
  </si>
  <si>
    <t>VP6-7.2.1-7.4.1.2-16</t>
  </si>
  <si>
    <t>KEHOP 2.2.1</t>
  </si>
  <si>
    <t>B21.</t>
  </si>
  <si>
    <t>B25.</t>
  </si>
  <si>
    <t xml:space="preserve">Közép-és Kelet Magyarországi szennyvíz elvezetési és-kezelési fejlesztés 2., Tiszabög Kerekdomb csatorna (konzorciumban) </t>
  </si>
  <si>
    <t>Helyi foglalkoztatási együttműködés megvalósítása a Tkécskei és a Kméti Járásban</t>
  </si>
  <si>
    <t>Tiszakécskei HKFS megvalósítása (AJMK)</t>
  </si>
  <si>
    <t>Humán szolgáltatások fejlesztése térségi szemléletben</t>
  </si>
  <si>
    <t>B52.</t>
  </si>
  <si>
    <t>B53.</t>
  </si>
  <si>
    <t>Egyéb tárgyi eszközök értékesítése</t>
  </si>
  <si>
    <t>Egyéb felhalmozási célú átvett pénzeszközök (támogatási kölcsönök visszatérülése)</t>
  </si>
  <si>
    <t>B74.</t>
  </si>
  <si>
    <t>B75.</t>
  </si>
  <si>
    <t>Ingatlanok értékesítése (lakások, lakótelkek)</t>
  </si>
  <si>
    <t>TOP-5.1.2-16-BK1-2017-00003</t>
  </si>
  <si>
    <t>EFOP-1.5.3-16-2017-00071</t>
  </si>
  <si>
    <t>Támogatás intenzitása</t>
  </si>
  <si>
    <t xml:space="preserve"> - NEAK finanszírozás</t>
  </si>
  <si>
    <t xml:space="preserve">        Eltérő tantervű tagozat épületének energetikai korszesrűsítése</t>
  </si>
  <si>
    <t xml:space="preserve">           Különféle önszerveződő egyesületek támogatása </t>
  </si>
  <si>
    <t xml:space="preserve">           Tornaterem üzemeltetésére pénzeszköz átadás</t>
  </si>
  <si>
    <t>Fenntartható kerékpáros közlekedésfejlesztés Tiszakécskén</t>
  </si>
  <si>
    <t>B74. Felhalmozási célú visszatérítendő támogatások, kölcsönök visszatérülése áh-on kívülről</t>
  </si>
  <si>
    <t xml:space="preserve">        Fenntartható kerékpáros közlekedésfejlesztés Tiszakécskén</t>
  </si>
  <si>
    <t>B25. Egyéb felhalmozási célú tám.bev.áh. belülről</t>
  </si>
  <si>
    <t>Önkormányzat működtetésével kapcsolatos kiadások (tartalmazza 14/2017. (IX.28.)</t>
  </si>
  <si>
    <t xml:space="preserve">    önk. rendelet alapján járó köztisztviselői juttatások fedezetét is)</t>
  </si>
  <si>
    <t xml:space="preserve">           Informatikai eszközbeszerzések</t>
  </si>
  <si>
    <t xml:space="preserve">        Helyi foglalkoztatási együttműködés megvalósítása a Tkécskei és a Kméti Járásban</t>
  </si>
  <si>
    <t xml:space="preserve">                3. Tiszakécske Szociális Otthonért Közalapítvány</t>
  </si>
  <si>
    <t xml:space="preserve">           VSE - Sportcentrum üzemeltetés</t>
  </si>
  <si>
    <t xml:space="preserve">           Parkosítás + nyitott terasz féltetővel való ellátása</t>
  </si>
  <si>
    <t>VP6-19.2.1.-44-04-17 Kültéri fitnesz parkok létesítése</t>
  </si>
  <si>
    <t>VP6-19.2.1.-44-06-17 Gyógynövénykert kialakítása</t>
  </si>
  <si>
    <t>Közmunka program keretein belül - Tiszabög kerékpárút felújítása 2km hosszban</t>
  </si>
  <si>
    <t>B408. Kamat és kamatjellegű bevételek</t>
  </si>
  <si>
    <t xml:space="preserve"> - Házi segítségnyújtás, jelzőrendszeres hsg, labor települési hj.</t>
  </si>
  <si>
    <t xml:space="preserve">B64. Működési célú visszatérítendő támogatások, kölcsönök visszatérülése áh-on kívülről </t>
  </si>
  <si>
    <t xml:space="preserve">                                     - Sportliget V. ütem saját erő </t>
  </si>
  <si>
    <t>EFOP-3.9.2-16-2017-00009</t>
  </si>
  <si>
    <t>Humán kapacitások fejlesztése térségi szemléletben</t>
  </si>
  <si>
    <t>Eltérő tantervű tagozat épületének energetikai korszerűsítése</t>
  </si>
  <si>
    <t>TOP-1.1.1-16-BK1-2017-00007</t>
  </si>
  <si>
    <t>Iparterület fejlesztése</t>
  </si>
  <si>
    <t>TOP-3.2.1-BK1--2017-00011</t>
  </si>
  <si>
    <t>TOP-3.2.1-BK1--2017-00009</t>
  </si>
  <si>
    <t xml:space="preserve">Templom téri óvoda energetikai felújítása </t>
  </si>
  <si>
    <t>TOP-3.2.1-BK1--2017-00010</t>
  </si>
  <si>
    <t xml:space="preserve">Bölcsőde energetikai felújítása </t>
  </si>
  <si>
    <t>TOP-1.2.1-16-BK1-2017-00003</t>
  </si>
  <si>
    <t xml:space="preserve">A természeti értékekben rejlő őkoturisztikai potenciál hasznosítása Tiszakécske Városában </t>
  </si>
  <si>
    <t>TOP-3.2.1-BK1--2017-00008</t>
  </si>
  <si>
    <t xml:space="preserve">Szociális és gyámügyi hivatal épületének energetikai korszerűsítése </t>
  </si>
  <si>
    <t>TOP-3.2.1-BK1--2017-00004</t>
  </si>
  <si>
    <t>TOP-3.2.1-BK1--2017-00005</t>
  </si>
  <si>
    <t>TOP-3.2.1-BK1--2017-00007</t>
  </si>
  <si>
    <t xml:space="preserve">Zeneiskola épületének energetikai korszerűsítése </t>
  </si>
  <si>
    <t>TOP-3.1.1-BK1-2017-00001</t>
  </si>
  <si>
    <t>KEHOP -4.1.0-15-2016-00069</t>
  </si>
  <si>
    <t xml:space="preserve">            Óvodák, bölcsőde beszerzései </t>
  </si>
  <si>
    <t xml:space="preserve">            Konyhák és tálalókonyhák beszerzései</t>
  </si>
  <si>
    <t xml:space="preserve">            Gazdasági szervezet beszerzései</t>
  </si>
  <si>
    <t xml:space="preserve">            Informatikai beszerzések</t>
  </si>
  <si>
    <t>Kerekdomb Fő út - járdaépítés (közmunka keretében)</t>
  </si>
  <si>
    <t>Óbögi Gazdakör - fűtés kialakítása</t>
  </si>
  <si>
    <t>Diákotthon konyha felújítás (légellátás kiépítése)</t>
  </si>
  <si>
    <t>Krízishelyzetbe jutott lakosok megsegítése</t>
  </si>
  <si>
    <t>2020. ÉVI TARTALÉKOK</t>
  </si>
  <si>
    <t>TOP-7.1.1-16-H-120-1</t>
  </si>
  <si>
    <t>Arany János Művelődési Ház modernizálása</t>
  </si>
  <si>
    <t>05. hrsz-ú ingatlan vásárlása, területrendezés (szabadstrand)</t>
  </si>
  <si>
    <t xml:space="preserve">        Bölcsőde bővítés Tiszakécskén</t>
  </si>
  <si>
    <t>Tűzoltóság tetőterének berendezése</t>
  </si>
  <si>
    <t>Kerekdombi óvoda felújítása</t>
  </si>
  <si>
    <t>Móricz Zsigmond Gimnázium tetőfelújítása</t>
  </si>
  <si>
    <t xml:space="preserve">           Színpad fénytechnika</t>
  </si>
  <si>
    <t xml:space="preserve">           Informatikai beszerzések</t>
  </si>
  <si>
    <t xml:space="preserve">     6db fűkasza beszerzése</t>
  </si>
  <si>
    <t xml:space="preserve">     Láncfűrész beszerzése</t>
  </si>
  <si>
    <t xml:space="preserve">     4db önjáró fűnyíró beszerzése</t>
  </si>
  <si>
    <t xml:space="preserve">     Automata tűzifagyártó berendezés tartozékokkal</t>
  </si>
  <si>
    <t xml:space="preserve">     Csúszdaelem beszerzése Delikát játszótérre</t>
  </si>
  <si>
    <t xml:space="preserve">           Egyéb tárgyi eszközök beszerzése (törölközők,                 </t>
  </si>
  <si>
    <t xml:space="preserve">           Urológiai eszközbeszerzések</t>
  </si>
  <si>
    <t xml:space="preserve">           Multifunkciós nyomtató beszerzése</t>
  </si>
  <si>
    <t>Móricz Zs. Okt. Int. épületének energetikai korszerűsítése</t>
  </si>
  <si>
    <t>Tiszakécske Város Közalapítvány - klímatizálás Lübbecke Ház</t>
  </si>
  <si>
    <t>AZ ÖNKORMÁNYZAT 2020. ÉVI BEVÉTELI ELŐIRÁNYZATAI</t>
  </si>
  <si>
    <t>AZ ÖNKORMÁNYZAT 2020. ÉVI KIADÁSI ELŐIRÁNYZATAI</t>
  </si>
  <si>
    <t>2020. ÉVI FELHALMOZÁSI BEVÉTELEK RÉSZLETEZÉSE</t>
  </si>
  <si>
    <t>2020. ÉVI FELÚJÍTÁSOK ÉS FELHALMOZÁSOK FELADATONKÉNT</t>
  </si>
  <si>
    <t xml:space="preserve">POLGÁRMESTERI HIVATAL  2020. ÉVI KÖLTSÉGVETÉSE                                                         </t>
  </si>
  <si>
    <t xml:space="preserve"> 2020. ÉVI KÖLTSÉGVETÉSE</t>
  </si>
  <si>
    <t>VÁROSGONDNOKSÁG 2020. ÉVI KÖLTSÉGVETÉSE</t>
  </si>
  <si>
    <t>VÁROSI ÓVODÁK ÉS BÖLCSŐDE 2020. ÉVI KÖLTSÉGVETÉSE</t>
  </si>
  <si>
    <t>2020. ÉVI KÖLTSÉGVETÉSE</t>
  </si>
  <si>
    <t xml:space="preserve">              lepedők, fotelek, műszerasztal)</t>
  </si>
  <si>
    <t xml:space="preserve">           Fogászati röntgen beszerzése</t>
  </si>
  <si>
    <t xml:space="preserve">             Irattár kialakítása</t>
  </si>
  <si>
    <t>Lovaspálya épületéhez önerő biztosítása</t>
  </si>
  <si>
    <t xml:space="preserve">TOP-1.4.1-19-BK1-2019-00008 </t>
  </si>
  <si>
    <t>Bölcsőde bővítés Tiszakécskén</t>
  </si>
  <si>
    <t>VP6-19.2.1.-44-04-17</t>
  </si>
  <si>
    <t>Kültéri fitnesz parkok létesítése</t>
  </si>
  <si>
    <t>VP6-19.2.1.-44-06-17</t>
  </si>
  <si>
    <t>Gyógynövénykert kialakítása</t>
  </si>
  <si>
    <t>Térfigyelő kamerarendszer felújításának II. üteme</t>
  </si>
  <si>
    <t>Kiadás</t>
  </si>
  <si>
    <t>Közhatalmi bevételek</t>
  </si>
  <si>
    <t>Felhalmozási célú átvett pénzeszközök</t>
  </si>
  <si>
    <t>Beruházások</t>
  </si>
  <si>
    <t>Felújítások</t>
  </si>
  <si>
    <t>Egyéb felhalmozási célú kiadások</t>
  </si>
  <si>
    <t xml:space="preserve">        Arany János Művelődési Ház modernizálása</t>
  </si>
  <si>
    <t>Felhalmozási bevételek</t>
  </si>
  <si>
    <t xml:space="preserve">            hirdető oszlop, mobiltelefonok)</t>
  </si>
  <si>
    <t>B112. Települési önkormányzatok egyes köznevelési feladatainak támogatása</t>
  </si>
  <si>
    <t xml:space="preserve">        Arany J. úti óvoda energetikai felújítása </t>
  </si>
  <si>
    <t xml:space="preserve">Arany J. úti óvoda energetikai felújítása </t>
  </si>
  <si>
    <t xml:space="preserve">Játszószerek, játszótéri okoseszközök vásárlása </t>
  </si>
  <si>
    <t xml:space="preserve">Módosított előirányzat </t>
  </si>
  <si>
    <t>Módosított előirányzat</t>
  </si>
  <si>
    <t>BEVÉTELI ELŐIRÁNYZATOK MÓDOSÍTÁSA</t>
  </si>
  <si>
    <t>Intézmények működési bevétele</t>
  </si>
  <si>
    <t>Önkormányzatok működési támogatásai</t>
  </si>
  <si>
    <t>Elvonások és befizetések</t>
  </si>
  <si>
    <t>Egyéb műk. célú támogatások bevételei áht. belülről</t>
  </si>
  <si>
    <t>Egyéb műk.célú pénzeszk. Áh.kívülről</t>
  </si>
  <si>
    <t>Felhalmozási célú támogatások áht.belülről</t>
  </si>
  <si>
    <t>Költségvetési bevételek összesen</t>
  </si>
  <si>
    <t>Belföldi értékpapírok bevételei</t>
  </si>
  <si>
    <t>Államháztartáson belüli megelőlegezések</t>
  </si>
  <si>
    <t>Önkormány-zat</t>
  </si>
  <si>
    <t>Intézmények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</si>
  <si>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</si>
  <si>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</si>
  <si>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</si>
  <si>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</si>
  <si>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</si>
  <si>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</si>
  <si>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Előre nem látható beruh. kiadások, pályázatok saját forrása</t>
  </si>
  <si>
    <t>Kiadás összesen</t>
  </si>
  <si>
    <t>Tartalék</t>
  </si>
  <si>
    <t>Belföldi értékpapírok kiadásai</t>
  </si>
  <si>
    <t>ÁH-n belüli megelőlegezés visszafizetés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</si>
  <si>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</si>
  <si>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</si>
  <si>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</si>
  <si>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</si>
  <si>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</si>
  <si>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</si>
  <si>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</si>
  <si>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Városgondnokság</t>
  </si>
  <si>
    <t>Művelődési Központ és Könyvtár</t>
  </si>
  <si>
    <t>Városi Óvodák és Bölcsőde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</si>
  <si>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</si>
  <si>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</si>
  <si>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</si>
  <si>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</si>
  <si>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</si>
  <si>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2020. ÉVI KIADÁSI ELŐIRÁNYZATOK INTÉZMÉNYENKÉNT</t>
  </si>
  <si>
    <t>2019. évi maradvány</t>
  </si>
  <si>
    <t>Működési célú visszatérítendő támog. Áht.kívülről</t>
  </si>
  <si>
    <t>Kompenzáció</t>
  </si>
  <si>
    <t>Szociális ágazati pótlék</t>
  </si>
  <si>
    <t>Kulturális illetménypótlék</t>
  </si>
  <si>
    <t>Volt TSZ kp. régi épületének külső szigetelése, gázbekötés</t>
  </si>
  <si>
    <t>Vizes élőhelyek rehabilitációja és természetvédelmi kezelése a Közép-Tisza mentén  Holt-Tisza I-III-IV rekonstrukció (konzorciumban)</t>
  </si>
  <si>
    <t xml:space="preserve">Vizes élőhelyek rehabilitációja és természetvédelmi kezelése a Közép-Tisza mentén, Holt-Tisza I-III-IV rekonstrukció </t>
  </si>
  <si>
    <t xml:space="preserve">        Turisztikai fejlesztés - kisvasút felújítása, mozdonyszín építés, pályahosszabbítás</t>
  </si>
  <si>
    <t xml:space="preserve">           Álomfogó Alapítvány támogatása</t>
  </si>
  <si>
    <t>Parkosítás + nyitott terasz féltetővel való ellátása</t>
  </si>
  <si>
    <t>Lovasegyesület támogatása - Napfény Park, épület</t>
  </si>
  <si>
    <t>Volt TSZ kp. régi épületének külső szigetelése</t>
  </si>
  <si>
    <t>Felhalmozási célú visszatérítendő támogatások, kölcsönök visszatérülése áh-on kívülről (LTP hátralékból származó befizetések, Lovasegyesület)</t>
  </si>
  <si>
    <t>B814.</t>
  </si>
  <si>
    <t>K508. Működési célú visszatérítendő támogatások áh. kívülre</t>
  </si>
  <si>
    <t xml:space="preserve">           Hétszínvirág T.kécske Város Óvodáiért Alapítvány támogatása</t>
  </si>
  <si>
    <t>Maradvány igénybevétel és értékpapír visszaváltás (B812+B813+B14)</t>
  </si>
  <si>
    <t xml:space="preserve">     Eszközbeszerzés (Koronavírus miatti veszélyhelyzet)</t>
  </si>
  <si>
    <t xml:space="preserve">            Eszközbeszerzés (Koronavírus)</t>
  </si>
  <si>
    <t>Eszközbeszerzés (koronavírus miatti veszélyhelyzet)</t>
  </si>
  <si>
    <t xml:space="preserve"> Központi, irányító szervi támogatás folyósítása</t>
  </si>
  <si>
    <t>Napfény Park közösségi ház épület vásárlás</t>
  </si>
  <si>
    <t>Intézmény finanszírozás</t>
  </si>
  <si>
    <t xml:space="preserve">            2019. évi maradvány (komód, textília)</t>
  </si>
  <si>
    <t xml:space="preserve">           EFOP - EFI Iroda beszerzései </t>
  </si>
  <si>
    <t>Béke téri lakások homlokzatfelújítása</t>
  </si>
  <si>
    <t>Elektromos autótöltő kiépítése</t>
  </si>
  <si>
    <t>Közvilágítás korszerűsítése</t>
  </si>
  <si>
    <t>Régi ravatalozó tetejének bontása, járdaépítés</t>
  </si>
  <si>
    <t>Holt -Tisza energiapark kültéri bútorok</t>
  </si>
  <si>
    <t>PH irattár kialakítás</t>
  </si>
  <si>
    <t>Piaci épületek felújítása</t>
  </si>
  <si>
    <t xml:space="preserve">           EKG Holter beszerzés  (kardiológia szakrendelés)</t>
  </si>
  <si>
    <t>PH épületére napelem felszerelése</t>
  </si>
  <si>
    <t>Sportliget területén pályák és zöldfelületek locsolásához kút fúrása</t>
  </si>
  <si>
    <t>Köztéri illemhely</t>
  </si>
  <si>
    <t>Iparterületnek terület vásárlása</t>
  </si>
  <si>
    <t>Bögi iskola klimatizálása (4db)</t>
  </si>
  <si>
    <t>Liget apartman eszközbeszerzés</t>
  </si>
  <si>
    <t xml:space="preserve">     Könyves Kálmán út felújítása, Wesselényi és Puskin közötti </t>
  </si>
  <si>
    <t xml:space="preserve">     szakasz felújítása</t>
  </si>
  <si>
    <t xml:space="preserve">            Tárgyi eszközök beszerzése</t>
  </si>
  <si>
    <t xml:space="preserve">           Tárgyi eszközbeszerzések (pl. székek, installációs eszk., színpadi kellékek</t>
  </si>
  <si>
    <t>Rendezési terv</t>
  </si>
  <si>
    <t xml:space="preserve">     K7. Felújítások</t>
  </si>
  <si>
    <t>"Önkormányzati feladatellátást szolgáló fejlesztések" Belterületi utak, járdák, hidak felújítása (Okos Gy.,Bocskay,Németh L.,Gárdonyi, Zsálya, Hermann O.)</t>
  </si>
  <si>
    <t>VSE pályázati önerő - Sportfejlesztési program, labdarúgás (29614/2019)</t>
  </si>
  <si>
    <t xml:space="preserve">                                     - Sportfejlesztési program, labdarúgás (36614/2020)</t>
  </si>
  <si>
    <t xml:space="preserve">                                     - Sportfejlesztési program, kosárlabda (</t>
  </si>
  <si>
    <t xml:space="preserve">                                     - Sportfejlesztési program, kézilabda (08276/2020)</t>
  </si>
  <si>
    <t>Kosárlabda szakosztály LED-es eredményjelző tartószerkezet</t>
  </si>
  <si>
    <t>Belterületi utak, járdák, hidak felújítása (Okos Gy.,Bocskay,Németh L.,Gárdonyi, Zsálya, Hermann O.)</t>
  </si>
  <si>
    <t xml:space="preserve">           Fogd a Kezem Alapítvány támogatása</t>
  </si>
  <si>
    <t xml:space="preserve">           Tiszakécskei Lovasegyesület támogatása</t>
  </si>
  <si>
    <t xml:space="preserve">           Tiszakécskei Református Általános Iskoláért Alapítvány támogatása</t>
  </si>
  <si>
    <t>TOP-7.1.1-16-2017-00120</t>
  </si>
  <si>
    <t>Móricz Zs.Gimn. és Felső tagozat sportcsarnokainál világításkorszerűsítés, parkettafelújítás</t>
  </si>
  <si>
    <t xml:space="preserve">Önkorm. saját hat. körű ei.módosítása </t>
  </si>
  <si>
    <t>ESZI saját hatáskörű ei.mód</t>
  </si>
  <si>
    <t>Jégpálya vásárlás</t>
  </si>
  <si>
    <t xml:space="preserve">           Könyvtári érdekeltségnövelő támogatás</t>
  </si>
  <si>
    <t>Önkorm.saját hat.körű ei.mód.</t>
  </si>
  <si>
    <t>Liget Apartmanházak tetőfelújítása, bádogozás, ereszcsatorna javítása</t>
  </si>
  <si>
    <t>Saját hat.körű ei. módosítás</t>
  </si>
  <si>
    <t xml:space="preserve">           SZJA 1%-a (3D nyomtató, könyvek beszerzése)</t>
  </si>
  <si>
    <t xml:space="preserve">Saját hat.körű ei.  mód. </t>
  </si>
  <si>
    <t>B65. Egyéb működési célú átvett pénzeszköz</t>
  </si>
  <si>
    <t xml:space="preserve"> - EFOP-Humán szolgáltatások fejlesztése térségi szemléletben</t>
  </si>
  <si>
    <t>Városgondnokság saját hatáskörű ei. módosítása</t>
  </si>
  <si>
    <t>2020. december -i ülésére</t>
  </si>
  <si>
    <t>2020. december  -i ülésére</t>
  </si>
  <si>
    <t>20/2020. (X.29.) számú rendelet</t>
  </si>
  <si>
    <t>20/2020. (X.29.) sz. rendelet</t>
  </si>
  <si>
    <t>20/2020. (X.29.)</t>
  </si>
  <si>
    <t>Módosított előirányzat 20/2020. (X.29.) sz. rendelet</t>
  </si>
  <si>
    <t>Módosított előirányzat 20/2020. (X.29.)  sz. rendelet</t>
  </si>
  <si>
    <t>220/2020. (XI.11.) PM hat. alapján a Móricz. Zs.Okt.Int. épületének energetikai korszerűsítése ei. megemelése</t>
  </si>
  <si>
    <t>140/2020 (X.29.) sz.hat. alapján az ESZI és EÜ Közp. bér ei. megemelése - "Szociális munka napja" jutalom</t>
  </si>
  <si>
    <t>2020. évi októberi felmérés alapján az Intézményi gyermekétkeztetés állami tám.pótigénye</t>
  </si>
  <si>
    <t>2020. évi októberi felmérés alapján a Bölcsőde és mini bölcsőde állami tám. lemondása</t>
  </si>
  <si>
    <t>2019. évi elszámoló felmérés felülvizsgálatából adódó visszafizetés</t>
  </si>
  <si>
    <r>
      <rPr>
        <strike/>
        <sz val="9"/>
        <rFont val="Arial"/>
        <family val="2"/>
      </rPr>
      <t>OTP feletti lakások nylászáróinak cseréje</t>
    </r>
    <r>
      <rPr>
        <sz val="9"/>
        <rFont val="Arial"/>
        <family val="2"/>
      </rPr>
      <t xml:space="preserve"> Önkormányzati ingatlan nyílászáró cseréje (Béke tér 5., 6. és Randevú tér)</t>
    </r>
  </si>
  <si>
    <t>B54.</t>
  </si>
  <si>
    <t>PH saját hat.körű ei. módosítása</t>
  </si>
  <si>
    <t xml:space="preserve">           (pl. iratmegsemmisítő, kötöző kocsi, textíliák, mosógép)</t>
  </si>
  <si>
    <t>Idegenforgalmi adóhoz kapcsolódó kiegészítő támogatás</t>
  </si>
  <si>
    <t>TISZK részesedés eladása</t>
  </si>
  <si>
    <t>140/2020 (X.29.) sz.hat. alapján bér ei. megemelése</t>
  </si>
  <si>
    <t xml:space="preserve">     Hómaró beszerzése</t>
  </si>
  <si>
    <t>Részesedések értékesítése (TISZK)</t>
  </si>
  <si>
    <t>2020. évi Közművelődési érdekeltségnövelő állami támogatás</t>
  </si>
  <si>
    <t xml:space="preserve">           2020. évi Közművelődési érdekeltségnövelő állami támogatás</t>
  </si>
  <si>
    <t xml:space="preserve">           2020.évi Közművelődési érdekeltségnövelő pályázat önerő</t>
  </si>
  <si>
    <t xml:space="preserve">           2019. évi Közműv.érd.növ.tám.- mobil színpad vásárlása</t>
  </si>
  <si>
    <t>Hétszínvirág Alapítvány támogatás visszafizetése</t>
  </si>
  <si>
    <t>Tiszakécskei Ref. Általános Iskolákért Alapítvány támogatás visszafizetése</t>
  </si>
  <si>
    <t>Egyesített Szoc.Int. És Eü.Közp. Szakdolgozók béremelése</t>
  </si>
  <si>
    <t>Eü.szakdolgozók béremelése</t>
  </si>
  <si>
    <t>Kisfaludy Strandfejlesztési Konstrukció IV. ütem "Tiszakécske Szabadstrand"</t>
  </si>
  <si>
    <t>STR4-0076</t>
  </si>
  <si>
    <t>AJMK saját hat. körű ei. módosítása</t>
  </si>
  <si>
    <t>AJMK saját hat.körű ei.módosítása</t>
  </si>
  <si>
    <t>Csoóri Sándor Alap pályázata</t>
  </si>
  <si>
    <t>339/2020.(XII.17.) PM hat. alapján a Zeneiskola épületének energetikai korszerűsítés ei.megemelése</t>
  </si>
  <si>
    <t>339/2020.(XII.17.) PM hat. alapján a Bácsvíz Zrt. Bérleti díj terhére végzett felújítások ei. megemelése</t>
  </si>
  <si>
    <t>339/2020.(XII.17.) PM hat. alapján az Önkormányzati ingatlan nyílászáró cseréje ei.megemelése</t>
  </si>
  <si>
    <t>339/2020.(XII.17.) PM hat. alapján a VG részére rézsűkasza, ágvágó adapter, homlokhóeke és ezekhez szükséges egyéb eszközök beszerzésére ei. biztosítása</t>
  </si>
  <si>
    <t>339/2020.(XII.17.) PM hat. alapján a felhalmozási célú "Belterületi utak, járdák, hidak felújítása" feladat ei-nak törlése</t>
  </si>
  <si>
    <t>339/2020.(XII.17.)PM hat.rézsűkasza, ágvágó adapter, homlokhóeke és ezekhez szükséges egyéb eszközök beszerzésére ei. Biztosítása</t>
  </si>
  <si>
    <t xml:space="preserve">     homlokhóeke és tartozékai</t>
  </si>
  <si>
    <t xml:space="preserve">     Rézsűkasza, ágvágó adapter, forgókéses garnitúra, </t>
  </si>
  <si>
    <t xml:space="preserve"> VSE Kosárlabda csarnok II. ütem  fennmaradt támogatásrész</t>
  </si>
  <si>
    <t>Művelődési Központ 6%-os béremelés (2020. évi XXXII. Törvény végső előterjesztői indoklás)</t>
  </si>
  <si>
    <t>355/2020.(XII.21.) PM hat. VSE működési támogatás</t>
  </si>
  <si>
    <t>356/2020.(XII.21.) PM hat. VSE sportfejlesztési program megvalósitához  támogatás</t>
  </si>
  <si>
    <t>Kosárlabda szakosztály 15279/2020/MKOSZ sportfejlesztési program</t>
  </si>
  <si>
    <t>1.   melléklet a 25/2020. (XII.22.) önkormányzati rendelethez</t>
  </si>
  <si>
    <t>1.    melléklet a 25/2020. (XII.22.) önkormányzati rendelethez</t>
  </si>
  <si>
    <t>1/c.    melléklet a 25/2020. (XII.22.) önkormányzati rendelethez</t>
  </si>
  <si>
    <t>1/b.    melléklet a 25/2020. (XII.22.) önkormányzati rendelethez</t>
  </si>
  <si>
    <t>1/d. melléklet a 25/2020. (XII.22.) önkormányzati rendelethez</t>
  </si>
  <si>
    <t>2.  melléklet a 25/2020. (XII.22.) önkormányzati rendelethez</t>
  </si>
  <si>
    <t>3.  melléklet a 25/2020. (XII.22.) önkormányzati rendelethez</t>
  </si>
  <si>
    <t>4. melléklet a 25/2020. (XII.22.) önkormányzati rendelethez</t>
  </si>
  <si>
    <t>5. melléklet a 25/2020. (XII.22.) önkormányzati rendelethez</t>
  </si>
  <si>
    <t>6. melléklet a 25/2020. (XII.22.)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</si>
</sst>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[$¥€-2]\ #\ ##,000_);[Red]\([$€-2]\ #\ ##,000\)"/>
    <numFmt numFmtId="173" formatCode="0.0"/>
    <numFmt numFmtId="174" formatCode="#,##0\ &quot;Ft&quot;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strike/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 CE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5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7" xfId="0" applyFont="1" applyBorder="1" applyAlignment="1">
      <alignment/>
    </xf>
    <xf numFmtId="3" fontId="25" fillId="0" borderId="3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42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47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8" xfId="0" applyBorder="1" applyAlignment="1">
      <alignment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3" fontId="26" fillId="0" borderId="22" xfId="0" applyNumberFormat="1" applyFont="1" applyFill="1" applyBorder="1" applyAlignment="1">
      <alignment vertical="center"/>
    </xf>
    <xf numFmtId="3" fontId="22" fillId="0" borderId="39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9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9" xfId="0" applyFont="1" applyBorder="1" applyAlignment="1">
      <alignment/>
    </xf>
    <xf numFmtId="3" fontId="0" fillId="0" borderId="39" xfId="0" applyNumberFormat="1" applyBorder="1" applyAlignment="1">
      <alignment/>
    </xf>
    <xf numFmtId="3" fontId="32" fillId="0" borderId="21" xfId="0" applyNumberFormat="1" applyFont="1" applyFill="1" applyBorder="1" applyAlignment="1">
      <alignment/>
    </xf>
    <xf numFmtId="3" fontId="25" fillId="0" borderId="51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0" fontId="28" fillId="0" borderId="19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32" fillId="0" borderId="22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53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 vertical="center" wrapText="1"/>
    </xf>
    <xf numFmtId="0" fontId="0" fillId="0" borderId="52" xfId="0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55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25" fillId="0" borderId="30" xfId="0" applyFont="1" applyBorder="1" applyAlignment="1">
      <alignment horizontal="left" vertical="center" wrapText="1"/>
    </xf>
    <xf numFmtId="0" fontId="0" fillId="0" borderId="49" xfId="0" applyBorder="1" applyAlignment="1">
      <alignment/>
    </xf>
    <xf numFmtId="0" fontId="0" fillId="0" borderId="48" xfId="0" applyFont="1" applyBorder="1" applyAlignment="1">
      <alignment horizontal="left" vertical="center"/>
    </xf>
    <xf numFmtId="0" fontId="25" fillId="0" borderId="30" xfId="0" applyFont="1" applyBorder="1" applyAlignment="1">
      <alignment vertical="center" wrapText="1"/>
    </xf>
    <xf numFmtId="0" fontId="0" fillId="0" borderId="48" xfId="0" applyFont="1" applyBorder="1" applyAlignment="1">
      <alignment vertical="center"/>
    </xf>
    <xf numFmtId="0" fontId="49" fillId="0" borderId="0" xfId="0" applyFont="1" applyAlignment="1">
      <alignment/>
    </xf>
    <xf numFmtId="49" fontId="29" fillId="0" borderId="2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56" xfId="0" applyNumberFormat="1" applyFont="1" applyFill="1" applyBorder="1" applyAlignment="1">
      <alignment vertical="center" wrapText="1" shrinkToFit="1"/>
    </xf>
    <xf numFmtId="49" fontId="29" fillId="0" borderId="36" xfId="0" applyNumberFormat="1" applyFont="1" applyFill="1" applyBorder="1" applyAlignment="1">
      <alignment vertical="center" wrapText="1" shrinkToFit="1"/>
    </xf>
    <xf numFmtId="3" fontId="29" fillId="0" borderId="21" xfId="0" applyNumberFormat="1" applyFont="1" applyFill="1" applyBorder="1" applyAlignment="1">
      <alignment/>
    </xf>
    <xf numFmtId="0" fontId="0" fillId="0" borderId="42" xfId="0" applyFont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0" fontId="0" fillId="0" borderId="0" xfId="0" applyBorder="1" applyAlignment="1">
      <alignment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9" fillId="0" borderId="21" xfId="0" applyFont="1" applyBorder="1" applyAlignment="1">
      <alignment/>
    </xf>
    <xf numFmtId="3" fontId="29" fillId="0" borderId="22" xfId="0" applyNumberFormat="1" applyFont="1" applyFill="1" applyBorder="1" applyAlignment="1">
      <alignment vertical="center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29" fillId="0" borderId="21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0" fontId="29" fillId="0" borderId="53" xfId="0" applyFont="1" applyBorder="1" applyAlignment="1">
      <alignment horizontal="left"/>
    </xf>
    <xf numFmtId="3" fontId="28" fillId="24" borderId="51" xfId="0" applyNumberFormat="1" applyFont="1" applyFill="1" applyBorder="1" applyAlignment="1">
      <alignment vertical="center"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49" fontId="29" fillId="0" borderId="20" xfId="0" applyNumberFormat="1" applyFont="1" applyBorder="1" applyAlignment="1">
      <alignment horizontal="left"/>
    </xf>
    <xf numFmtId="0" fontId="29" fillId="0" borderId="16" xfId="0" applyFont="1" applyBorder="1" applyAlignment="1">
      <alignment/>
    </xf>
    <xf numFmtId="3" fontId="29" fillId="0" borderId="20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34" fillId="0" borderId="20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0" fontId="29" fillId="0" borderId="23" xfId="0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23" xfId="0" applyFont="1" applyBorder="1" applyAlignment="1">
      <alignment wrapText="1"/>
    </xf>
    <xf numFmtId="3" fontId="29" fillId="0" borderId="26" xfId="0" applyNumberFormat="1" applyFont="1" applyBorder="1" applyAlignment="1">
      <alignment horizontal="center"/>
    </xf>
    <xf numFmtId="0" fontId="29" fillId="0" borderId="16" xfId="0" applyFont="1" applyBorder="1" applyAlignment="1">
      <alignment wrapText="1"/>
    </xf>
    <xf numFmtId="3" fontId="29" fillId="0" borderId="36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29" fillId="0" borderId="20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3" fontId="29" fillId="0" borderId="61" xfId="0" applyNumberFormat="1" applyFont="1" applyBorder="1" applyAlignment="1">
      <alignment/>
    </xf>
    <xf numFmtId="3" fontId="29" fillId="0" borderId="24" xfId="0" applyNumberFormat="1" applyFont="1" applyFill="1" applyBorder="1" applyAlignment="1">
      <alignment/>
    </xf>
    <xf numFmtId="49" fontId="20" fillId="0" borderId="0" xfId="0" applyNumberFormat="1" applyFont="1" applyAlignment="1">
      <alignment/>
    </xf>
    <xf numFmtId="0" fontId="0" fillId="0" borderId="0" xfId="56" applyAlignment="1">
      <alignment horizontal="right"/>
      <protection/>
    </xf>
    <xf numFmtId="0" fontId="29" fillId="0" borderId="23" xfId="0" applyFont="1" applyBorder="1" applyAlignment="1">
      <alignment vertical="center" wrapText="1"/>
    </xf>
    <xf numFmtId="0" fontId="29" fillId="0" borderId="21" xfId="0" applyFont="1" applyBorder="1" applyAlignment="1">
      <alignment vertical="center" shrinkToFit="1"/>
    </xf>
    <xf numFmtId="0" fontId="25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3" fontId="23" fillId="0" borderId="39" xfId="0" applyNumberFormat="1" applyFont="1" applyBorder="1" applyAlignment="1">
      <alignment horizontal="right" vertical="center"/>
    </xf>
    <xf numFmtId="0" fontId="37" fillId="0" borderId="47" xfId="0" applyFont="1" applyBorder="1" applyAlignment="1">
      <alignment horizontal="center" vertical="center" wrapText="1"/>
    </xf>
    <xf numFmtId="0" fontId="29" fillId="0" borderId="0" xfId="56" applyFont="1">
      <alignment/>
      <protection/>
    </xf>
    <xf numFmtId="0" fontId="29" fillId="0" borderId="53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3" xfId="0" applyFont="1" applyBorder="1" applyAlignment="1">
      <alignment horizontal="left"/>
    </xf>
    <xf numFmtId="0" fontId="29" fillId="0" borderId="53" xfId="0" applyFont="1" applyBorder="1" applyAlignment="1">
      <alignment horizontal="right"/>
    </xf>
    <xf numFmtId="0" fontId="49" fillId="0" borderId="0" xfId="56" applyFont="1">
      <alignment/>
      <protection/>
    </xf>
    <xf numFmtId="3" fontId="50" fillId="0" borderId="21" xfId="0" applyNumberFormat="1" applyFont="1" applyBorder="1" applyAlignment="1">
      <alignment/>
    </xf>
    <xf numFmtId="3" fontId="51" fillId="0" borderId="21" xfId="0" applyNumberFormat="1" applyFont="1" applyBorder="1" applyAlignment="1">
      <alignment/>
    </xf>
    <xf numFmtId="3" fontId="50" fillId="0" borderId="22" xfId="0" applyNumberFormat="1" applyFont="1" applyBorder="1" applyAlignment="1">
      <alignment/>
    </xf>
    <xf numFmtId="3" fontId="38" fillId="0" borderId="21" xfId="0" applyNumberFormat="1" applyFont="1" applyFill="1" applyBorder="1" applyAlignment="1">
      <alignment/>
    </xf>
    <xf numFmtId="0" fontId="0" fillId="0" borderId="42" xfId="0" applyBorder="1" applyAlignment="1">
      <alignment horizontal="left"/>
    </xf>
    <xf numFmtId="0" fontId="29" fillId="0" borderId="48" xfId="0" applyFont="1" applyFill="1" applyBorder="1" applyAlignment="1">
      <alignment/>
    </xf>
    <xf numFmtId="0" fontId="29" fillId="0" borderId="62" xfId="0" applyFont="1" applyBorder="1" applyAlignment="1">
      <alignment horizontal="left"/>
    </xf>
    <xf numFmtId="3" fontId="0" fillId="0" borderId="21" xfId="0" applyNumberFormat="1" applyFont="1" applyFill="1" applyBorder="1" applyAlignment="1">
      <alignment/>
    </xf>
    <xf numFmtId="0" fontId="29" fillId="0" borderId="61" xfId="0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left" vertical="center"/>
    </xf>
    <xf numFmtId="0" fontId="28" fillId="0" borderId="61" xfId="0" applyFont="1" applyBorder="1" applyAlignment="1">
      <alignment horizontal="left"/>
    </xf>
    <xf numFmtId="3" fontId="28" fillId="0" borderId="22" xfId="0" applyNumberFormat="1" applyFont="1" applyBorder="1" applyAlignment="1">
      <alignment/>
    </xf>
    <xf numFmtId="3" fontId="31" fillId="0" borderId="63" xfId="0" applyNumberFormat="1" applyFont="1" applyBorder="1" applyAlignment="1">
      <alignment horizontal="center" vertical="center" wrapText="1"/>
    </xf>
    <xf numFmtId="0" fontId="25" fillId="0" borderId="64" xfId="0" applyFont="1" applyBorder="1" applyAlignment="1">
      <alignment horizontal="left" vertical="center"/>
    </xf>
    <xf numFmtId="0" fontId="29" fillId="0" borderId="20" xfId="0" applyFont="1" applyBorder="1" applyAlignment="1">
      <alignment/>
    </xf>
    <xf numFmtId="0" fontId="29" fillId="0" borderId="53" xfId="0" applyFont="1" applyBorder="1" applyAlignment="1">
      <alignment/>
    </xf>
    <xf numFmtId="0" fontId="29" fillId="0" borderId="61" xfId="0" applyFont="1" applyBorder="1" applyAlignment="1">
      <alignment/>
    </xf>
    <xf numFmtId="49" fontId="28" fillId="0" borderId="16" xfId="0" applyNumberFormat="1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 wrapText="1"/>
    </xf>
    <xf numFmtId="0" fontId="29" fillId="0" borderId="65" xfId="0" applyFont="1" applyBorder="1" applyAlignment="1">
      <alignment horizontal="left" vertical="center" wrapText="1"/>
    </xf>
    <xf numFmtId="3" fontId="28" fillId="0" borderId="18" xfId="0" applyNumberFormat="1" applyFont="1" applyBorder="1" applyAlignment="1">
      <alignment vertical="center"/>
    </xf>
    <xf numFmtId="0" fontId="25" fillId="0" borderId="66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49" fontId="20" fillId="0" borderId="61" xfId="0" applyNumberFormat="1" applyFont="1" applyBorder="1" applyAlignment="1">
      <alignment horizontal="center" vertical="center" wrapText="1"/>
    </xf>
    <xf numFmtId="10" fontId="20" fillId="0" borderId="20" xfId="0" applyNumberFormat="1" applyFont="1" applyBorder="1" applyAlignment="1">
      <alignment vertical="center" wrapText="1"/>
    </xf>
    <xf numFmtId="0" fontId="28" fillId="0" borderId="63" xfId="0" applyFont="1" applyBorder="1" applyAlignment="1">
      <alignment horizontal="center" vertical="center" wrapText="1"/>
    </xf>
    <xf numFmtId="3" fontId="30" fillId="0" borderId="67" xfId="0" applyNumberFormat="1" applyFont="1" applyBorder="1" applyAlignment="1">
      <alignment horizontal="center" vertical="center" wrapText="1"/>
    </xf>
    <xf numFmtId="3" fontId="29" fillId="0" borderId="36" xfId="0" applyNumberFormat="1" applyFont="1" applyBorder="1" applyAlignment="1">
      <alignment horizontal="right" vertical="center"/>
    </xf>
    <xf numFmtId="3" fontId="49" fillId="0" borderId="24" xfId="0" applyNumberFormat="1" applyFont="1" applyBorder="1" applyAlignment="1">
      <alignment/>
    </xf>
    <xf numFmtId="3" fontId="25" fillId="0" borderId="17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0" fontId="0" fillId="0" borderId="48" xfId="0" applyBorder="1" applyAlignment="1">
      <alignment/>
    </xf>
    <xf numFmtId="0" fontId="29" fillId="0" borderId="21" xfId="0" applyFont="1" applyFill="1" applyBorder="1" applyAlignment="1">
      <alignment/>
    </xf>
    <xf numFmtId="3" fontId="29" fillId="0" borderId="61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3" fontId="29" fillId="0" borderId="17" xfId="0" applyNumberFormat="1" applyFont="1" applyFill="1" applyBorder="1" applyAlignment="1">
      <alignment/>
    </xf>
    <xf numFmtId="0" fontId="29" fillId="0" borderId="23" xfId="0" applyFont="1" applyBorder="1" applyAlignment="1">
      <alignment/>
    </xf>
    <xf numFmtId="0" fontId="29" fillId="0" borderId="25" xfId="0" applyFont="1" applyBorder="1" applyAlignment="1">
      <alignment/>
    </xf>
    <xf numFmtId="0" fontId="32" fillId="0" borderId="25" xfId="0" applyFont="1" applyBorder="1" applyAlignment="1">
      <alignment/>
    </xf>
    <xf numFmtId="3" fontId="52" fillId="0" borderId="25" xfId="0" applyNumberFormat="1" applyFont="1" applyBorder="1" applyAlignment="1">
      <alignment/>
    </xf>
    <xf numFmtId="3" fontId="32" fillId="0" borderId="25" xfId="0" applyNumberFormat="1" applyFont="1" applyBorder="1" applyAlignment="1">
      <alignment/>
    </xf>
    <xf numFmtId="3" fontId="28" fillId="24" borderId="29" xfId="0" applyNumberFormat="1" applyFont="1" applyFill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25" fillId="0" borderId="68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 wrapText="1"/>
    </xf>
    <xf numFmtId="49" fontId="29" fillId="0" borderId="36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3" fontId="50" fillId="0" borderId="21" xfId="0" applyNumberFormat="1" applyFont="1" applyFill="1" applyBorder="1" applyAlignment="1">
      <alignment/>
    </xf>
    <xf numFmtId="3" fontId="50" fillId="0" borderId="22" xfId="0" applyNumberFormat="1" applyFont="1" applyBorder="1" applyAlignment="1">
      <alignment vertical="center"/>
    </xf>
    <xf numFmtId="3" fontId="50" fillId="0" borderId="22" xfId="0" applyNumberFormat="1" applyFont="1" applyFill="1" applyBorder="1" applyAlignment="1">
      <alignment vertical="center"/>
    </xf>
    <xf numFmtId="3" fontId="50" fillId="0" borderId="24" xfId="0" applyNumberFormat="1" applyFont="1" applyBorder="1" applyAlignment="1">
      <alignment/>
    </xf>
    <xf numFmtId="0" fontId="50" fillId="0" borderId="21" xfId="0" applyFont="1" applyBorder="1" applyAlignment="1">
      <alignment/>
    </xf>
    <xf numFmtId="0" fontId="24" fillId="0" borderId="48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49" fontId="29" fillId="0" borderId="17" xfId="0" applyNumberFormat="1" applyFont="1" applyFill="1" applyBorder="1" applyAlignment="1">
      <alignment vertical="center" wrapText="1" shrinkToFit="1"/>
    </xf>
    <xf numFmtId="49" fontId="29" fillId="0" borderId="21" xfId="0" applyNumberFormat="1" applyFont="1" applyBorder="1" applyAlignment="1">
      <alignment vertical="center"/>
    </xf>
    <xf numFmtId="49" fontId="29" fillId="0" borderId="36" xfId="0" applyNumberFormat="1" applyFont="1" applyFill="1" applyBorder="1" applyAlignment="1">
      <alignment vertical="center" wrapText="1"/>
    </xf>
    <xf numFmtId="3" fontId="29" fillId="0" borderId="26" xfId="0" applyNumberFormat="1" applyFont="1" applyBorder="1" applyAlignment="1">
      <alignment vertical="center"/>
    </xf>
    <xf numFmtId="49" fontId="29" fillId="0" borderId="17" xfId="0" applyNumberFormat="1" applyFont="1" applyBorder="1" applyAlignment="1">
      <alignment vertical="center" wrapText="1"/>
    </xf>
    <xf numFmtId="49" fontId="29" fillId="0" borderId="21" xfId="0" applyNumberFormat="1" applyFont="1" applyFill="1" applyBorder="1" applyAlignment="1">
      <alignment horizontal="left" vertical="center" wrapText="1" shrinkToFit="1"/>
    </xf>
    <xf numFmtId="49" fontId="29" fillId="0" borderId="20" xfId="0" applyNumberFormat="1" applyFont="1" applyFill="1" applyBorder="1" applyAlignment="1">
      <alignment horizontal="left" vertical="center" wrapText="1" shrinkToFit="1"/>
    </xf>
    <xf numFmtId="3" fontId="29" fillId="0" borderId="36" xfId="0" applyNumberFormat="1" applyFont="1" applyBorder="1" applyAlignment="1">
      <alignment horizontal="right"/>
    </xf>
    <xf numFmtId="3" fontId="29" fillId="0" borderId="21" xfId="0" applyNumberFormat="1" applyFont="1" applyBorder="1" applyAlignment="1">
      <alignment horizontal="right"/>
    </xf>
    <xf numFmtId="3" fontId="0" fillId="0" borderId="0" xfId="56" applyNumberFormat="1">
      <alignment/>
      <protection/>
    </xf>
    <xf numFmtId="3" fontId="29" fillId="0" borderId="26" xfId="0" applyNumberFormat="1" applyFont="1" applyBorder="1" applyAlignment="1">
      <alignment horizontal="right" vertical="center"/>
    </xf>
    <xf numFmtId="0" fontId="29" fillId="0" borderId="23" xfId="0" applyFont="1" applyBorder="1" applyAlignment="1">
      <alignment horizontal="right" vertical="center"/>
    </xf>
    <xf numFmtId="0" fontId="25" fillId="0" borderId="63" xfId="0" applyFont="1" applyBorder="1" applyAlignment="1">
      <alignment horizontal="center" vertical="center" wrapText="1"/>
    </xf>
    <xf numFmtId="3" fontId="24" fillId="0" borderId="26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0" fontId="33" fillId="0" borderId="0" xfId="56" applyFont="1" applyAlignment="1">
      <alignment horizontal="center" vertical="center"/>
      <protection/>
    </xf>
    <xf numFmtId="0" fontId="30" fillId="0" borderId="63" xfId="56" applyFont="1" applyBorder="1" applyAlignment="1">
      <alignment vertical="center"/>
      <protection/>
    </xf>
    <xf numFmtId="0" fontId="30" fillId="0" borderId="69" xfId="56" applyFont="1" applyBorder="1" applyAlignment="1">
      <alignment vertical="center"/>
      <protection/>
    </xf>
    <xf numFmtId="0" fontId="40" fillId="0" borderId="67" xfId="56" applyFont="1" applyBorder="1" applyAlignment="1">
      <alignment horizontal="center" vertical="center" wrapText="1"/>
      <protection/>
    </xf>
    <xf numFmtId="49" fontId="28" fillId="0" borderId="36" xfId="56" applyNumberFormat="1" applyFont="1" applyBorder="1" applyAlignment="1">
      <alignment vertical="center" shrinkToFit="1"/>
      <protection/>
    </xf>
    <xf numFmtId="3" fontId="31" fillId="0" borderId="36" xfId="56" applyNumberFormat="1" applyFont="1" applyBorder="1" applyAlignment="1">
      <alignment horizontal="right" vertical="center" wrapText="1"/>
      <protection/>
    </xf>
    <xf numFmtId="3" fontId="31" fillId="0" borderId="36" xfId="56" applyNumberFormat="1" applyFont="1" applyBorder="1" applyAlignment="1">
      <alignment horizontal="right" vertical="center"/>
      <protection/>
    </xf>
    <xf numFmtId="3" fontId="28" fillId="0" borderId="36" xfId="56" applyNumberFormat="1" applyFont="1" applyBorder="1" applyAlignment="1">
      <alignment horizontal="right" vertical="center"/>
      <protection/>
    </xf>
    <xf numFmtId="49" fontId="29" fillId="0" borderId="36" xfId="56" applyNumberFormat="1" applyFont="1" applyBorder="1" applyAlignment="1">
      <alignment vertical="center" wrapText="1" shrinkToFit="1"/>
      <protection/>
    </xf>
    <xf numFmtId="3" fontId="30" fillId="0" borderId="36" xfId="56" applyNumberFormat="1" applyFont="1" applyBorder="1" applyAlignment="1">
      <alignment horizontal="right" vertical="center" wrapText="1"/>
      <protection/>
    </xf>
    <xf numFmtId="3" fontId="30" fillId="0" borderId="36" xfId="56" applyNumberFormat="1" applyFont="1" applyBorder="1" applyAlignment="1">
      <alignment horizontal="right" vertical="center"/>
      <protection/>
    </xf>
    <xf numFmtId="3" fontId="29" fillId="0" borderId="36" xfId="56" applyNumberFormat="1" applyFont="1" applyBorder="1" applyAlignment="1">
      <alignment horizontal="right" vertical="center"/>
      <protection/>
    </xf>
    <xf numFmtId="0" fontId="28" fillId="0" borderId="21" xfId="56" applyFont="1" applyBorder="1" applyAlignment="1">
      <alignment vertical="center"/>
      <protection/>
    </xf>
    <xf numFmtId="0" fontId="30" fillId="0" borderId="67" xfId="56" applyFont="1" applyBorder="1" applyAlignment="1">
      <alignment vertical="center"/>
      <protection/>
    </xf>
    <xf numFmtId="0" fontId="31" fillId="0" borderId="67" xfId="56" applyFont="1" applyBorder="1" applyAlignment="1">
      <alignment horizontal="center" vertical="center" wrapText="1"/>
      <protection/>
    </xf>
    <xf numFmtId="0" fontId="31" fillId="0" borderId="67" xfId="56" applyFont="1" applyBorder="1" applyAlignment="1" applyProtection="1">
      <alignment horizontal="center" vertical="center" wrapText="1" shrinkToFit="1"/>
      <protection locked="0"/>
    </xf>
    <xf numFmtId="0" fontId="31" fillId="0" borderId="67" xfId="56" applyFont="1" applyBorder="1" applyAlignment="1" applyProtection="1">
      <alignment horizontal="center" vertical="center"/>
      <protection locked="0"/>
    </xf>
    <xf numFmtId="0" fontId="31" fillId="0" borderId="67" xfId="56" applyFont="1" applyBorder="1" applyAlignment="1" applyProtection="1">
      <alignment horizontal="center" vertical="center" wrapText="1"/>
      <protection locked="0"/>
    </xf>
    <xf numFmtId="0" fontId="31" fillId="0" borderId="70" xfId="56" applyFont="1" applyBorder="1" applyAlignment="1" applyProtection="1">
      <alignment horizontal="center" vertical="center" wrapText="1"/>
      <protection locked="0"/>
    </xf>
    <xf numFmtId="0" fontId="31" fillId="0" borderId="71" xfId="56" applyFont="1" applyBorder="1" applyAlignment="1" applyProtection="1">
      <alignment horizontal="center" vertical="center" wrapText="1"/>
      <protection locked="0"/>
    </xf>
    <xf numFmtId="3" fontId="25" fillId="0" borderId="36" xfId="56" applyNumberFormat="1" applyFont="1" applyBorder="1" applyAlignment="1">
      <alignment horizontal="right" vertical="center"/>
      <protection/>
    </xf>
    <xf numFmtId="3" fontId="25" fillId="0" borderId="21" xfId="56" applyNumberFormat="1" applyFont="1" applyBorder="1" applyAlignment="1">
      <alignment vertical="center"/>
      <protection/>
    </xf>
    <xf numFmtId="3" fontId="25" fillId="0" borderId="36" xfId="56" applyNumberFormat="1" applyFont="1" applyBorder="1" applyAlignment="1">
      <alignment vertical="center"/>
      <protection/>
    </xf>
    <xf numFmtId="3" fontId="25" fillId="0" borderId="17" xfId="56" applyNumberFormat="1" applyFont="1" applyBorder="1" applyAlignment="1">
      <alignment horizontal="right" vertical="center"/>
      <protection/>
    </xf>
    <xf numFmtId="3" fontId="28" fillId="0" borderId="17" xfId="56" applyNumberFormat="1" applyFont="1" applyBorder="1" applyAlignment="1">
      <alignment horizontal="right" vertical="center"/>
      <protection/>
    </xf>
    <xf numFmtId="49" fontId="28" fillId="0" borderId="21" xfId="56" applyNumberFormat="1" applyFont="1" applyBorder="1" applyAlignment="1">
      <alignment vertical="center" shrinkToFit="1"/>
      <protection/>
    </xf>
    <xf numFmtId="3" fontId="28" fillId="0" borderId="0" xfId="56" applyNumberFormat="1" applyFont="1" applyAlignment="1">
      <alignment vertical="center"/>
      <protection/>
    </xf>
    <xf numFmtId="0" fontId="30" fillId="0" borderId="0" xfId="56" applyFont="1">
      <alignment/>
      <protection/>
    </xf>
    <xf numFmtId="0" fontId="31" fillId="0" borderId="67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vertical="center" wrapText="1"/>
      <protection/>
    </xf>
    <xf numFmtId="0" fontId="31" fillId="0" borderId="21" xfId="56" applyFont="1" applyBorder="1">
      <alignment/>
      <protection/>
    </xf>
    <xf numFmtId="0" fontId="30" fillId="0" borderId="21" xfId="56" applyFont="1" applyBorder="1">
      <alignment/>
      <protection/>
    </xf>
    <xf numFmtId="3" fontId="31" fillId="0" borderId="21" xfId="56" applyNumberFormat="1" applyFont="1" applyBorder="1">
      <alignment/>
      <protection/>
    </xf>
    <xf numFmtId="49" fontId="29" fillId="0" borderId="36" xfId="56" applyNumberFormat="1" applyFont="1" applyBorder="1" applyAlignment="1">
      <alignment vertical="center" shrinkToFit="1"/>
      <protection/>
    </xf>
    <xf numFmtId="3" fontId="30" fillId="0" borderId="21" xfId="56" applyNumberFormat="1" applyFont="1" applyBorder="1">
      <alignment/>
      <protection/>
    </xf>
    <xf numFmtId="3" fontId="30" fillId="0" borderId="21" xfId="56" applyNumberFormat="1" applyFont="1" applyBorder="1">
      <alignment/>
      <protection/>
    </xf>
    <xf numFmtId="3" fontId="31" fillId="0" borderId="21" xfId="56" applyNumberFormat="1" applyFont="1" applyBorder="1">
      <alignment/>
      <protection/>
    </xf>
    <xf numFmtId="0" fontId="29" fillId="0" borderId="21" xfId="56" applyFont="1" applyBorder="1">
      <alignment/>
      <protection/>
    </xf>
    <xf numFmtId="0" fontId="31" fillId="0" borderId="21" xfId="56" applyFont="1" applyBorder="1">
      <alignment/>
      <protection/>
    </xf>
    <xf numFmtId="0" fontId="41" fillId="0" borderId="25" xfId="56" applyFont="1" applyBorder="1">
      <alignment/>
      <protection/>
    </xf>
    <xf numFmtId="49" fontId="31" fillId="0" borderId="21" xfId="56" applyNumberFormat="1" applyFont="1" applyBorder="1">
      <alignment/>
      <protection/>
    </xf>
    <xf numFmtId="3" fontId="31" fillId="0" borderId="21" xfId="56" applyNumberFormat="1" applyFont="1" applyBorder="1" applyAlignment="1">
      <alignment horizontal="right"/>
      <protection/>
    </xf>
    <xf numFmtId="49" fontId="30" fillId="0" borderId="21" xfId="56" applyNumberFormat="1" applyFont="1" applyBorder="1">
      <alignment/>
      <protection/>
    </xf>
    <xf numFmtId="0" fontId="23" fillId="0" borderId="67" xfId="56" applyFont="1" applyBorder="1" applyAlignment="1">
      <alignment horizontal="center" vertical="center" wrapText="1"/>
      <protection/>
    </xf>
    <xf numFmtId="2" fontId="23" fillId="0" borderId="67" xfId="56" applyNumberFormat="1" applyFont="1" applyBorder="1" applyAlignment="1">
      <alignment horizontal="center" vertical="center" wrapText="1"/>
      <protection/>
    </xf>
    <xf numFmtId="0" fontId="23" fillId="0" borderId="67" xfId="56" applyFont="1" applyBorder="1" applyAlignment="1">
      <alignment horizontal="center"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0" fillId="0" borderId="36" xfId="56" applyNumberFormat="1" applyFont="1" applyBorder="1" applyAlignment="1">
      <alignment vertical="center"/>
      <protection/>
    </xf>
    <xf numFmtId="49" fontId="29" fillId="0" borderId="0" xfId="56" applyNumberFormat="1" applyFont="1" applyAlignment="1">
      <alignment vertical="center" shrinkToFit="1"/>
      <protection/>
    </xf>
    <xf numFmtId="0" fontId="0" fillId="0" borderId="21" xfId="56" applyBorder="1">
      <alignment/>
      <protection/>
    </xf>
    <xf numFmtId="0" fontId="28" fillId="0" borderId="69" xfId="0" applyFont="1" applyBorder="1" applyAlignment="1">
      <alignment horizontal="center" wrapText="1"/>
    </xf>
    <xf numFmtId="0" fontId="29" fillId="0" borderId="25" xfId="0" applyFont="1" applyBorder="1" applyAlignment="1">
      <alignment/>
    </xf>
    <xf numFmtId="49" fontId="29" fillId="25" borderId="36" xfId="56" applyNumberFormat="1" applyFont="1" applyFill="1" applyBorder="1" applyAlignment="1">
      <alignment vertical="center" wrapText="1" shrinkToFit="1"/>
      <protection/>
    </xf>
    <xf numFmtId="3" fontId="29" fillId="25" borderId="21" xfId="0" applyNumberFormat="1" applyFont="1" applyFill="1" applyBorder="1" applyAlignment="1">
      <alignment/>
    </xf>
    <xf numFmtId="49" fontId="29" fillId="25" borderId="21" xfId="0" applyNumberFormat="1" applyFont="1" applyFill="1" applyBorder="1" applyAlignment="1">
      <alignment vertical="center" wrapText="1"/>
    </xf>
    <xf numFmtId="0" fontId="29" fillId="25" borderId="19" xfId="0" applyFont="1" applyFill="1" applyBorder="1" applyAlignment="1">
      <alignment vertical="center"/>
    </xf>
    <xf numFmtId="3" fontId="29" fillId="25" borderId="22" xfId="0" applyNumberFormat="1" applyFont="1" applyFill="1" applyBorder="1" applyAlignment="1">
      <alignment vertical="center"/>
    </xf>
    <xf numFmtId="0" fontId="29" fillId="0" borderId="41" xfId="0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29" fillId="0" borderId="36" xfId="56" applyNumberFormat="1" applyFont="1" applyBorder="1" applyAlignment="1">
      <alignment vertical="center"/>
      <protection/>
    </xf>
    <xf numFmtId="0" fontId="29" fillId="0" borderId="26" xfId="0" applyFont="1" applyBorder="1" applyAlignment="1">
      <alignment/>
    </xf>
    <xf numFmtId="0" fontId="53" fillId="0" borderId="21" xfId="0" applyFont="1" applyBorder="1" applyAlignment="1">
      <alignment/>
    </xf>
    <xf numFmtId="3" fontId="0" fillId="0" borderId="38" xfId="0" applyNumberFormat="1" applyFont="1" applyBorder="1" applyAlignment="1">
      <alignment vertical="center"/>
    </xf>
    <xf numFmtId="3" fontId="0" fillId="0" borderId="38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9" fillId="25" borderId="24" xfId="0" applyNumberFormat="1" applyFont="1" applyFill="1" applyBorder="1" applyAlignment="1">
      <alignment/>
    </xf>
    <xf numFmtId="49" fontId="29" fillId="0" borderId="53" xfId="0" applyNumberFormat="1" applyFont="1" applyBorder="1" applyAlignment="1">
      <alignment vertical="center" wrapText="1"/>
    </xf>
    <xf numFmtId="3" fontId="0" fillId="0" borderId="24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28" fillId="0" borderId="10" xfId="56" applyNumberFormat="1" applyFont="1" applyBorder="1" applyAlignment="1">
      <alignment vertical="center"/>
      <protection/>
    </xf>
    <xf numFmtId="49" fontId="28" fillId="0" borderId="11" xfId="56" applyNumberFormat="1" applyFont="1" applyBorder="1" applyAlignment="1">
      <alignment vertical="center" wrapText="1" shrinkToFit="1"/>
      <protection/>
    </xf>
    <xf numFmtId="49" fontId="29" fillId="0" borderId="23" xfId="0" applyNumberFormat="1" applyFont="1" applyBorder="1" applyAlignment="1">
      <alignment horizontal="right" vertical="center"/>
    </xf>
    <xf numFmtId="3" fontId="28" fillId="0" borderId="29" xfId="0" applyNumberFormat="1" applyFont="1" applyBorder="1" applyAlignment="1">
      <alignment vertical="center"/>
    </xf>
    <xf numFmtId="0" fontId="29" fillId="0" borderId="62" xfId="0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62" xfId="0" applyFont="1" applyBorder="1" applyAlignment="1">
      <alignment/>
    </xf>
    <xf numFmtId="0" fontId="29" fillId="0" borderId="73" xfId="0" applyFont="1" applyBorder="1" applyAlignment="1">
      <alignment horizontal="left" wrapText="1"/>
    </xf>
    <xf numFmtId="0" fontId="29" fillId="0" borderId="49" xfId="0" applyFont="1" applyBorder="1" applyAlignment="1">
      <alignment horizontal="left" wrapText="1"/>
    </xf>
    <xf numFmtId="3" fontId="29" fillId="0" borderId="43" xfId="0" applyNumberFormat="1" applyFont="1" applyBorder="1" applyAlignment="1">
      <alignment horizontal="right" vertical="center"/>
    </xf>
    <xf numFmtId="3" fontId="29" fillId="0" borderId="39" xfId="0" applyNumberFormat="1" applyFont="1" applyBorder="1" applyAlignment="1">
      <alignment horizontal="right" vertical="center"/>
    </xf>
    <xf numFmtId="3" fontId="29" fillId="0" borderId="74" xfId="0" applyNumberFormat="1" applyFont="1" applyBorder="1" applyAlignment="1">
      <alignment horizontal="right" vertical="center"/>
    </xf>
    <xf numFmtId="0" fontId="29" fillId="0" borderId="48" xfId="0" applyFont="1" applyBorder="1" applyAlignment="1">
      <alignment horizontal="left" wrapText="1"/>
    </xf>
    <xf numFmtId="3" fontId="29" fillId="0" borderId="20" xfId="0" applyNumberFormat="1" applyFont="1" applyBorder="1" applyAlignment="1">
      <alignment horizontal="right" vertical="center"/>
    </xf>
    <xf numFmtId="3" fontId="29" fillId="0" borderId="22" xfId="0" applyNumberFormat="1" applyFont="1" applyBorder="1" applyAlignment="1">
      <alignment horizontal="right" vertical="center"/>
    </xf>
    <xf numFmtId="3" fontId="29" fillId="0" borderId="61" xfId="0" applyNumberFormat="1" applyFont="1" applyBorder="1" applyAlignment="1">
      <alignment horizontal="right" vertical="center"/>
    </xf>
    <xf numFmtId="49" fontId="28" fillId="0" borderId="48" xfId="0" applyNumberFormat="1" applyFont="1" applyBorder="1" applyAlignment="1">
      <alignment horizontal="left" vertical="center"/>
    </xf>
    <xf numFmtId="16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" fontId="21" fillId="0" borderId="0" xfId="0" applyNumberFormat="1" applyFont="1" applyAlignment="1">
      <alignment horizontal="center" vertical="center"/>
    </xf>
    <xf numFmtId="10" fontId="20" fillId="0" borderId="61" xfId="0" applyNumberFormat="1" applyFont="1" applyBorder="1" applyAlignment="1">
      <alignment vertical="center" wrapText="1"/>
    </xf>
    <xf numFmtId="0" fontId="0" fillId="25" borderId="0" xfId="56" applyFill="1">
      <alignment/>
      <protection/>
    </xf>
    <xf numFmtId="0" fontId="0" fillId="25" borderId="0" xfId="0" applyFill="1" applyAlignment="1">
      <alignment horizontal="left"/>
    </xf>
    <xf numFmtId="0" fontId="0" fillId="25" borderId="0" xfId="0" applyFill="1" applyAlignment="1">
      <alignment/>
    </xf>
    <xf numFmtId="3" fontId="0" fillId="25" borderId="0" xfId="0" applyNumberFormat="1" applyFill="1" applyAlignment="1">
      <alignment/>
    </xf>
    <xf numFmtId="3" fontId="29" fillId="25" borderId="36" xfId="56" applyNumberFormat="1" applyFont="1" applyFill="1" applyBorder="1" applyAlignment="1">
      <alignment horizontal="right" vertical="center"/>
      <protection/>
    </xf>
    <xf numFmtId="3" fontId="29" fillId="25" borderId="36" xfId="56" applyNumberFormat="1" applyFont="1" applyFill="1" applyBorder="1" applyAlignment="1">
      <alignment vertical="center"/>
      <protection/>
    </xf>
    <xf numFmtId="0" fontId="29" fillId="25" borderId="23" xfId="0" applyFont="1" applyFill="1" applyBorder="1" applyAlignment="1">
      <alignment/>
    </xf>
    <xf numFmtId="0" fontId="0" fillId="0" borderId="0" xfId="0" applyFont="1" applyBorder="1" applyAlignment="1">
      <alignment/>
    </xf>
    <xf numFmtId="0" fontId="29" fillId="0" borderId="48" xfId="0" applyFont="1" applyBorder="1" applyAlignment="1">
      <alignment vertical="center"/>
    </xf>
    <xf numFmtId="49" fontId="29" fillId="25" borderId="36" xfId="56" applyNumberFormat="1" applyFont="1" applyFill="1" applyBorder="1" applyAlignment="1">
      <alignment vertical="center" shrinkToFit="1"/>
      <protection/>
    </xf>
    <xf numFmtId="3" fontId="30" fillId="25" borderId="21" xfId="56" applyNumberFormat="1" applyFont="1" applyFill="1" applyBorder="1">
      <alignment/>
      <protection/>
    </xf>
    <xf numFmtId="3" fontId="0" fillId="25" borderId="59" xfId="0" applyNumberFormat="1" applyFont="1" applyFill="1" applyBorder="1" applyAlignment="1">
      <alignment/>
    </xf>
    <xf numFmtId="49" fontId="29" fillId="25" borderId="36" xfId="0" applyNumberFormat="1" applyFont="1" applyFill="1" applyBorder="1" applyAlignment="1">
      <alignment vertical="center" wrapText="1"/>
    </xf>
    <xf numFmtId="3" fontId="29" fillId="25" borderId="26" xfId="0" applyNumberFormat="1" applyFont="1" applyFill="1" applyBorder="1" applyAlignment="1">
      <alignment vertical="center"/>
    </xf>
    <xf numFmtId="49" fontId="29" fillId="25" borderId="56" xfId="0" applyNumberFormat="1" applyFont="1" applyFill="1" applyBorder="1" applyAlignment="1">
      <alignment vertical="center" wrapText="1" shrinkToFit="1"/>
    </xf>
    <xf numFmtId="0" fontId="29" fillId="25" borderId="19" xfId="0" applyFont="1" applyFill="1" applyBorder="1" applyAlignment="1">
      <alignment/>
    </xf>
    <xf numFmtId="0" fontId="29" fillId="25" borderId="21" xfId="0" applyFont="1" applyFill="1" applyBorder="1" applyAlignment="1">
      <alignment/>
    </xf>
    <xf numFmtId="0" fontId="29" fillId="25" borderId="21" xfId="0" applyFont="1" applyFill="1" applyBorder="1" applyAlignment="1">
      <alignment vertical="center"/>
    </xf>
    <xf numFmtId="3" fontId="29" fillId="25" borderId="22" xfId="0" applyNumberFormat="1" applyFont="1" applyFill="1" applyBorder="1" applyAlignment="1">
      <alignment/>
    </xf>
    <xf numFmtId="0" fontId="29" fillId="25" borderId="23" xfId="0" applyFont="1" applyFill="1" applyBorder="1" applyAlignment="1">
      <alignment vertical="center" wrapText="1"/>
    </xf>
    <xf numFmtId="49" fontId="29" fillId="0" borderId="21" xfId="0" applyNumberFormat="1" applyFont="1" applyFill="1" applyBorder="1" applyAlignment="1">
      <alignment vertical="center" wrapText="1"/>
    </xf>
    <xf numFmtId="3" fontId="54" fillId="25" borderId="36" xfId="56" applyNumberFormat="1" applyFont="1" applyFill="1" applyBorder="1" applyAlignment="1">
      <alignment horizontal="right" vertical="center"/>
      <protection/>
    </xf>
    <xf numFmtId="49" fontId="29" fillId="0" borderId="56" xfId="56" applyNumberFormat="1" applyFont="1" applyBorder="1" applyAlignment="1">
      <alignment vertical="center" wrapText="1" shrinkToFit="1"/>
      <protection/>
    </xf>
    <xf numFmtId="3" fontId="53" fillId="0" borderId="21" xfId="0" applyNumberFormat="1" applyFont="1" applyFill="1" applyBorder="1" applyAlignment="1">
      <alignment/>
    </xf>
    <xf numFmtId="0" fontId="29" fillId="0" borderId="73" xfId="0" applyFont="1" applyBorder="1" applyAlignment="1">
      <alignment/>
    </xf>
    <xf numFmtId="3" fontId="29" fillId="0" borderId="21" xfId="0" applyNumberFormat="1" applyFont="1" applyBorder="1" applyAlignment="1">
      <alignment horizontal="right" vertical="center"/>
    </xf>
    <xf numFmtId="3" fontId="0" fillId="0" borderId="36" xfId="56" applyNumberFormat="1" applyFont="1" applyBorder="1" applyAlignment="1">
      <alignment horizontal="right" vertical="center"/>
      <protection/>
    </xf>
    <xf numFmtId="3" fontId="0" fillId="0" borderId="36" xfId="56" applyNumberFormat="1" applyFont="1" applyBorder="1" applyAlignment="1">
      <alignment vertical="center"/>
      <protection/>
    </xf>
    <xf numFmtId="3" fontId="53" fillId="0" borderId="21" xfId="0" applyNumberFormat="1" applyFont="1" applyBorder="1" applyAlignment="1">
      <alignment/>
    </xf>
    <xf numFmtId="3" fontId="30" fillId="0" borderId="21" xfId="56" applyNumberFormat="1" applyFont="1" applyBorder="1" applyAlignment="1">
      <alignment vertical="center"/>
      <protection/>
    </xf>
    <xf numFmtId="3" fontId="29" fillId="0" borderId="75" xfId="0" applyNumberFormat="1" applyFont="1" applyBorder="1" applyAlignment="1">
      <alignment/>
    </xf>
    <xf numFmtId="3" fontId="30" fillId="25" borderId="36" xfId="56" applyNumberFormat="1" applyFont="1" applyFill="1" applyBorder="1" applyAlignment="1">
      <alignment horizontal="right" vertical="center" wrapText="1"/>
      <protection/>
    </xf>
    <xf numFmtId="3" fontId="30" fillId="0" borderId="36" xfId="56" applyNumberFormat="1" applyFont="1" applyBorder="1" applyAlignment="1">
      <alignment horizontal="right" vertical="center" wrapText="1"/>
      <protection/>
    </xf>
    <xf numFmtId="3" fontId="53" fillId="25" borderId="36" xfId="56" applyNumberFormat="1" applyFont="1" applyFill="1" applyBorder="1" applyAlignment="1">
      <alignment horizontal="right" vertical="center"/>
      <protection/>
    </xf>
    <xf numFmtId="3" fontId="30" fillId="0" borderId="36" xfId="56" applyNumberFormat="1" applyFont="1" applyBorder="1" applyAlignment="1">
      <alignment horizontal="right" vertical="center"/>
      <protection/>
    </xf>
    <xf numFmtId="49" fontId="29" fillId="0" borderId="61" xfId="0" applyNumberFormat="1" applyFont="1" applyFill="1" applyBorder="1" applyAlignment="1">
      <alignment horizontal="left" vertical="center" wrapText="1" shrinkToFit="1"/>
    </xf>
    <xf numFmtId="0" fontId="0" fillId="0" borderId="36" xfId="56" applyBorder="1">
      <alignment/>
      <protection/>
    </xf>
    <xf numFmtId="0" fontId="29" fillId="0" borderId="61" xfId="0" applyFont="1" applyBorder="1" applyAlignment="1">
      <alignment/>
    </xf>
    <xf numFmtId="3" fontId="0" fillId="0" borderId="17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/>
    </xf>
    <xf numFmtId="49" fontId="20" fillId="25" borderId="36" xfId="56" applyNumberFormat="1" applyFont="1" applyFill="1" applyBorder="1" applyAlignment="1">
      <alignment vertical="center" wrapText="1" shrinkToFit="1"/>
      <protection/>
    </xf>
    <xf numFmtId="3" fontId="30" fillId="25" borderId="36" xfId="56" applyNumberFormat="1" applyFont="1" applyFill="1" applyBorder="1" applyAlignment="1">
      <alignment horizontal="right" vertical="center"/>
      <protection/>
    </xf>
    <xf numFmtId="3" fontId="29" fillId="0" borderId="45" xfId="0" applyNumberFormat="1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3" fontId="29" fillId="0" borderId="60" xfId="0" applyNumberFormat="1" applyFont="1" applyBorder="1" applyAlignment="1">
      <alignment horizontal="right" vertical="center"/>
    </xf>
    <xf numFmtId="0" fontId="0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0" xfId="0" applyFill="1" applyBorder="1" applyAlignment="1">
      <alignment/>
    </xf>
    <xf numFmtId="0" fontId="36" fillId="0" borderId="0" xfId="56" applyFont="1" applyAlignment="1">
      <alignment horizontal="center" vertical="center" wrapText="1"/>
      <protection/>
    </xf>
    <xf numFmtId="0" fontId="39" fillId="0" borderId="0" xfId="56" applyFont="1" applyAlignment="1">
      <alignment horizontal="center" vertical="center" wrapText="1"/>
      <protection/>
    </xf>
    <xf numFmtId="0" fontId="33" fillId="0" borderId="0" xfId="56" applyFont="1" applyAlignment="1">
      <alignment horizontal="center" vertical="center"/>
      <protection/>
    </xf>
    <xf numFmtId="0" fontId="40" fillId="0" borderId="10" xfId="56" applyFont="1" applyBorder="1" applyAlignment="1">
      <alignment horizontal="center" vertical="center" wrapText="1"/>
      <protection/>
    </xf>
    <xf numFmtId="0" fontId="40" fillId="0" borderId="67" xfId="56" applyFont="1" applyBorder="1" applyAlignment="1">
      <alignment vertical="center"/>
      <protection/>
    </xf>
    <xf numFmtId="0" fontId="40" fillId="0" borderId="63" xfId="56" applyFont="1" applyBorder="1" applyAlignment="1">
      <alignment horizontal="center" vertical="center" wrapText="1"/>
      <protection/>
    </xf>
    <xf numFmtId="0" fontId="0" fillId="0" borderId="69" xfId="56" applyBorder="1" applyAlignment="1">
      <alignment vertical="center"/>
      <protection/>
    </xf>
    <xf numFmtId="0" fontId="20" fillId="0" borderId="69" xfId="56" applyFont="1" applyBorder="1" applyAlignment="1">
      <alignment vertical="center" wrapText="1"/>
      <protection/>
    </xf>
    <xf numFmtId="0" fontId="20" fillId="0" borderId="67" xfId="56" applyFont="1" applyBorder="1" applyAlignment="1">
      <alignment vertical="center"/>
      <protection/>
    </xf>
    <xf numFmtId="2" fontId="36" fillId="0" borderId="0" xfId="56" applyNumberFormat="1" applyFont="1" applyAlignment="1">
      <alignment horizontal="center" vertical="center"/>
      <protection/>
    </xf>
    <xf numFmtId="0" fontId="0" fillId="0" borderId="33" xfId="56" applyBorder="1" applyAlignment="1">
      <alignment horizontal="center"/>
      <protection/>
    </xf>
    <xf numFmtId="0" fontId="0" fillId="0" borderId="33" xfId="56" applyBorder="1" applyAlignment="1">
      <alignment horizontal="right"/>
      <protection/>
    </xf>
    <xf numFmtId="0" fontId="30" fillId="0" borderId="0" xfId="56" applyFont="1" applyAlignment="1">
      <alignment horizontal="right"/>
      <protection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64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center" vertical="center" wrapText="1"/>
    </xf>
    <xf numFmtId="3" fontId="23" fillId="0" borderId="66" xfId="0" applyNumberFormat="1" applyFont="1" applyBorder="1" applyAlignment="1">
      <alignment horizontal="center" vertical="center" wrapText="1"/>
    </xf>
    <xf numFmtId="3" fontId="23" fillId="0" borderId="76" xfId="0" applyNumberFormat="1" applyFont="1" applyBorder="1" applyAlignment="1">
      <alignment horizontal="center" vertical="center" wrapText="1"/>
    </xf>
    <xf numFmtId="3" fontId="24" fillId="0" borderId="67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29" fillId="0" borderId="20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28" fillId="0" borderId="61" xfId="0" applyFont="1" applyFill="1" applyBorder="1" applyAlignment="1">
      <alignment horizontal="left"/>
    </xf>
    <xf numFmtId="0" fontId="28" fillId="0" borderId="53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8" fillId="24" borderId="27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8" fillId="24" borderId="11" xfId="0" applyFont="1" applyFill="1" applyBorder="1" applyAlignment="1">
      <alignment horizontal="left" vertical="center"/>
    </xf>
    <xf numFmtId="0" fontId="28" fillId="24" borderId="34" xfId="0" applyFont="1" applyFill="1" applyBorder="1" applyAlignment="1">
      <alignment horizontal="left" vertical="center"/>
    </xf>
    <xf numFmtId="0" fontId="28" fillId="24" borderId="79" xfId="0" applyFont="1" applyFill="1" applyBorder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29" fillId="26" borderId="62" xfId="0" applyFont="1" applyFill="1" applyBorder="1" applyAlignment="1">
      <alignment horizontal="center" vertical="center"/>
    </xf>
    <xf numFmtId="0" fontId="29" fillId="26" borderId="75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vertical="center"/>
    </xf>
    <xf numFmtId="0" fontId="22" fillId="0" borderId="54" xfId="0" applyFont="1" applyFill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49" fontId="25" fillId="0" borderId="50" xfId="0" applyNumberFormat="1" applyFont="1" applyBorder="1" applyAlignment="1">
      <alignment horizontal="left" vertical="center" wrapText="1"/>
    </xf>
    <xf numFmtId="49" fontId="25" fillId="0" borderId="65" xfId="0" applyNumberFormat="1" applyFont="1" applyBorder="1" applyAlignment="1">
      <alignment horizontal="left" vertical="center" wrapText="1"/>
    </xf>
    <xf numFmtId="0" fontId="26" fillId="0" borderId="48" xfId="0" applyFont="1" applyFill="1" applyBorder="1" applyAlignment="1">
      <alignment vertical="center"/>
    </xf>
    <xf numFmtId="0" fontId="26" fillId="0" borderId="53" xfId="0" applyFont="1" applyFill="1" applyBorder="1" applyAlignment="1">
      <alignment vertical="center"/>
    </xf>
    <xf numFmtId="0" fontId="34" fillId="0" borderId="48" xfId="0" applyFont="1" applyFill="1" applyBorder="1" applyAlignment="1">
      <alignment vertical="center"/>
    </xf>
    <xf numFmtId="0" fontId="34" fillId="0" borderId="53" xfId="0" applyFont="1" applyFill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9" fillId="0" borderId="24" xfId="0" applyFont="1" applyBorder="1" applyAlignment="1">
      <alignment horizontal="left" vertical="center" wrapText="1"/>
    </xf>
    <xf numFmtId="0" fontId="29" fillId="0" borderId="75" xfId="0" applyFont="1" applyBorder="1" applyAlignment="1">
      <alignment horizontal="left" vertical="center" wrapText="1"/>
    </xf>
    <xf numFmtId="0" fontId="29" fillId="0" borderId="80" xfId="0" applyFont="1" applyBorder="1" applyAlignment="1">
      <alignment horizontal="left" vertical="center" wrapText="1"/>
    </xf>
    <xf numFmtId="49" fontId="28" fillId="0" borderId="48" xfId="0" applyNumberFormat="1" applyFont="1" applyBorder="1" applyAlignment="1">
      <alignment horizontal="left" vertical="center"/>
    </xf>
    <xf numFmtId="49" fontId="28" fillId="0" borderId="61" xfId="0" applyNumberFormat="1" applyFont="1" applyBorder="1" applyAlignment="1">
      <alignment horizontal="left" vertical="center"/>
    </xf>
    <xf numFmtId="49" fontId="28" fillId="0" borderId="53" xfId="0" applyNumberFormat="1" applyFont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left" vertical="center" wrapText="1"/>
    </xf>
    <xf numFmtId="0" fontId="28" fillId="0" borderId="79" xfId="0" applyFont="1" applyFill="1" applyBorder="1" applyAlignment="1">
      <alignment horizontal="left" vertical="center" wrapText="1"/>
    </xf>
    <xf numFmtId="0" fontId="28" fillId="0" borderId="48" xfId="0" applyFont="1" applyBorder="1" applyAlignment="1">
      <alignment horizontal="left"/>
    </xf>
    <xf numFmtId="0" fontId="28" fillId="0" borderId="61" xfId="0" applyFont="1" applyBorder="1" applyAlignment="1">
      <alignment horizontal="left"/>
    </xf>
    <xf numFmtId="0" fontId="29" fillId="0" borderId="20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49" fontId="29" fillId="0" borderId="61" xfId="0" applyNumberFormat="1" applyFont="1" applyFill="1" applyBorder="1" applyAlignment="1">
      <alignment horizontal="left" vertical="center" wrapText="1" shrinkToFit="1"/>
    </xf>
    <xf numFmtId="0" fontId="0" fillId="0" borderId="61" xfId="0" applyBorder="1" applyAlignment="1">
      <alignment horizontal="left" vertical="center" wrapText="1" shrinkToFit="1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0" borderId="33" xfId="0" applyFont="1" applyBorder="1" applyAlignment="1">
      <alignment horizontal="right"/>
    </xf>
    <xf numFmtId="49" fontId="29" fillId="0" borderId="20" xfId="0" applyNumberFormat="1" applyFont="1" applyBorder="1" applyAlignment="1">
      <alignment horizontal="left" vertical="center" wrapText="1"/>
    </xf>
    <xf numFmtId="49" fontId="29" fillId="0" borderId="53" xfId="0" applyNumberFormat="1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29" fillId="0" borderId="61" xfId="0" applyFont="1" applyBorder="1" applyAlignment="1">
      <alignment horizontal="left" vertical="center" wrapText="1"/>
    </xf>
    <xf numFmtId="0" fontId="23" fillId="0" borderId="48" xfId="0" applyFont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24" fillId="0" borderId="62" xfId="0" applyFont="1" applyFill="1" applyBorder="1" applyAlignment="1">
      <alignment vertical="center" wrapText="1"/>
    </xf>
    <xf numFmtId="0" fontId="24" fillId="0" borderId="80" xfId="0" applyFont="1" applyFill="1" applyBorder="1" applyAlignment="1">
      <alignment vertical="center" wrapText="1"/>
    </xf>
    <xf numFmtId="0" fontId="24" fillId="0" borderId="50" xfId="0" applyFont="1" applyFill="1" applyBorder="1" applyAlignment="1">
      <alignment vertical="center" wrapText="1"/>
    </xf>
    <xf numFmtId="0" fontId="24" fillId="0" borderId="56" xfId="0" applyFont="1" applyFill="1" applyBorder="1" applyAlignment="1">
      <alignment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63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21" fillId="0" borderId="0" xfId="0" applyFont="1" applyAlignment="1">
      <alignment horizont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67" xfId="0" applyNumberFormat="1" applyFont="1" applyBorder="1" applyAlignment="1">
      <alignment horizontal="center" vertical="center" wrapText="1"/>
    </xf>
    <xf numFmtId="3" fontId="29" fillId="0" borderId="25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3" fontId="29" fillId="0" borderId="26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3" fontId="29" fillId="0" borderId="80" xfId="0" applyNumberFormat="1" applyFont="1" applyBorder="1" applyAlignment="1">
      <alignment horizontal="right" vertical="center"/>
    </xf>
    <xf numFmtId="3" fontId="29" fillId="0" borderId="56" xfId="0" applyNumberFormat="1" applyFont="1" applyBorder="1" applyAlignment="1">
      <alignment horizontal="right" vertical="center"/>
    </xf>
    <xf numFmtId="3" fontId="29" fillId="0" borderId="41" xfId="0" applyNumberFormat="1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center" vertical="center"/>
    </xf>
    <xf numFmtId="3" fontId="29" fillId="0" borderId="44" xfId="0" applyNumberFormat="1" applyFont="1" applyBorder="1" applyAlignment="1">
      <alignment horizontal="center" vertical="center"/>
    </xf>
    <xf numFmtId="3" fontId="29" fillId="0" borderId="36" xfId="0" applyNumberFormat="1" applyFont="1" applyBorder="1" applyAlignment="1">
      <alignment horizontal="center" vertical="center"/>
    </xf>
    <xf numFmtId="3" fontId="29" fillId="0" borderId="45" xfId="0" applyNumberFormat="1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3" fontId="29" fillId="0" borderId="23" xfId="0" applyNumberFormat="1" applyFont="1" applyBorder="1" applyAlignment="1">
      <alignment horizontal="right" vertical="center"/>
    </xf>
    <xf numFmtId="3" fontId="29" fillId="0" borderId="41" xfId="0" applyNumberFormat="1" applyFont="1" applyBorder="1" applyAlignment="1">
      <alignment horizontal="right" vertical="center"/>
    </xf>
    <xf numFmtId="3" fontId="29" fillId="0" borderId="16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="80" zoomScaleNormal="80" zoomScaleSheetLayoutView="90" zoomScalePageLayoutView="0" workbookViewId="0" topLeftCell="A1">
      <pane ySplit="6" topLeftCell="A7" activePane="bottomLeft" state="frozen"/>
      <selection pane="topLeft" activeCell="C10" sqref="C10"/>
      <selection pane="bottomLeft" activeCell="A19" sqref="A19"/>
    </sheetView>
  </sheetViews>
  <sheetFormatPr defaultColWidth="9.140625" defaultRowHeight="12.75"/>
  <cols>
    <col min="1" max="1" width="35.8515625" style="136" customWidth="1"/>
    <col min="2" max="2" width="13.57421875" style="136" customWidth="1"/>
    <col min="3" max="3" width="11.8515625" style="136" customWidth="1"/>
    <col min="4" max="4" width="9.28125" style="136" customWidth="1"/>
    <col min="5" max="5" width="11.28125" style="136" customWidth="1"/>
    <col min="6" max="6" width="12.140625" style="136" customWidth="1"/>
    <col min="7" max="7" width="11.140625" style="136" customWidth="1"/>
    <col min="8" max="8" width="13.00390625" style="136" customWidth="1"/>
    <col min="9" max="9" width="16.140625" style="136" customWidth="1"/>
    <col min="10" max="10" width="11.421875" style="136" customWidth="1"/>
    <col min="11" max="11" width="13.421875" style="136" customWidth="1"/>
    <col min="12" max="12" width="11.28125" style="136" customWidth="1"/>
    <col min="13" max="13" width="11.00390625" style="136" customWidth="1"/>
    <col min="14" max="14" width="12.140625" style="136" customWidth="1"/>
    <col min="15" max="16" width="14.421875" style="136" customWidth="1"/>
    <col min="17" max="17" width="12.421875" style="136" customWidth="1"/>
    <col min="18" max="18" width="9.140625" style="136" customWidth="1"/>
    <col min="19" max="20" width="10.8515625" style="136" bestFit="1" customWidth="1"/>
    <col min="21" max="16384" width="9.140625" style="136" customWidth="1"/>
  </cols>
  <sheetData>
    <row r="1" spans="1:17" ht="12.75">
      <c r="A1" s="426" t="s">
        <v>323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2" spans="1:17" ht="12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</row>
    <row r="3" spans="1:17" ht="15">
      <c r="A3" s="428" t="s">
        <v>420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</row>
    <row r="4" spans="1:17" ht="15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Q4" s="196" t="s">
        <v>0</v>
      </c>
    </row>
    <row r="5" spans="1:17" ht="65.25" customHeight="1" thickBot="1">
      <c r="A5" s="298"/>
      <c r="B5" s="299" t="s">
        <v>324</v>
      </c>
      <c r="C5" s="299" t="s">
        <v>325</v>
      </c>
      <c r="D5" s="299" t="s">
        <v>326</v>
      </c>
      <c r="E5" s="299" t="s">
        <v>314</v>
      </c>
      <c r="F5" s="299" t="s">
        <v>327</v>
      </c>
      <c r="G5" s="299" t="s">
        <v>328</v>
      </c>
      <c r="H5" s="300" t="s">
        <v>299</v>
      </c>
      <c r="I5" s="300" t="s">
        <v>329</v>
      </c>
      <c r="J5" s="300" t="s">
        <v>300</v>
      </c>
      <c r="K5" s="300" t="s">
        <v>301</v>
      </c>
      <c r="L5" s="300" t="s">
        <v>330</v>
      </c>
      <c r="M5" s="301" t="s">
        <v>331</v>
      </c>
      <c r="N5" s="302" t="s">
        <v>332</v>
      </c>
      <c r="O5" s="303" t="s">
        <v>333</v>
      </c>
      <c r="P5" s="304" t="s">
        <v>371</v>
      </c>
      <c r="Q5" s="304" t="s">
        <v>334</v>
      </c>
    </row>
    <row r="6" spans="1:19" ht="19.5" customHeight="1" thickTop="1">
      <c r="A6" s="289" t="s">
        <v>422</v>
      </c>
      <c r="B6" s="305">
        <v>435306</v>
      </c>
      <c r="C6" s="306">
        <v>1747443</v>
      </c>
      <c r="D6" s="307">
        <v>26000</v>
      </c>
      <c r="E6" s="307">
        <v>247949</v>
      </c>
      <c r="F6" s="305">
        <v>34727</v>
      </c>
      <c r="G6" s="305">
        <v>72086</v>
      </c>
      <c r="H6" s="305">
        <v>2389536</v>
      </c>
      <c r="I6" s="305">
        <v>77350</v>
      </c>
      <c r="J6" s="305">
        <v>278709</v>
      </c>
      <c r="K6" s="305">
        <v>153253</v>
      </c>
      <c r="L6" s="308">
        <v>5462359</v>
      </c>
      <c r="M6" s="305">
        <v>2117756</v>
      </c>
      <c r="N6" s="305">
        <v>1256273</v>
      </c>
      <c r="O6" s="305">
        <v>207831</v>
      </c>
      <c r="P6" s="305">
        <v>1635009</v>
      </c>
      <c r="Q6" s="305">
        <v>1117388</v>
      </c>
      <c r="S6" s="279"/>
    </row>
    <row r="7" spans="1:19" ht="48" customHeight="1">
      <c r="A7" s="293" t="s">
        <v>428</v>
      </c>
      <c r="B7" s="404"/>
      <c r="C7" s="405">
        <v>14254</v>
      </c>
      <c r="D7" s="405"/>
      <c r="E7" s="405"/>
      <c r="F7" s="404"/>
      <c r="G7" s="404"/>
      <c r="H7" s="404"/>
      <c r="I7" s="404"/>
      <c r="J7" s="404"/>
      <c r="K7" s="404"/>
      <c r="L7" s="309">
        <f aca="true" t="shared" si="0" ref="L7:L40">SUM(B7:K7)</f>
        <v>14254</v>
      </c>
      <c r="M7" s="404">
        <v>-14254</v>
      </c>
      <c r="N7" s="305"/>
      <c r="O7" s="305"/>
      <c r="P7" s="305"/>
      <c r="Q7" s="305"/>
      <c r="S7" s="279"/>
    </row>
    <row r="8" spans="1:20" ht="49.5" customHeight="1">
      <c r="A8" s="293" t="s">
        <v>427</v>
      </c>
      <c r="B8" s="382"/>
      <c r="C8" s="383"/>
      <c r="D8" s="346"/>
      <c r="E8" s="346"/>
      <c r="F8" s="296"/>
      <c r="G8" s="296"/>
      <c r="H8" s="382">
        <v>24345</v>
      </c>
      <c r="I8" s="296"/>
      <c r="J8" s="296"/>
      <c r="K8" s="296"/>
      <c r="L8" s="309">
        <f t="shared" si="0"/>
        <v>24345</v>
      </c>
      <c r="M8" s="296"/>
      <c r="N8" s="296"/>
      <c r="O8" s="296"/>
      <c r="P8" s="296"/>
      <c r="Q8" s="296"/>
      <c r="T8" s="279"/>
    </row>
    <row r="9" spans="1:20" ht="39.75" customHeight="1">
      <c r="A9" s="293" t="s">
        <v>427</v>
      </c>
      <c r="B9" s="296"/>
      <c r="C9" s="346"/>
      <c r="D9" s="346"/>
      <c r="E9" s="346"/>
      <c r="F9" s="296"/>
      <c r="G9" s="296"/>
      <c r="H9" s="296">
        <v>-24345</v>
      </c>
      <c r="I9" s="296"/>
      <c r="J9" s="296"/>
      <c r="K9" s="296"/>
      <c r="L9" s="309">
        <f t="shared" si="0"/>
        <v>-24345</v>
      </c>
      <c r="M9" s="296"/>
      <c r="N9" s="296"/>
      <c r="O9" s="296"/>
      <c r="P9" s="296"/>
      <c r="Q9" s="296"/>
      <c r="T9" s="279"/>
    </row>
    <row r="10" spans="1:20" ht="39.75" customHeight="1">
      <c r="A10" s="338" t="s">
        <v>454</v>
      </c>
      <c r="B10" s="296"/>
      <c r="C10" s="346"/>
      <c r="D10" s="346"/>
      <c r="E10" s="346"/>
      <c r="F10" s="296"/>
      <c r="G10" s="296"/>
      <c r="H10" s="296">
        <v>141294</v>
      </c>
      <c r="I10" s="296"/>
      <c r="J10" s="296"/>
      <c r="K10" s="296"/>
      <c r="L10" s="309">
        <f t="shared" si="0"/>
        <v>141294</v>
      </c>
      <c r="M10" s="296"/>
      <c r="N10" s="296"/>
      <c r="O10" s="296"/>
      <c r="P10" s="296"/>
      <c r="Q10" s="296"/>
      <c r="T10" s="279"/>
    </row>
    <row r="11" spans="1:20" ht="39.75" customHeight="1">
      <c r="A11" s="338" t="s">
        <v>454</v>
      </c>
      <c r="B11" s="296"/>
      <c r="C11" s="346"/>
      <c r="D11" s="346"/>
      <c r="E11" s="346"/>
      <c r="F11" s="296"/>
      <c r="G11" s="296"/>
      <c r="H11" s="296">
        <v>-125655</v>
      </c>
      <c r="I11" s="296">
        <v>-15639</v>
      </c>
      <c r="J11" s="296"/>
      <c r="K11" s="296"/>
      <c r="L11" s="309">
        <f t="shared" si="0"/>
        <v>-141294</v>
      </c>
      <c r="M11" s="296"/>
      <c r="N11" s="296"/>
      <c r="O11" s="296"/>
      <c r="P11" s="296"/>
      <c r="Q11" s="296"/>
      <c r="T11" s="279"/>
    </row>
    <row r="12" spans="1:20" ht="39.75" customHeight="1">
      <c r="A12" s="338" t="s">
        <v>455</v>
      </c>
      <c r="B12" s="296"/>
      <c r="C12" s="346"/>
      <c r="D12" s="346"/>
      <c r="E12" s="346"/>
      <c r="F12" s="296"/>
      <c r="G12" s="296"/>
      <c r="H12" s="296"/>
      <c r="I12" s="296"/>
      <c r="J12" s="296">
        <v>25619</v>
      </c>
      <c r="K12" s="296"/>
      <c r="L12" s="309">
        <f t="shared" si="0"/>
        <v>25619</v>
      </c>
      <c r="M12" s="296"/>
      <c r="N12" s="296"/>
      <c r="O12" s="296"/>
      <c r="P12" s="296"/>
      <c r="Q12" s="296"/>
      <c r="T12" s="279"/>
    </row>
    <row r="13" spans="1:20" ht="39.75" customHeight="1">
      <c r="A13" s="338" t="s">
        <v>455</v>
      </c>
      <c r="B13" s="296"/>
      <c r="C13" s="346"/>
      <c r="D13" s="346"/>
      <c r="E13" s="346"/>
      <c r="F13" s="296"/>
      <c r="G13" s="296"/>
      <c r="H13" s="296"/>
      <c r="I13" s="296"/>
      <c r="J13" s="296">
        <v>-25619</v>
      </c>
      <c r="K13" s="296"/>
      <c r="L13" s="309">
        <f t="shared" si="0"/>
        <v>-25619</v>
      </c>
      <c r="M13" s="296"/>
      <c r="N13" s="296"/>
      <c r="O13" s="296"/>
      <c r="P13" s="296"/>
      <c r="Q13" s="296"/>
      <c r="T13" s="279"/>
    </row>
    <row r="14" spans="1:20" ht="39.75" customHeight="1">
      <c r="A14" s="338" t="s">
        <v>456</v>
      </c>
      <c r="B14" s="296"/>
      <c r="C14" s="346"/>
      <c r="D14" s="346"/>
      <c r="E14" s="346"/>
      <c r="F14" s="296"/>
      <c r="G14" s="296"/>
      <c r="H14" s="296">
        <v>-11719</v>
      </c>
      <c r="I14" s="296"/>
      <c r="J14" s="296">
        <v>11719</v>
      </c>
      <c r="K14" s="296"/>
      <c r="L14" s="309">
        <f t="shared" si="0"/>
        <v>0</v>
      </c>
      <c r="M14" s="296"/>
      <c r="N14" s="296"/>
      <c r="O14" s="296"/>
      <c r="P14" s="296"/>
      <c r="Q14" s="296"/>
      <c r="T14" s="279"/>
    </row>
    <row r="15" spans="1:20" ht="58.5" customHeight="1">
      <c r="A15" s="338" t="s">
        <v>457</v>
      </c>
      <c r="B15" s="296"/>
      <c r="C15" s="346"/>
      <c r="D15" s="346"/>
      <c r="E15" s="346"/>
      <c r="F15" s="296"/>
      <c r="G15" s="296"/>
      <c r="H15" s="296">
        <v>15851</v>
      </c>
      <c r="I15" s="296"/>
      <c r="J15" s="296"/>
      <c r="K15" s="296"/>
      <c r="L15" s="309">
        <f t="shared" si="0"/>
        <v>15851</v>
      </c>
      <c r="M15" s="296">
        <v>-15851</v>
      </c>
      <c r="N15" s="296"/>
      <c r="O15" s="296"/>
      <c r="P15" s="296"/>
      <c r="Q15" s="296"/>
      <c r="T15" s="279"/>
    </row>
    <row r="16" spans="1:20" ht="58.5" customHeight="1">
      <c r="A16" s="338" t="s">
        <v>457</v>
      </c>
      <c r="B16" s="296"/>
      <c r="C16" s="346"/>
      <c r="D16" s="346"/>
      <c r="E16" s="346"/>
      <c r="F16" s="296"/>
      <c r="G16" s="296"/>
      <c r="H16" s="296"/>
      <c r="I16" s="296"/>
      <c r="J16" s="296">
        <v>-15851</v>
      </c>
      <c r="K16" s="296"/>
      <c r="L16" s="309">
        <f t="shared" si="0"/>
        <v>-15851</v>
      </c>
      <c r="M16" s="296">
        <v>15851</v>
      </c>
      <c r="N16" s="296"/>
      <c r="O16" s="296"/>
      <c r="P16" s="296"/>
      <c r="Q16" s="296"/>
      <c r="T16" s="279"/>
    </row>
    <row r="17" spans="1:20" ht="58.5" customHeight="1">
      <c r="A17" s="338" t="s">
        <v>458</v>
      </c>
      <c r="B17" s="296"/>
      <c r="C17" s="346"/>
      <c r="D17" s="346"/>
      <c r="E17" s="346"/>
      <c r="F17" s="296"/>
      <c r="G17" s="296"/>
      <c r="H17" s="296"/>
      <c r="I17" s="296">
        <v>18599</v>
      </c>
      <c r="J17" s="296">
        <v>-58599</v>
      </c>
      <c r="K17" s="296"/>
      <c r="L17" s="309">
        <f t="shared" si="0"/>
        <v>-40000</v>
      </c>
      <c r="M17" s="382"/>
      <c r="N17" s="296"/>
      <c r="O17" s="296"/>
      <c r="P17" s="296"/>
      <c r="Q17" s="296">
        <v>-40000</v>
      </c>
      <c r="T17" s="279"/>
    </row>
    <row r="18" spans="1:20" ht="39" customHeight="1">
      <c r="A18" s="338" t="s">
        <v>464</v>
      </c>
      <c r="B18" s="296"/>
      <c r="C18" s="346"/>
      <c r="D18" s="346"/>
      <c r="E18" s="346"/>
      <c r="F18" s="296"/>
      <c r="G18" s="296">
        <v>19075</v>
      </c>
      <c r="H18" s="296"/>
      <c r="I18" s="296"/>
      <c r="J18" s="296"/>
      <c r="K18" s="296"/>
      <c r="L18" s="309">
        <f t="shared" si="0"/>
        <v>19075</v>
      </c>
      <c r="M18" s="382">
        <v>-19075</v>
      </c>
      <c r="N18" s="296"/>
      <c r="O18" s="296"/>
      <c r="P18" s="296"/>
      <c r="Q18" s="296"/>
      <c r="T18" s="279"/>
    </row>
    <row r="19" spans="1:20" ht="36.75" customHeight="1">
      <c r="A19" s="338" t="s">
        <v>465</v>
      </c>
      <c r="B19" s="296"/>
      <c r="C19" s="346"/>
      <c r="D19" s="346"/>
      <c r="E19" s="346"/>
      <c r="F19" s="296"/>
      <c r="G19" s="296">
        <v>12870</v>
      </c>
      <c r="H19" s="296"/>
      <c r="I19" s="296"/>
      <c r="J19" s="296"/>
      <c r="K19" s="296"/>
      <c r="L19" s="309">
        <f t="shared" si="0"/>
        <v>12870</v>
      </c>
      <c r="M19" s="382">
        <v>-12870</v>
      </c>
      <c r="N19" s="296"/>
      <c r="O19" s="296"/>
      <c r="P19" s="296"/>
      <c r="Q19" s="296"/>
      <c r="T19" s="279"/>
    </row>
    <row r="20" spans="1:20" ht="45" customHeight="1">
      <c r="A20" s="293" t="s">
        <v>430</v>
      </c>
      <c r="B20" s="296"/>
      <c r="C20" s="346"/>
      <c r="D20" s="346"/>
      <c r="E20" s="346"/>
      <c r="F20" s="296"/>
      <c r="G20" s="296"/>
      <c r="H20" s="296"/>
      <c r="I20" s="296"/>
      <c r="J20" s="296"/>
      <c r="K20" s="296"/>
      <c r="L20" s="309">
        <f t="shared" si="0"/>
        <v>0</v>
      </c>
      <c r="M20" s="296">
        <v>-584</v>
      </c>
      <c r="N20" s="296"/>
      <c r="O20" s="296"/>
      <c r="P20" s="296"/>
      <c r="Q20" s="296">
        <v>-584</v>
      </c>
      <c r="T20" s="279"/>
    </row>
    <row r="21" spans="1:20" ht="40.5" customHeight="1">
      <c r="A21" s="293" t="s">
        <v>429</v>
      </c>
      <c r="B21" s="296"/>
      <c r="C21" s="346"/>
      <c r="D21" s="346"/>
      <c r="E21" s="346"/>
      <c r="F21" s="296"/>
      <c r="G21" s="296"/>
      <c r="H21" s="296"/>
      <c r="I21" s="296"/>
      <c r="J21" s="296"/>
      <c r="K21" s="296"/>
      <c r="L21" s="309">
        <f t="shared" si="0"/>
        <v>0</v>
      </c>
      <c r="M21" s="296">
        <v>31</v>
      </c>
      <c r="N21" s="296"/>
      <c r="O21" s="296"/>
      <c r="P21" s="296"/>
      <c r="Q21" s="296">
        <v>31</v>
      </c>
      <c r="T21" s="279"/>
    </row>
    <row r="22" spans="1:20" ht="40.5" customHeight="1">
      <c r="A22" s="293" t="s">
        <v>431</v>
      </c>
      <c r="B22" s="296"/>
      <c r="C22" s="346"/>
      <c r="D22" s="346"/>
      <c r="E22" s="346">
        <v>25</v>
      </c>
      <c r="F22" s="296"/>
      <c r="G22" s="296"/>
      <c r="H22" s="296"/>
      <c r="I22" s="296"/>
      <c r="J22" s="296"/>
      <c r="K22" s="296"/>
      <c r="L22" s="309">
        <f t="shared" si="0"/>
        <v>25</v>
      </c>
      <c r="M22" s="382">
        <v>-25</v>
      </c>
      <c r="N22" s="296"/>
      <c r="O22" s="296"/>
      <c r="P22" s="296"/>
      <c r="Q22" s="296"/>
      <c r="T22" s="279"/>
    </row>
    <row r="23" spans="1:20" ht="26.25" customHeight="1">
      <c r="A23" s="293" t="s">
        <v>436</v>
      </c>
      <c r="B23" s="296"/>
      <c r="C23" s="346"/>
      <c r="D23" s="346"/>
      <c r="E23" s="346"/>
      <c r="F23" s="296"/>
      <c r="G23" s="296"/>
      <c r="H23" s="296"/>
      <c r="I23" s="296"/>
      <c r="J23" s="296"/>
      <c r="K23" s="296"/>
      <c r="L23" s="309">
        <f t="shared" si="0"/>
        <v>0</v>
      </c>
      <c r="M23" s="382">
        <v>8350</v>
      </c>
      <c r="N23" s="296"/>
      <c r="O23" s="296"/>
      <c r="P23" s="296"/>
      <c r="Q23" s="296">
        <v>8350</v>
      </c>
      <c r="T23" s="279"/>
    </row>
    <row r="24" spans="1:17" ht="15.75" customHeight="1">
      <c r="A24" s="293" t="s">
        <v>352</v>
      </c>
      <c r="B24" s="296"/>
      <c r="C24" s="411">
        <v>274</v>
      </c>
      <c r="D24" s="296"/>
      <c r="E24" s="296"/>
      <c r="F24" s="296"/>
      <c r="G24" s="296"/>
      <c r="H24" s="296"/>
      <c r="I24" s="296"/>
      <c r="J24" s="296"/>
      <c r="K24" s="296"/>
      <c r="L24" s="309">
        <f t="shared" si="0"/>
        <v>274</v>
      </c>
      <c r="M24" s="294"/>
      <c r="N24" s="296"/>
      <c r="O24" s="296"/>
      <c r="P24" s="296"/>
      <c r="Q24" s="411">
        <v>274</v>
      </c>
    </row>
    <row r="25" spans="1:17" ht="15.75" customHeight="1">
      <c r="A25" s="293" t="s">
        <v>353</v>
      </c>
      <c r="B25" s="296"/>
      <c r="C25" s="382"/>
      <c r="D25" s="296"/>
      <c r="E25" s="296"/>
      <c r="F25" s="296"/>
      <c r="G25" s="296"/>
      <c r="H25" s="296"/>
      <c r="I25" s="296"/>
      <c r="J25" s="296"/>
      <c r="K25" s="296"/>
      <c r="L25" s="309">
        <f t="shared" si="0"/>
        <v>0</v>
      </c>
      <c r="M25" s="409">
        <v>5063</v>
      </c>
      <c r="N25" s="296"/>
      <c r="O25" s="296"/>
      <c r="P25" s="296"/>
      <c r="Q25" s="382">
        <v>5063</v>
      </c>
    </row>
    <row r="26" spans="1:17" ht="17.25" customHeight="1">
      <c r="A26" s="293" t="s">
        <v>354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309">
        <f t="shared" si="0"/>
        <v>0</v>
      </c>
      <c r="M26" s="409">
        <v>494</v>
      </c>
      <c r="N26" s="296"/>
      <c r="O26" s="296"/>
      <c r="P26" s="296"/>
      <c r="Q26" s="382">
        <v>494</v>
      </c>
    </row>
    <row r="27" spans="1:17" ht="27" customHeight="1">
      <c r="A27" s="293" t="s">
        <v>449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309">
        <f t="shared" si="0"/>
        <v>0</v>
      </c>
      <c r="M27" s="409">
        <v>30000</v>
      </c>
      <c r="N27" s="296"/>
      <c r="O27" s="296"/>
      <c r="P27" s="296"/>
      <c r="Q27" s="382">
        <v>30000</v>
      </c>
    </row>
    <row r="28" spans="1:17" ht="29.25" customHeight="1">
      <c r="A28" s="293" t="s">
        <v>441</v>
      </c>
      <c r="B28" s="296"/>
      <c r="C28" s="382"/>
      <c r="D28" s="296"/>
      <c r="E28" s="296"/>
      <c r="F28" s="296"/>
      <c r="G28" s="296"/>
      <c r="H28" s="382">
        <v>1427</v>
      </c>
      <c r="I28" s="296"/>
      <c r="J28" s="296"/>
      <c r="K28" s="296"/>
      <c r="L28" s="309">
        <f t="shared" si="0"/>
        <v>1427</v>
      </c>
      <c r="M28" s="409"/>
      <c r="N28" s="296"/>
      <c r="O28" s="296"/>
      <c r="P28" s="296"/>
      <c r="Q28" s="382">
        <v>1427</v>
      </c>
    </row>
    <row r="29" spans="1:17" ht="38.25" customHeight="1">
      <c r="A29" s="338" t="s">
        <v>463</v>
      </c>
      <c r="B29" s="296"/>
      <c r="C29" s="382">
        <v>1938</v>
      </c>
      <c r="D29" s="296"/>
      <c r="E29" s="296"/>
      <c r="F29" s="296"/>
      <c r="G29" s="296"/>
      <c r="H29" s="296"/>
      <c r="I29" s="296"/>
      <c r="J29" s="296"/>
      <c r="K29" s="296"/>
      <c r="L29" s="309">
        <f t="shared" si="0"/>
        <v>1938</v>
      </c>
      <c r="M29" s="409">
        <v>-1938</v>
      </c>
      <c r="N29" s="296"/>
      <c r="O29" s="296"/>
      <c r="P29" s="382"/>
      <c r="Q29" s="296"/>
    </row>
    <row r="30" spans="1:17" ht="27.75" customHeight="1">
      <c r="A30" s="338" t="s">
        <v>447</v>
      </c>
      <c r="B30" s="296"/>
      <c r="C30" s="382">
        <v>733</v>
      </c>
      <c r="D30" s="296"/>
      <c r="E30" s="296"/>
      <c r="F30" s="296"/>
      <c r="G30" s="296"/>
      <c r="H30" s="296"/>
      <c r="I30" s="296"/>
      <c r="J30" s="296"/>
      <c r="K30" s="296"/>
      <c r="L30" s="309">
        <f t="shared" si="0"/>
        <v>733</v>
      </c>
      <c r="M30" s="409"/>
      <c r="N30" s="296"/>
      <c r="O30" s="296"/>
      <c r="P30" s="382"/>
      <c r="Q30" s="296">
        <v>733</v>
      </c>
    </row>
    <row r="31" spans="1:17" ht="27.75" customHeight="1">
      <c r="A31" s="293" t="s">
        <v>462</v>
      </c>
      <c r="B31" s="296"/>
      <c r="C31" s="382"/>
      <c r="D31" s="296"/>
      <c r="E31" s="296"/>
      <c r="F31" s="296"/>
      <c r="G31" s="296"/>
      <c r="H31" s="296"/>
      <c r="I31" s="296"/>
      <c r="J31" s="296"/>
      <c r="K31" s="296"/>
      <c r="L31" s="309">
        <f t="shared" si="0"/>
        <v>0</v>
      </c>
      <c r="M31" s="409">
        <v>26818</v>
      </c>
      <c r="N31" s="296"/>
      <c r="O31" s="296"/>
      <c r="P31" s="382"/>
      <c r="Q31" s="296">
        <v>26818</v>
      </c>
    </row>
    <row r="32" spans="1:17" ht="17.25" customHeight="1">
      <c r="A32" s="338" t="s">
        <v>408</v>
      </c>
      <c r="B32" s="296">
        <v>44219</v>
      </c>
      <c r="C32" s="296"/>
      <c r="D32" s="296"/>
      <c r="E32" s="296"/>
      <c r="F32" s="296"/>
      <c r="G32" s="296"/>
      <c r="H32" s="296"/>
      <c r="I32" s="296"/>
      <c r="J32" s="296"/>
      <c r="K32" s="296"/>
      <c r="L32" s="309">
        <f t="shared" si="0"/>
        <v>44219</v>
      </c>
      <c r="M32" s="294">
        <v>4110</v>
      </c>
      <c r="N32" s="296"/>
      <c r="O32" s="296">
        <v>13000</v>
      </c>
      <c r="P32" s="382"/>
      <c r="Q32" s="296">
        <v>17110</v>
      </c>
    </row>
    <row r="33" spans="1:17" ht="21" customHeight="1">
      <c r="A33" s="338" t="s">
        <v>408</v>
      </c>
      <c r="B33" s="382">
        <v>-8976</v>
      </c>
      <c r="C33" s="382"/>
      <c r="D33" s="382"/>
      <c r="E33" s="382"/>
      <c r="F33" s="382"/>
      <c r="G33" s="382"/>
      <c r="H33" s="382">
        <v>-35243</v>
      </c>
      <c r="I33" s="382"/>
      <c r="J33" s="296"/>
      <c r="K33" s="296"/>
      <c r="L33" s="309">
        <f t="shared" si="0"/>
        <v>-44219</v>
      </c>
      <c r="M33" s="294"/>
      <c r="N33" s="296"/>
      <c r="O33" s="296"/>
      <c r="P33" s="382"/>
      <c r="Q33" s="296"/>
    </row>
    <row r="34" spans="1:17" ht="28.5" customHeight="1">
      <c r="A34" s="338" t="s">
        <v>419</v>
      </c>
      <c r="B34" s="382"/>
      <c r="C34" s="382">
        <v>7116</v>
      </c>
      <c r="D34" s="382"/>
      <c r="E34" s="382"/>
      <c r="F34" s="382"/>
      <c r="G34" s="382"/>
      <c r="H34" s="382">
        <v>769</v>
      </c>
      <c r="I34" s="296"/>
      <c r="J34" s="296"/>
      <c r="K34" s="296"/>
      <c r="L34" s="309">
        <f t="shared" si="0"/>
        <v>7885</v>
      </c>
      <c r="M34" s="294"/>
      <c r="N34" s="296"/>
      <c r="O34" s="296"/>
      <c r="P34" s="382"/>
      <c r="Q34" s="296"/>
    </row>
    <row r="35" spans="1:17" ht="28.5" customHeight="1">
      <c r="A35" s="338" t="s">
        <v>419</v>
      </c>
      <c r="B35" s="382"/>
      <c r="C35" s="382">
        <v>-7806</v>
      </c>
      <c r="D35" s="382"/>
      <c r="E35" s="382"/>
      <c r="F35" s="382"/>
      <c r="G35" s="382"/>
      <c r="H35" s="382">
        <v>-79</v>
      </c>
      <c r="I35" s="296"/>
      <c r="J35" s="296"/>
      <c r="K35" s="296"/>
      <c r="L35" s="309">
        <f t="shared" si="0"/>
        <v>-7885</v>
      </c>
      <c r="M35" s="294"/>
      <c r="N35" s="296"/>
      <c r="O35" s="296"/>
      <c r="P35" s="382"/>
      <c r="Q35" s="296"/>
    </row>
    <row r="36" spans="1:17" ht="22.5" customHeight="1">
      <c r="A36" s="338" t="s">
        <v>409</v>
      </c>
      <c r="B36" s="382"/>
      <c r="C36" s="382">
        <v>2603</v>
      </c>
      <c r="D36" s="382"/>
      <c r="E36" s="382"/>
      <c r="F36" s="382"/>
      <c r="G36" s="382"/>
      <c r="H36" s="382">
        <v>1179</v>
      </c>
      <c r="I36" s="296"/>
      <c r="J36" s="296"/>
      <c r="K36" s="296"/>
      <c r="L36" s="309">
        <f t="shared" si="0"/>
        <v>3782</v>
      </c>
      <c r="M36" s="294"/>
      <c r="N36" s="296"/>
      <c r="O36" s="296"/>
      <c r="P36" s="382"/>
      <c r="Q36" s="296"/>
    </row>
    <row r="37" spans="1:17" ht="20.25" customHeight="1">
      <c r="A37" s="338" t="s">
        <v>409</v>
      </c>
      <c r="B37" s="382"/>
      <c r="C37" s="382">
        <v>-3782</v>
      </c>
      <c r="D37" s="382"/>
      <c r="E37" s="382"/>
      <c r="F37" s="382"/>
      <c r="G37" s="382"/>
      <c r="H37" s="382"/>
      <c r="I37" s="296"/>
      <c r="J37" s="296"/>
      <c r="K37" s="296"/>
      <c r="L37" s="309">
        <f t="shared" si="0"/>
        <v>-3782</v>
      </c>
      <c r="M37" s="294"/>
      <c r="N37" s="296"/>
      <c r="O37" s="296"/>
      <c r="P37" s="382"/>
      <c r="Q37" s="296"/>
    </row>
    <row r="38" spans="1:17" ht="21" customHeight="1">
      <c r="A38" s="338" t="s">
        <v>434</v>
      </c>
      <c r="B38" s="382"/>
      <c r="C38" s="382">
        <v>241</v>
      </c>
      <c r="D38" s="382"/>
      <c r="E38" s="382"/>
      <c r="F38" s="382"/>
      <c r="G38" s="382"/>
      <c r="H38" s="382"/>
      <c r="I38" s="296"/>
      <c r="J38" s="296"/>
      <c r="K38" s="296"/>
      <c r="L38" s="309">
        <f t="shared" si="0"/>
        <v>241</v>
      </c>
      <c r="M38" s="294"/>
      <c r="N38" s="296"/>
      <c r="O38" s="296"/>
      <c r="P38" s="382"/>
      <c r="Q38" s="296"/>
    </row>
    <row r="39" spans="1:17" ht="20.25" customHeight="1">
      <c r="A39" s="338" t="s">
        <v>434</v>
      </c>
      <c r="B39" s="382"/>
      <c r="C39" s="382">
        <v>-241</v>
      </c>
      <c r="D39" s="382"/>
      <c r="E39" s="382"/>
      <c r="F39" s="382"/>
      <c r="G39" s="382"/>
      <c r="H39" s="382"/>
      <c r="I39" s="296"/>
      <c r="J39" s="296"/>
      <c r="K39" s="296"/>
      <c r="L39" s="309">
        <f t="shared" si="0"/>
        <v>-241</v>
      </c>
      <c r="M39" s="294"/>
      <c r="N39" s="296"/>
      <c r="O39" s="296"/>
      <c r="P39" s="382"/>
      <c r="Q39" s="296"/>
    </row>
    <row r="40" spans="1:17" ht="20.25" customHeight="1">
      <c r="A40" s="338" t="s">
        <v>451</v>
      </c>
      <c r="B40" s="382"/>
      <c r="C40" s="382">
        <v>800</v>
      </c>
      <c r="D40" s="382"/>
      <c r="E40" s="382"/>
      <c r="F40" s="382"/>
      <c r="G40" s="382"/>
      <c r="H40" s="382"/>
      <c r="I40" s="296"/>
      <c r="J40" s="296"/>
      <c r="K40" s="296"/>
      <c r="L40" s="309">
        <f t="shared" si="0"/>
        <v>800</v>
      </c>
      <c r="M40" s="294"/>
      <c r="N40" s="296"/>
      <c r="O40" s="296"/>
      <c r="P40" s="382"/>
      <c r="Q40" s="296">
        <v>800</v>
      </c>
    </row>
    <row r="41" spans="1:17" ht="22.5" customHeight="1">
      <c r="A41" s="293" t="s">
        <v>373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309">
        <f>SUM(B41:K41)</f>
        <v>0</v>
      </c>
      <c r="M41" s="294"/>
      <c r="N41" s="296"/>
      <c r="O41" s="296"/>
      <c r="P41" s="382">
        <v>34477</v>
      </c>
      <c r="Q41" s="296"/>
    </row>
    <row r="42" spans="1:17" ht="12.75">
      <c r="A42" s="310" t="s">
        <v>41</v>
      </c>
      <c r="B42" s="306">
        <f aca="true" t="shared" si="1" ref="B42:K42">SUM(B6:B41)</f>
        <v>470549</v>
      </c>
      <c r="C42" s="306">
        <f t="shared" si="1"/>
        <v>1763573</v>
      </c>
      <c r="D42" s="306">
        <f t="shared" si="1"/>
        <v>26000</v>
      </c>
      <c r="E42" s="306">
        <f t="shared" si="1"/>
        <v>247974</v>
      </c>
      <c r="F42" s="306">
        <f t="shared" si="1"/>
        <v>34727</v>
      </c>
      <c r="G42" s="306">
        <f t="shared" si="1"/>
        <v>104031</v>
      </c>
      <c r="H42" s="306">
        <f t="shared" si="1"/>
        <v>2377360</v>
      </c>
      <c r="I42" s="306">
        <f t="shared" si="1"/>
        <v>80310</v>
      </c>
      <c r="J42" s="306">
        <f t="shared" si="1"/>
        <v>215978</v>
      </c>
      <c r="K42" s="306">
        <f t="shared" si="1"/>
        <v>153253</v>
      </c>
      <c r="L42" s="306">
        <f aca="true" t="shared" si="2" ref="L42:Q42">SUM(L6:L41)</f>
        <v>5473755</v>
      </c>
      <c r="M42" s="306">
        <f t="shared" si="2"/>
        <v>2143876</v>
      </c>
      <c r="N42" s="306">
        <f t="shared" si="2"/>
        <v>1256273</v>
      </c>
      <c r="O42" s="306">
        <f t="shared" si="2"/>
        <v>220831</v>
      </c>
      <c r="P42" s="306">
        <f t="shared" si="2"/>
        <v>1669486</v>
      </c>
      <c r="Q42" s="306">
        <f t="shared" si="2"/>
        <v>1167904</v>
      </c>
    </row>
    <row r="43" spans="1:17" ht="12.75">
      <c r="A43" s="207"/>
      <c r="B43" s="207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</row>
    <row r="44" ht="12" customHeight="1">
      <c r="L44" s="279"/>
    </row>
    <row r="45" spans="2:12" ht="12.75">
      <c r="B45" s="212"/>
      <c r="H45" s="279"/>
      <c r="L45" s="279"/>
    </row>
    <row r="46" spans="9:12" ht="12.75">
      <c r="I46" s="279"/>
      <c r="J46" s="279"/>
      <c r="L46" s="279"/>
    </row>
    <row r="47" spans="4:12" ht="12.75">
      <c r="D47" s="279"/>
      <c r="E47" s="279"/>
      <c r="L47" s="279"/>
    </row>
    <row r="48" ht="12.75">
      <c r="I48" s="279"/>
    </row>
    <row r="49" ht="12.75">
      <c r="L49" s="279"/>
    </row>
    <row r="55" ht="12.75">
      <c r="L55" s="279"/>
    </row>
    <row r="56" spans="5:9" ht="12.75">
      <c r="E56" s="279"/>
      <c r="I56" s="279"/>
    </row>
  </sheetData>
  <sheetProtection/>
  <mergeCells count="2">
    <mergeCell ref="A1:Q2"/>
    <mergeCell ref="A3:Q3"/>
  </mergeCells>
  <printOptions/>
  <pageMargins left="0.35433070866141736" right="0.35433070866141736" top="0.6299212598425197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48"/>
  <sheetViews>
    <sheetView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43.28125" style="0" customWidth="1"/>
    <col min="2" max="2" width="9.7109375" style="0" customWidth="1"/>
    <col min="3" max="3" width="10.140625" style="0" customWidth="1"/>
    <col min="4" max="4" width="8.8515625" style="0" customWidth="1"/>
  </cols>
  <sheetData>
    <row r="1" spans="1:9" ht="15" customHeight="1">
      <c r="A1" s="449" t="s">
        <v>280</v>
      </c>
      <c r="B1" s="449"/>
      <c r="C1" s="449"/>
      <c r="D1" s="449"/>
      <c r="E1" s="449"/>
      <c r="F1" s="449"/>
      <c r="G1" s="449"/>
      <c r="H1" s="449"/>
      <c r="I1" s="449"/>
    </row>
    <row r="3" spans="1:9" ht="12.75">
      <c r="A3" s="533" t="s">
        <v>472</v>
      </c>
      <c r="B3" s="533"/>
      <c r="C3" s="533"/>
      <c r="D3" s="533"/>
      <c r="E3" s="533"/>
      <c r="F3" s="533"/>
      <c r="G3" s="533"/>
      <c r="H3" s="533"/>
      <c r="I3" s="533"/>
    </row>
    <row r="4" spans="1:9" ht="12.75">
      <c r="A4" s="85"/>
      <c r="H4" s="534" t="s">
        <v>0</v>
      </c>
      <c r="I4" s="534"/>
    </row>
    <row r="5" ht="6.75" customHeight="1"/>
    <row r="6" spans="1:9" ht="18.75" customHeight="1">
      <c r="A6" s="535" t="s">
        <v>1</v>
      </c>
      <c r="B6" s="439" t="s">
        <v>310</v>
      </c>
      <c r="C6" s="440"/>
      <c r="D6" s="440"/>
      <c r="E6" s="441"/>
      <c r="F6" s="439" t="s">
        <v>310</v>
      </c>
      <c r="G6" s="440"/>
      <c r="H6" s="440"/>
      <c r="I6" s="441"/>
    </row>
    <row r="7" spans="1:9" ht="15" customHeight="1">
      <c r="A7" s="536"/>
      <c r="B7" s="442" t="s">
        <v>423</v>
      </c>
      <c r="C7" s="443"/>
      <c r="D7" s="443"/>
      <c r="E7" s="444"/>
      <c r="F7" s="442"/>
      <c r="G7" s="443"/>
      <c r="H7" s="443"/>
      <c r="I7" s="444"/>
    </row>
    <row r="8" spans="1:9" ht="29.25" customHeight="1">
      <c r="A8" s="537"/>
      <c r="B8" s="2" t="s">
        <v>2</v>
      </c>
      <c r="C8" s="2" t="s">
        <v>3</v>
      </c>
      <c r="D8" s="2" t="s">
        <v>36</v>
      </c>
      <c r="E8" s="441" t="s">
        <v>4</v>
      </c>
      <c r="F8" s="2" t="s">
        <v>2</v>
      </c>
      <c r="G8" s="2" t="s">
        <v>3</v>
      </c>
      <c r="H8" s="2" t="s">
        <v>36</v>
      </c>
      <c r="I8" s="441" t="s">
        <v>4</v>
      </c>
    </row>
    <row r="9" spans="1:9" ht="19.5" customHeight="1" thickBot="1">
      <c r="A9" s="538"/>
      <c r="B9" s="446" t="s">
        <v>5</v>
      </c>
      <c r="C9" s="446"/>
      <c r="D9" s="446"/>
      <c r="E9" s="445"/>
      <c r="F9" s="446" t="s">
        <v>5</v>
      </c>
      <c r="G9" s="446"/>
      <c r="H9" s="446"/>
      <c r="I9" s="445"/>
    </row>
    <row r="10" spans="1:9" ht="13.5" thickTop="1">
      <c r="A10" s="4" t="s">
        <v>6</v>
      </c>
      <c r="B10" s="9"/>
      <c r="C10" s="9"/>
      <c r="D10" s="9"/>
      <c r="E10" s="78"/>
      <c r="F10" s="9"/>
      <c r="G10" s="9"/>
      <c r="H10" s="9"/>
      <c r="I10" s="78"/>
    </row>
    <row r="11" spans="1:9" ht="17.25" customHeight="1">
      <c r="A11" s="47" t="s">
        <v>13</v>
      </c>
      <c r="B11" s="245">
        <f aca="true" t="shared" si="0" ref="B11:I11">SUM(B12)</f>
        <v>0</v>
      </c>
      <c r="C11" s="245">
        <f t="shared" si="0"/>
        <v>325</v>
      </c>
      <c r="D11" s="245">
        <f t="shared" si="0"/>
        <v>0</v>
      </c>
      <c r="E11" s="244">
        <f t="shared" si="0"/>
        <v>325</v>
      </c>
      <c r="F11" s="245">
        <f t="shared" si="0"/>
        <v>0</v>
      </c>
      <c r="G11" s="245">
        <f t="shared" si="0"/>
        <v>325</v>
      </c>
      <c r="H11" s="245">
        <f t="shared" si="0"/>
        <v>0</v>
      </c>
      <c r="I11" s="244">
        <f t="shared" si="0"/>
        <v>325</v>
      </c>
    </row>
    <row r="12" spans="1:9" ht="12.75">
      <c r="A12" s="8" t="s">
        <v>14</v>
      </c>
      <c r="B12" s="77">
        <f aca="true" t="shared" si="1" ref="B12:I12">SUM(B13:B16)</f>
        <v>0</v>
      </c>
      <c r="C12" s="77">
        <f t="shared" si="1"/>
        <v>325</v>
      </c>
      <c r="D12" s="77">
        <f t="shared" si="1"/>
        <v>0</v>
      </c>
      <c r="E12" s="29">
        <f t="shared" si="1"/>
        <v>325</v>
      </c>
      <c r="F12" s="77">
        <f t="shared" si="1"/>
        <v>0</v>
      </c>
      <c r="G12" s="77">
        <f t="shared" si="1"/>
        <v>325</v>
      </c>
      <c r="H12" s="77">
        <f t="shared" si="1"/>
        <v>0</v>
      </c>
      <c r="I12" s="29">
        <f t="shared" si="1"/>
        <v>325</v>
      </c>
    </row>
    <row r="13" spans="1:11" ht="12.75">
      <c r="A13" s="173" t="s">
        <v>15</v>
      </c>
      <c r="B13" s="174"/>
      <c r="C13" s="161">
        <v>220</v>
      </c>
      <c r="D13" s="161"/>
      <c r="E13" s="167">
        <f>SUM(B13:D13)</f>
        <v>220</v>
      </c>
      <c r="F13" s="174"/>
      <c r="G13" s="161">
        <v>220</v>
      </c>
      <c r="H13" s="161"/>
      <c r="I13" s="167">
        <f>SUM(F13:H13)</f>
        <v>220</v>
      </c>
      <c r="K13" s="102"/>
    </row>
    <row r="14" spans="1:11" ht="12.75">
      <c r="A14" s="173" t="s">
        <v>16</v>
      </c>
      <c r="B14" s="174"/>
      <c r="C14" s="161">
        <v>36</v>
      </c>
      <c r="D14" s="161"/>
      <c r="E14" s="167">
        <f>SUM(B14:D14)</f>
        <v>36</v>
      </c>
      <c r="F14" s="174"/>
      <c r="G14" s="161">
        <v>36</v>
      </c>
      <c r="H14" s="161"/>
      <c r="I14" s="167">
        <f>SUM(F14:H14)</f>
        <v>36</v>
      </c>
      <c r="K14" s="102"/>
    </row>
    <row r="15" spans="1:11" ht="12.75">
      <c r="A15" s="175" t="s">
        <v>18</v>
      </c>
      <c r="B15" s="174"/>
      <c r="C15" s="161">
        <v>69</v>
      </c>
      <c r="D15" s="161"/>
      <c r="E15" s="167">
        <f>SUM(B15:D15)</f>
        <v>69</v>
      </c>
      <c r="F15" s="174"/>
      <c r="G15" s="161">
        <v>69</v>
      </c>
      <c r="H15" s="161"/>
      <c r="I15" s="167">
        <f>SUM(F15:H15)</f>
        <v>69</v>
      </c>
      <c r="K15" s="102"/>
    </row>
    <row r="16" spans="1:11" ht="12.75">
      <c r="A16" s="175" t="s">
        <v>171</v>
      </c>
      <c r="B16" s="174"/>
      <c r="C16" s="161">
        <v>0</v>
      </c>
      <c r="D16" s="161"/>
      <c r="E16" s="167">
        <f>SUM(B16:D16)</f>
        <v>0</v>
      </c>
      <c r="F16" s="174"/>
      <c r="G16" s="161">
        <v>0</v>
      </c>
      <c r="H16" s="161"/>
      <c r="I16" s="167">
        <f>SUM(F16:H16)</f>
        <v>0</v>
      </c>
      <c r="K16" s="102"/>
    </row>
    <row r="17" spans="1:11" ht="12.75">
      <c r="A17" s="43" t="s">
        <v>19</v>
      </c>
      <c r="B17" s="12"/>
      <c r="C17" s="13"/>
      <c r="D17" s="13"/>
      <c r="E17" s="14"/>
      <c r="F17" s="12"/>
      <c r="G17" s="13"/>
      <c r="H17" s="13"/>
      <c r="I17" s="14"/>
      <c r="K17" s="102"/>
    </row>
    <row r="18" spans="1:12" ht="12.75">
      <c r="A18" s="180" t="s">
        <v>20</v>
      </c>
      <c r="B18" s="161"/>
      <c r="C18" s="161"/>
      <c r="D18" s="161"/>
      <c r="E18" s="167">
        <f>E39-SUM(E12,C19)</f>
        <v>248852</v>
      </c>
      <c r="F18" s="161"/>
      <c r="G18" s="161"/>
      <c r="H18" s="161"/>
      <c r="I18" s="167">
        <f>I39-SUM(I12,G19)</f>
        <v>248852</v>
      </c>
      <c r="J18" s="102"/>
      <c r="K18" s="102"/>
      <c r="L18" s="102"/>
    </row>
    <row r="19" spans="1:11" ht="12.75">
      <c r="A19" s="180" t="s">
        <v>169</v>
      </c>
      <c r="B19" s="177"/>
      <c r="C19" s="177">
        <v>413</v>
      </c>
      <c r="D19" s="177"/>
      <c r="E19" s="179">
        <f>SUM(B19:D19)</f>
        <v>413</v>
      </c>
      <c r="F19" s="177"/>
      <c r="G19" s="177">
        <v>413</v>
      </c>
      <c r="H19" s="177"/>
      <c r="I19" s="179">
        <f>SUM(F19:H19)</f>
        <v>413</v>
      </c>
      <c r="K19" s="102"/>
    </row>
    <row r="20" spans="1:11" ht="12.75">
      <c r="A20" s="15"/>
      <c r="B20" s="17"/>
      <c r="C20" s="17"/>
      <c r="D20" s="17"/>
      <c r="E20" s="18"/>
      <c r="F20" s="17"/>
      <c r="G20" s="17"/>
      <c r="H20" s="17"/>
      <c r="I20" s="18"/>
      <c r="K20" s="102"/>
    </row>
    <row r="21" spans="1:12" ht="12.75">
      <c r="A21" s="19" t="s">
        <v>7</v>
      </c>
      <c r="B21" s="119">
        <f>SUM(B12,B18)</f>
        <v>0</v>
      </c>
      <c r="C21" s="119">
        <f>SUM(C12,C18,C19)</f>
        <v>738</v>
      </c>
      <c r="D21" s="119">
        <f>SUM(D12,D18)</f>
        <v>0</v>
      </c>
      <c r="E21" s="21">
        <f>SUM(E12,E18,E19)</f>
        <v>249590</v>
      </c>
      <c r="F21" s="119">
        <f>SUM(F12,F18)</f>
        <v>0</v>
      </c>
      <c r="G21" s="119">
        <f>SUM(G12,G18,G19)</f>
        <v>738</v>
      </c>
      <c r="H21" s="119">
        <f>SUM(H12,H18)</f>
        <v>0</v>
      </c>
      <c r="I21" s="21">
        <f>SUM(I12,I18,I19)</f>
        <v>249590</v>
      </c>
      <c r="K21" s="102"/>
      <c r="L21" s="102"/>
    </row>
    <row r="22" spans="1:11" ht="12.75">
      <c r="A22" s="79"/>
      <c r="B22" s="80"/>
      <c r="C22" s="81"/>
      <c r="D22" s="81"/>
      <c r="E22" s="82"/>
      <c r="F22" s="80"/>
      <c r="G22" s="81"/>
      <c r="H22" s="81"/>
      <c r="I22" s="82"/>
      <c r="K22" s="102"/>
    </row>
    <row r="23" spans="1:11" ht="12.75">
      <c r="A23" s="25" t="s">
        <v>8</v>
      </c>
      <c r="B23" s="20"/>
      <c r="C23" s="20"/>
      <c r="D23" s="20"/>
      <c r="E23" s="21"/>
      <c r="F23" s="20"/>
      <c r="G23" s="20"/>
      <c r="H23" s="20"/>
      <c r="I23" s="21"/>
      <c r="K23" s="102"/>
    </row>
    <row r="24" spans="1:11" ht="12.75">
      <c r="A24" s="8" t="s">
        <v>21</v>
      </c>
      <c r="B24" s="9">
        <f>SUM(B25:B33)</f>
        <v>239350</v>
      </c>
      <c r="C24" s="9">
        <f>SUM(C25:C28,C31,C33)</f>
        <v>6240</v>
      </c>
      <c r="D24" s="9">
        <f>SUM(D25:D28,D33)</f>
        <v>4000</v>
      </c>
      <c r="E24" s="68">
        <f>SUM(E25:E33)</f>
        <v>249590</v>
      </c>
      <c r="F24" s="9">
        <f>SUM(F25:F33)</f>
        <v>239350</v>
      </c>
      <c r="G24" s="9">
        <f>SUM(G25:G28,G31,G33)</f>
        <v>6240</v>
      </c>
      <c r="H24" s="9">
        <f>SUM(H25:H28,H33)</f>
        <v>4000</v>
      </c>
      <c r="I24" s="68">
        <f>SUM(I25:I33)</f>
        <v>249590</v>
      </c>
      <c r="K24" s="102"/>
    </row>
    <row r="25" spans="1:11" ht="12.75">
      <c r="A25" s="175" t="s">
        <v>22</v>
      </c>
      <c r="B25" s="174">
        <v>166644</v>
      </c>
      <c r="C25" s="161"/>
      <c r="D25" s="161"/>
      <c r="E25" s="167">
        <f>SUM(B25:D25)</f>
        <v>166644</v>
      </c>
      <c r="F25" s="174">
        <v>166644</v>
      </c>
      <c r="G25" s="161"/>
      <c r="H25" s="161"/>
      <c r="I25" s="167">
        <f>SUM(F25:H25)</f>
        <v>166644</v>
      </c>
      <c r="J25" s="102"/>
      <c r="K25" s="102"/>
    </row>
    <row r="26" spans="1:11" ht="12.75">
      <c r="A26" s="175" t="s">
        <v>23</v>
      </c>
      <c r="B26" s="193">
        <v>32215</v>
      </c>
      <c r="C26" s="161"/>
      <c r="D26" s="161"/>
      <c r="E26" s="167">
        <f>SUM(B26:D26)</f>
        <v>32215</v>
      </c>
      <c r="F26" s="193">
        <v>32215</v>
      </c>
      <c r="G26" s="161"/>
      <c r="H26" s="161"/>
      <c r="I26" s="167">
        <f>SUM(F26:H26)</f>
        <v>32215</v>
      </c>
      <c r="J26" s="102"/>
      <c r="K26" s="102"/>
    </row>
    <row r="27" spans="1:11" ht="12.75">
      <c r="A27" s="175" t="s">
        <v>24</v>
      </c>
      <c r="B27" s="249">
        <v>40491</v>
      </c>
      <c r="C27" s="161"/>
      <c r="D27" s="161"/>
      <c r="E27" s="167">
        <f>SUM(B27:D27)</f>
        <v>40491</v>
      </c>
      <c r="F27" s="249">
        <v>40491</v>
      </c>
      <c r="G27" s="161"/>
      <c r="H27" s="161"/>
      <c r="I27" s="167">
        <f>SUM(F27:H27)</f>
        <v>40491</v>
      </c>
      <c r="J27" s="102"/>
      <c r="K27" s="102"/>
    </row>
    <row r="28" spans="1:11" ht="12.75">
      <c r="A28" s="180" t="s">
        <v>25</v>
      </c>
      <c r="B28" s="193"/>
      <c r="C28" s="161"/>
      <c r="D28" s="147">
        <f>SUM(D29:D30)</f>
        <v>4000</v>
      </c>
      <c r="E28" s="167">
        <f>SUM(B28:D28)</f>
        <v>4000</v>
      </c>
      <c r="F28" s="193"/>
      <c r="G28" s="161"/>
      <c r="H28" s="147">
        <f>SUM(H29:H30)</f>
        <v>4000</v>
      </c>
      <c r="I28" s="167">
        <f>SUM(F28:H28)</f>
        <v>4000</v>
      </c>
      <c r="J28" s="102"/>
      <c r="K28" s="102"/>
    </row>
    <row r="29" spans="1:11" ht="12.75">
      <c r="A29" s="165" t="s">
        <v>135</v>
      </c>
      <c r="B29" s="163"/>
      <c r="C29" s="161"/>
      <c r="D29" s="147">
        <v>0</v>
      </c>
      <c r="E29" s="167"/>
      <c r="F29" s="163"/>
      <c r="G29" s="161"/>
      <c r="H29" s="147">
        <v>0</v>
      </c>
      <c r="I29" s="167"/>
      <c r="K29" s="102"/>
    </row>
    <row r="30" spans="1:11" ht="12.75">
      <c r="A30" s="165" t="s">
        <v>167</v>
      </c>
      <c r="B30" s="163"/>
      <c r="C30" s="161"/>
      <c r="D30" s="147">
        <v>4000</v>
      </c>
      <c r="E30" s="167"/>
      <c r="F30" s="163"/>
      <c r="G30" s="161"/>
      <c r="H30" s="147">
        <v>4000</v>
      </c>
      <c r="I30" s="167"/>
      <c r="K30" s="102"/>
    </row>
    <row r="31" spans="1:11" ht="12.75">
      <c r="A31" s="210" t="s">
        <v>172</v>
      </c>
      <c r="B31" s="211"/>
      <c r="C31" s="161">
        <v>413</v>
      </c>
      <c r="D31" s="147"/>
      <c r="E31" s="167">
        <f>SUM(B31:D31)</f>
        <v>413</v>
      </c>
      <c r="F31" s="211"/>
      <c r="G31" s="161">
        <v>413</v>
      </c>
      <c r="H31" s="147"/>
      <c r="I31" s="167">
        <f>SUM(F31:H31)</f>
        <v>413</v>
      </c>
      <c r="J31" s="102"/>
      <c r="K31" s="102"/>
    </row>
    <row r="32" spans="1:11" ht="12.75">
      <c r="A32" s="180"/>
      <c r="B32" s="161"/>
      <c r="C32" s="161"/>
      <c r="D32" s="161"/>
      <c r="E32" s="167"/>
      <c r="F32" s="161"/>
      <c r="G32" s="161"/>
      <c r="H32" s="161"/>
      <c r="I32" s="167"/>
      <c r="J32" s="102"/>
      <c r="K32" s="102"/>
    </row>
    <row r="33" spans="1:11" ht="12.75">
      <c r="A33" s="180" t="s">
        <v>26</v>
      </c>
      <c r="B33" s="105"/>
      <c r="C33" s="161">
        <f>SUM(C34:C37)</f>
        <v>5827</v>
      </c>
      <c r="D33" s="105"/>
      <c r="E33" s="167">
        <f>SUM(B33:D33)</f>
        <v>5827</v>
      </c>
      <c r="F33" s="105"/>
      <c r="G33" s="161">
        <f>SUM(G34:G37)</f>
        <v>5827</v>
      </c>
      <c r="H33" s="105"/>
      <c r="I33" s="167">
        <f>SUM(F33:H33)</f>
        <v>5827</v>
      </c>
      <c r="J33" s="102"/>
      <c r="K33" s="102"/>
    </row>
    <row r="34" spans="1:11" ht="12.75">
      <c r="A34" s="180" t="s">
        <v>157</v>
      </c>
      <c r="B34" s="161"/>
      <c r="C34" s="161">
        <v>2700</v>
      </c>
      <c r="D34" s="161"/>
      <c r="E34" s="167"/>
      <c r="F34" s="161"/>
      <c r="G34" s="161">
        <v>2700</v>
      </c>
      <c r="H34" s="161"/>
      <c r="I34" s="167"/>
      <c r="J34" s="102"/>
      <c r="K34" s="102"/>
    </row>
    <row r="35" spans="1:11" ht="12.75">
      <c r="A35" s="180" t="s">
        <v>287</v>
      </c>
      <c r="B35" s="161"/>
      <c r="C35" s="161">
        <v>1200</v>
      </c>
      <c r="D35" s="161"/>
      <c r="E35" s="167"/>
      <c r="F35" s="161"/>
      <c r="G35" s="161">
        <v>1200</v>
      </c>
      <c r="H35" s="161"/>
      <c r="I35" s="167"/>
      <c r="J35" s="102"/>
      <c r="K35" s="102"/>
    </row>
    <row r="36" spans="1:11" ht="12.75">
      <c r="A36" s="180" t="s">
        <v>392</v>
      </c>
      <c r="B36" s="161"/>
      <c r="C36" s="161">
        <v>1500</v>
      </c>
      <c r="D36" s="161"/>
      <c r="E36" s="167"/>
      <c r="F36" s="161"/>
      <c r="G36" s="161">
        <v>1500</v>
      </c>
      <c r="H36" s="161"/>
      <c r="I36" s="167"/>
      <c r="J36" s="102"/>
      <c r="K36" s="102"/>
    </row>
    <row r="37" spans="1:11" ht="12.75">
      <c r="A37" s="180" t="s">
        <v>369</v>
      </c>
      <c r="B37" s="17"/>
      <c r="C37" s="177">
        <v>427</v>
      </c>
      <c r="D37" s="17"/>
      <c r="E37" s="18"/>
      <c r="F37" s="17"/>
      <c r="G37" s="177">
        <v>427</v>
      </c>
      <c r="H37" s="17"/>
      <c r="I37" s="18"/>
      <c r="J37" s="102"/>
      <c r="K37" s="102"/>
    </row>
    <row r="38" spans="1:11" ht="12.75">
      <c r="A38" s="343"/>
      <c r="B38" s="344"/>
      <c r="C38" s="344"/>
      <c r="D38" s="344"/>
      <c r="E38" s="345"/>
      <c r="F38" s="344"/>
      <c r="G38" s="344"/>
      <c r="H38" s="344"/>
      <c r="I38" s="345"/>
      <c r="J38" s="102"/>
      <c r="K38" s="102"/>
    </row>
    <row r="39" spans="1:12" ht="12.75">
      <c r="A39" s="19" t="s">
        <v>9</v>
      </c>
      <c r="B39" s="119">
        <f>SUM(B25:B28,B33)</f>
        <v>239350</v>
      </c>
      <c r="C39" s="119">
        <f>SUM(C25:C28,C31,C33)</f>
        <v>6240</v>
      </c>
      <c r="D39" s="119">
        <f>SUM(D25:D28,D33)</f>
        <v>4000</v>
      </c>
      <c r="E39" s="21">
        <f>SUM(E25:E31,E33)</f>
        <v>249590</v>
      </c>
      <c r="F39" s="119">
        <f>SUM(F25:F28,F33)</f>
        <v>239350</v>
      </c>
      <c r="G39" s="119">
        <f>SUM(G25:G28,G31,G33)</f>
        <v>6240</v>
      </c>
      <c r="H39" s="119">
        <f>SUM(H25:H28,H33)</f>
        <v>4000</v>
      </c>
      <c r="I39" s="21">
        <f>SUM(I25:I31,I33)</f>
        <v>249590</v>
      </c>
      <c r="L39" s="102"/>
    </row>
    <row r="40" spans="1:9" ht="12.75">
      <c r="A40" s="32"/>
      <c r="B40" s="84"/>
      <c r="C40" s="70"/>
      <c r="D40" s="70"/>
      <c r="E40" s="70"/>
      <c r="F40" s="84"/>
      <c r="G40" s="70"/>
      <c r="H40" s="70"/>
      <c r="I40" s="70"/>
    </row>
    <row r="41" spans="1:9" ht="12.75">
      <c r="A41" s="33" t="s">
        <v>33</v>
      </c>
      <c r="B41" s="34"/>
      <c r="C41" s="34"/>
      <c r="D41" s="35"/>
      <c r="E41" s="36">
        <f>E18</f>
        <v>248852</v>
      </c>
      <c r="F41" s="34"/>
      <c r="G41" s="34"/>
      <c r="H41" s="35"/>
      <c r="I41" s="36">
        <f>I18</f>
        <v>248852</v>
      </c>
    </row>
    <row r="42" ht="12.75">
      <c r="A42" s="32"/>
    </row>
    <row r="43" spans="1:3" ht="24.75" customHeight="1">
      <c r="A43" s="135" t="s">
        <v>37</v>
      </c>
      <c r="B43" s="206" t="s">
        <v>182</v>
      </c>
      <c r="C43" s="206" t="s">
        <v>310</v>
      </c>
    </row>
    <row r="44" spans="1:4" ht="12.75">
      <c r="A44" s="148" t="s">
        <v>11</v>
      </c>
      <c r="B44" s="162">
        <v>3937</v>
      </c>
      <c r="C44" s="389">
        <v>5437</v>
      </c>
      <c r="D44" s="32"/>
    </row>
    <row r="47" ht="12.75">
      <c r="A47" s="37"/>
    </row>
    <row r="48" ht="12.75">
      <c r="A48" s="37"/>
    </row>
  </sheetData>
  <sheetProtection/>
  <mergeCells count="11">
    <mergeCell ref="B6:E6"/>
    <mergeCell ref="B7:E7"/>
    <mergeCell ref="F6:I7"/>
    <mergeCell ref="I8:I9"/>
    <mergeCell ref="F9:H9"/>
    <mergeCell ref="A3:I3"/>
    <mergeCell ref="A1:I1"/>
    <mergeCell ref="H4:I4"/>
    <mergeCell ref="E8:E9"/>
    <mergeCell ref="B9:D9"/>
    <mergeCell ref="A6:A9"/>
  </mergeCells>
  <printOptions/>
  <pageMargins left="0.4330708661417323" right="0.31496062992125984" top="0.8267716535433072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75"/>
  <sheetViews>
    <sheetView zoomScaleSheetLayoutView="98" zoomScalePageLayoutView="0" workbookViewId="0" topLeftCell="A1">
      <selection activeCell="A5" sqref="A5"/>
    </sheetView>
  </sheetViews>
  <sheetFormatPr defaultColWidth="9.140625" defaultRowHeight="12.75"/>
  <cols>
    <col min="1" max="1" width="48.421875" style="0" customWidth="1"/>
    <col min="2" max="3" width="9.7109375" style="0" customWidth="1"/>
  </cols>
  <sheetData>
    <row r="1" spans="1:7" ht="20.25" customHeight="1">
      <c r="A1" s="540" t="s">
        <v>100</v>
      </c>
      <c r="B1" s="540"/>
      <c r="C1" s="540"/>
      <c r="D1" s="540"/>
      <c r="E1" s="540"/>
      <c r="F1" s="540"/>
      <c r="G1" s="540"/>
    </row>
    <row r="2" spans="1:7" ht="21" customHeight="1">
      <c r="A2" s="540" t="s">
        <v>281</v>
      </c>
      <c r="B2" s="540"/>
      <c r="C2" s="540"/>
      <c r="D2" s="540"/>
      <c r="E2" s="540"/>
      <c r="F2" s="540"/>
      <c r="G2" s="540"/>
    </row>
    <row r="3" ht="12.75">
      <c r="A3" s="374"/>
    </row>
    <row r="4" spans="1:7" ht="12.75">
      <c r="A4" s="533" t="s">
        <v>473</v>
      </c>
      <c r="B4" s="534"/>
      <c r="C4" s="534"/>
      <c r="D4" s="534"/>
      <c r="E4" s="534"/>
      <c r="F4" s="534"/>
      <c r="G4" s="534"/>
    </row>
    <row r="5" spans="1:7" ht="12.75">
      <c r="A5" s="85"/>
      <c r="F5" s="534" t="s">
        <v>0</v>
      </c>
      <c r="G5" s="534"/>
    </row>
    <row r="6" ht="6.75" customHeight="1"/>
    <row r="7" spans="1:7" ht="14.25" customHeight="1">
      <c r="A7" s="51" t="s">
        <v>1</v>
      </c>
      <c r="B7" s="439" t="s">
        <v>310</v>
      </c>
      <c r="C7" s="440"/>
      <c r="D7" s="441"/>
      <c r="E7" s="439" t="s">
        <v>310</v>
      </c>
      <c r="F7" s="440"/>
      <c r="G7" s="441"/>
    </row>
    <row r="8" spans="1:7" ht="14.25" customHeight="1">
      <c r="A8" s="52"/>
      <c r="B8" s="442" t="s">
        <v>424</v>
      </c>
      <c r="C8" s="443"/>
      <c r="D8" s="444"/>
      <c r="E8" s="442"/>
      <c r="F8" s="443"/>
      <c r="G8" s="444"/>
    </row>
    <row r="9" spans="1:7" ht="25.5" customHeight="1">
      <c r="A9" s="52"/>
      <c r="B9" s="2" t="s">
        <v>2</v>
      </c>
      <c r="C9" s="3" t="s">
        <v>3</v>
      </c>
      <c r="D9" s="541" t="s">
        <v>4</v>
      </c>
      <c r="E9" s="2" t="s">
        <v>2</v>
      </c>
      <c r="F9" s="3" t="s">
        <v>3</v>
      </c>
      <c r="G9" s="541" t="s">
        <v>4</v>
      </c>
    </row>
    <row r="10" spans="1:7" ht="14.25" customHeight="1" thickBot="1">
      <c r="A10" s="52"/>
      <c r="B10" s="446" t="s">
        <v>5</v>
      </c>
      <c r="C10" s="446"/>
      <c r="D10" s="542"/>
      <c r="E10" s="446" t="s">
        <v>5</v>
      </c>
      <c r="F10" s="446"/>
      <c r="G10" s="542"/>
    </row>
    <row r="11" spans="1:7" ht="20.25" customHeight="1" thickTop="1">
      <c r="A11" s="4" t="s">
        <v>6</v>
      </c>
      <c r="B11" s="9"/>
      <c r="C11" s="53"/>
      <c r="D11" s="54"/>
      <c r="E11" s="9"/>
      <c r="F11" s="53"/>
      <c r="G11" s="54"/>
    </row>
    <row r="12" spans="1:9" ht="15.75" customHeight="1">
      <c r="A12" s="47" t="s">
        <v>13</v>
      </c>
      <c r="B12" s="9">
        <f aca="true" t="shared" si="0" ref="B12:G12">SUM(B14,B22)</f>
        <v>54859</v>
      </c>
      <c r="C12" s="9">
        <f t="shared" si="0"/>
        <v>12598</v>
      </c>
      <c r="D12" s="29">
        <f t="shared" si="0"/>
        <v>67457</v>
      </c>
      <c r="E12" s="9">
        <f t="shared" si="0"/>
        <v>54859</v>
      </c>
      <c r="F12" s="9">
        <f t="shared" si="0"/>
        <v>12598</v>
      </c>
      <c r="G12" s="29">
        <f t="shared" si="0"/>
        <v>67457</v>
      </c>
      <c r="H12" s="102"/>
      <c r="I12" s="102"/>
    </row>
    <row r="13" spans="1:9" ht="12.75">
      <c r="A13" s="55" t="s">
        <v>28</v>
      </c>
      <c r="B13" s="9"/>
      <c r="C13" s="9"/>
      <c r="D13" s="10"/>
      <c r="E13" s="9"/>
      <c r="F13" s="9"/>
      <c r="G13" s="10"/>
      <c r="H13" s="102"/>
      <c r="I13" s="102"/>
    </row>
    <row r="14" spans="1:9" ht="12.75">
      <c r="A14" s="8" t="s">
        <v>14</v>
      </c>
      <c r="B14" s="56">
        <f aca="true" t="shared" si="1" ref="B14:G14">SUM(B15:B17)</f>
        <v>0</v>
      </c>
      <c r="C14" s="56">
        <f t="shared" si="1"/>
        <v>6312</v>
      </c>
      <c r="D14" s="59">
        <f t="shared" si="1"/>
        <v>6312</v>
      </c>
      <c r="E14" s="56">
        <f t="shared" si="1"/>
        <v>0</v>
      </c>
      <c r="F14" s="56">
        <f t="shared" si="1"/>
        <v>6312</v>
      </c>
      <c r="G14" s="59">
        <f t="shared" si="1"/>
        <v>6312</v>
      </c>
      <c r="H14" s="102"/>
      <c r="I14" s="102"/>
    </row>
    <row r="15" spans="1:9" ht="12.75">
      <c r="A15" s="173" t="s">
        <v>15</v>
      </c>
      <c r="B15" s="174"/>
      <c r="C15" s="161">
        <v>4900</v>
      </c>
      <c r="D15" s="167">
        <f>SUM(B15:C15)</f>
        <v>4900</v>
      </c>
      <c r="E15" s="174"/>
      <c r="F15" s="161">
        <v>4900</v>
      </c>
      <c r="G15" s="167">
        <f>SUM(E15:F15)</f>
        <v>4900</v>
      </c>
      <c r="H15" s="102"/>
      <c r="I15" s="102"/>
    </row>
    <row r="16" spans="1:9" ht="12.75">
      <c r="A16" s="173" t="s">
        <v>16</v>
      </c>
      <c r="B16" s="174"/>
      <c r="C16" s="161">
        <v>70</v>
      </c>
      <c r="D16" s="167">
        <f>SUM(B16:C16)</f>
        <v>70</v>
      </c>
      <c r="E16" s="174"/>
      <c r="F16" s="161">
        <v>70</v>
      </c>
      <c r="G16" s="167">
        <f>SUM(E16:F16)</f>
        <v>70</v>
      </c>
      <c r="H16" s="102"/>
      <c r="I16" s="102"/>
    </row>
    <row r="17" spans="1:9" ht="12.75">
      <c r="A17" s="175" t="s">
        <v>18</v>
      </c>
      <c r="B17" s="176"/>
      <c r="C17" s="174">
        <v>1342</v>
      </c>
      <c r="D17" s="167">
        <f>SUM(B17:C17)</f>
        <v>1342</v>
      </c>
      <c r="E17" s="176"/>
      <c r="F17" s="174">
        <v>1342</v>
      </c>
      <c r="G17" s="167">
        <f>SUM(E17:F17)</f>
        <v>1342</v>
      </c>
      <c r="H17" s="102"/>
      <c r="I17" s="102"/>
    </row>
    <row r="18" spans="1:9" ht="12.75">
      <c r="A18" s="43" t="s">
        <v>19</v>
      </c>
      <c r="B18" s="12"/>
      <c r="C18" s="57"/>
      <c r="D18" s="58"/>
      <c r="E18" s="12"/>
      <c r="F18" s="57"/>
      <c r="G18" s="58"/>
      <c r="H18" s="102"/>
      <c r="I18" s="102"/>
    </row>
    <row r="19" spans="1:10" ht="12.75">
      <c r="A19" s="175" t="s">
        <v>20</v>
      </c>
      <c r="B19" s="174"/>
      <c r="C19" s="177"/>
      <c r="D19" s="167">
        <f>D33-D14</f>
        <v>176063</v>
      </c>
      <c r="E19" s="174"/>
      <c r="F19" s="177"/>
      <c r="G19" s="167">
        <f>G33-G14</f>
        <v>176933</v>
      </c>
      <c r="H19" s="102"/>
      <c r="I19" s="102"/>
      <c r="J19" s="102"/>
    </row>
    <row r="20" spans="1:9" ht="12.75">
      <c r="A20" s="11"/>
      <c r="B20" s="16"/>
      <c r="C20" s="60"/>
      <c r="D20" s="58"/>
      <c r="E20" s="16"/>
      <c r="F20" s="60"/>
      <c r="G20" s="58"/>
      <c r="H20" s="102"/>
      <c r="I20" s="102"/>
    </row>
    <row r="21" spans="1:9" ht="12.75">
      <c r="A21" s="111" t="s">
        <v>29</v>
      </c>
      <c r="B21" s="16"/>
      <c r="C21" s="60"/>
      <c r="D21" s="58"/>
      <c r="E21" s="16"/>
      <c r="F21" s="60"/>
      <c r="G21" s="58"/>
      <c r="H21" s="102"/>
      <c r="I21" s="102"/>
    </row>
    <row r="22" spans="1:9" ht="12.75">
      <c r="A22" s="8" t="s">
        <v>14</v>
      </c>
      <c r="B22" s="28">
        <f aca="true" t="shared" si="2" ref="B22:G22">SUM(B23:B25)</f>
        <v>54859</v>
      </c>
      <c r="C22" s="28">
        <f t="shared" si="2"/>
        <v>6286</v>
      </c>
      <c r="D22" s="29">
        <f t="shared" si="2"/>
        <v>61145</v>
      </c>
      <c r="E22" s="28">
        <f t="shared" si="2"/>
        <v>54859</v>
      </c>
      <c r="F22" s="28">
        <f t="shared" si="2"/>
        <v>6286</v>
      </c>
      <c r="G22" s="29">
        <f t="shared" si="2"/>
        <v>61145</v>
      </c>
      <c r="H22" s="102"/>
      <c r="I22" s="102"/>
    </row>
    <row r="23" spans="1:9" ht="12.75">
      <c r="A23" s="173" t="s">
        <v>15</v>
      </c>
      <c r="B23" s="178">
        <v>1696</v>
      </c>
      <c r="C23" s="178"/>
      <c r="D23" s="179">
        <f>SUM(B23:C23)</f>
        <v>1696</v>
      </c>
      <c r="E23" s="178">
        <v>1696</v>
      </c>
      <c r="F23" s="178"/>
      <c r="G23" s="179">
        <f>SUM(E23:F23)</f>
        <v>1696</v>
      </c>
      <c r="H23" s="102"/>
      <c r="I23" s="102"/>
    </row>
    <row r="24" spans="1:9" ht="12.75">
      <c r="A24" s="175" t="s">
        <v>17</v>
      </c>
      <c r="B24" s="178">
        <v>50220</v>
      </c>
      <c r="C24" s="178">
        <v>6286</v>
      </c>
      <c r="D24" s="179">
        <f>SUM(B24:C24)</f>
        <v>56506</v>
      </c>
      <c r="E24" s="178">
        <v>50220</v>
      </c>
      <c r="F24" s="178">
        <v>6286</v>
      </c>
      <c r="G24" s="179">
        <f>SUM(E24:F24)</f>
        <v>56506</v>
      </c>
      <c r="H24" s="102"/>
      <c r="I24" s="102"/>
    </row>
    <row r="25" spans="1:9" ht="12.75">
      <c r="A25" s="175" t="s">
        <v>18</v>
      </c>
      <c r="B25" s="178">
        <v>2943</v>
      </c>
      <c r="C25" s="178"/>
      <c r="D25" s="179">
        <f>SUM(B25:C25)</f>
        <v>2943</v>
      </c>
      <c r="E25" s="178">
        <v>2943</v>
      </c>
      <c r="F25" s="178"/>
      <c r="G25" s="179">
        <f>SUM(E25:F25)</f>
        <v>2943</v>
      </c>
      <c r="H25" s="102"/>
      <c r="I25" s="102"/>
    </row>
    <row r="26" spans="1:9" ht="12.75">
      <c r="A26" s="43" t="s">
        <v>19</v>
      </c>
      <c r="B26" s="16"/>
      <c r="C26" s="60"/>
      <c r="D26" s="63"/>
      <c r="E26" s="16"/>
      <c r="F26" s="60"/>
      <c r="G26" s="63"/>
      <c r="H26" s="102"/>
      <c r="I26" s="102"/>
    </row>
    <row r="27" spans="1:10" ht="12.75">
      <c r="A27" s="180" t="s">
        <v>20</v>
      </c>
      <c r="B27" s="178"/>
      <c r="C27" s="178"/>
      <c r="D27" s="179">
        <f>D48-SUM(D22,D28)</f>
        <v>253115</v>
      </c>
      <c r="E27" s="178"/>
      <c r="F27" s="178"/>
      <c r="G27" s="179">
        <f>G48-SUM(G22,G28)</f>
        <v>267432</v>
      </c>
      <c r="H27" s="102"/>
      <c r="I27" s="102"/>
      <c r="J27" s="102"/>
    </row>
    <row r="28" spans="1:10" ht="12.75">
      <c r="A28" s="180" t="s">
        <v>169</v>
      </c>
      <c r="B28" s="178"/>
      <c r="C28" s="178">
        <v>54433</v>
      </c>
      <c r="D28" s="179">
        <f>SUM(B28:C28)</f>
        <v>54433</v>
      </c>
      <c r="E28" s="178"/>
      <c r="F28" s="178">
        <v>54433</v>
      </c>
      <c r="G28" s="179">
        <f>SUM(E28:F28)</f>
        <v>54433</v>
      </c>
      <c r="H28" s="102"/>
      <c r="I28" s="102"/>
      <c r="J28" s="102"/>
    </row>
    <row r="29" spans="1:9" ht="12.75">
      <c r="A29" s="61"/>
      <c r="B29" s="62"/>
      <c r="C29" s="62"/>
      <c r="D29" s="63"/>
      <c r="E29" s="62"/>
      <c r="F29" s="62"/>
      <c r="G29" s="63"/>
      <c r="H29" s="102"/>
      <c r="I29" s="102"/>
    </row>
    <row r="30" spans="1:10" ht="12.75">
      <c r="A30" s="44" t="s">
        <v>7</v>
      </c>
      <c r="B30" s="45">
        <f>SUM(B14,B19,B22,B27)</f>
        <v>54859</v>
      </c>
      <c r="C30" s="45">
        <f>SUM(C14,C19,C22,C27,C28)</f>
        <v>67031</v>
      </c>
      <c r="D30" s="21">
        <f>SUM(D14,D19,D22,D27,D28)</f>
        <v>551068</v>
      </c>
      <c r="E30" s="45">
        <f>SUM(E14,E19,E22,E27)</f>
        <v>54859</v>
      </c>
      <c r="F30" s="45">
        <f>SUM(F14,F19,F22,F27,F28)</f>
        <v>67031</v>
      </c>
      <c r="G30" s="21">
        <f>SUM(G14,G19,G22,G27,G28)</f>
        <v>566255</v>
      </c>
      <c r="H30" s="102"/>
      <c r="I30" s="102"/>
      <c r="J30" s="102"/>
    </row>
    <row r="31" spans="1:7" ht="21.75" customHeight="1">
      <c r="A31" s="25" t="s">
        <v>8</v>
      </c>
      <c r="B31" s="64"/>
      <c r="C31" s="65"/>
      <c r="D31" s="66"/>
      <c r="E31" s="64"/>
      <c r="F31" s="65"/>
      <c r="G31" s="66"/>
    </row>
    <row r="32" spans="1:7" ht="12.75">
      <c r="A32" s="55" t="s">
        <v>28</v>
      </c>
      <c r="B32" s="67"/>
      <c r="C32" s="67"/>
      <c r="D32" s="68"/>
      <c r="E32" s="67"/>
      <c r="F32" s="67"/>
      <c r="G32" s="68"/>
    </row>
    <row r="33" spans="1:12" ht="12.75">
      <c r="A33" s="8" t="s">
        <v>21</v>
      </c>
      <c r="B33" s="9">
        <f aca="true" t="shared" si="3" ref="B33:G33">SUM(B34:B38)</f>
        <v>59911</v>
      </c>
      <c r="C33" s="9">
        <f t="shared" si="3"/>
        <v>122464</v>
      </c>
      <c r="D33" s="10">
        <f t="shared" si="3"/>
        <v>182375</v>
      </c>
      <c r="E33" s="9">
        <f t="shared" si="3"/>
        <v>60353</v>
      </c>
      <c r="F33" s="9">
        <f t="shared" si="3"/>
        <v>122892</v>
      </c>
      <c r="G33" s="10">
        <f t="shared" si="3"/>
        <v>183245</v>
      </c>
      <c r="H33" s="102"/>
      <c r="I33" s="102"/>
      <c r="K33" s="32"/>
      <c r="L33" s="32"/>
    </row>
    <row r="34" spans="1:11" ht="12.75">
      <c r="A34" s="175" t="s">
        <v>22</v>
      </c>
      <c r="B34" s="181">
        <v>35968</v>
      </c>
      <c r="C34" s="161">
        <v>31454</v>
      </c>
      <c r="D34" s="167">
        <f>SUM(B34:C34)</f>
        <v>67422</v>
      </c>
      <c r="E34" s="181">
        <v>36680</v>
      </c>
      <c r="F34" s="161">
        <v>31496</v>
      </c>
      <c r="G34" s="167">
        <f>SUM(E34:F34)</f>
        <v>68176</v>
      </c>
      <c r="H34" s="102"/>
      <c r="I34" s="102"/>
      <c r="J34" s="102"/>
      <c r="K34" s="32"/>
    </row>
    <row r="35" spans="1:10" ht="12.75">
      <c r="A35" s="175" t="s">
        <v>23</v>
      </c>
      <c r="B35" s="181">
        <v>6498</v>
      </c>
      <c r="C35" s="161">
        <v>5625</v>
      </c>
      <c r="D35" s="167">
        <f>SUM(B35:C35)</f>
        <v>12123</v>
      </c>
      <c r="E35" s="181">
        <v>6607</v>
      </c>
      <c r="F35" s="161">
        <v>5632</v>
      </c>
      <c r="G35" s="167">
        <f>SUM(E35:F35)</f>
        <v>12239</v>
      </c>
      <c r="H35" s="102"/>
      <c r="I35" s="102"/>
      <c r="J35" s="102"/>
    </row>
    <row r="36" spans="1:9" ht="12.75">
      <c r="A36" s="175" t="s">
        <v>24</v>
      </c>
      <c r="B36" s="251">
        <v>16895</v>
      </c>
      <c r="C36" s="251">
        <v>80222</v>
      </c>
      <c r="D36" s="167">
        <f>SUM(B36:C36)</f>
        <v>97117</v>
      </c>
      <c r="E36" s="251">
        <v>16516</v>
      </c>
      <c r="F36" s="251">
        <v>80222</v>
      </c>
      <c r="G36" s="167">
        <f>SUM(E36:F36)</f>
        <v>96738</v>
      </c>
      <c r="H36" s="102"/>
      <c r="I36" s="102"/>
    </row>
    <row r="37" spans="1:9" ht="12.75">
      <c r="A37" s="180"/>
      <c r="B37" s="174"/>
      <c r="C37" s="161"/>
      <c r="D37" s="167"/>
      <c r="E37" s="174"/>
      <c r="F37" s="161"/>
      <c r="G37" s="167"/>
      <c r="H37" s="102"/>
      <c r="I37" s="102"/>
    </row>
    <row r="38" spans="1:9" ht="12.75">
      <c r="A38" s="180" t="s">
        <v>26</v>
      </c>
      <c r="B38" s="161">
        <f>SUM(B39:B45)</f>
        <v>550</v>
      </c>
      <c r="C38" s="161">
        <f>SUM(C39:C45)</f>
        <v>5163</v>
      </c>
      <c r="D38" s="167">
        <f>SUM(B38:C38)</f>
        <v>5713</v>
      </c>
      <c r="E38" s="161">
        <f>SUM(E39:E45)</f>
        <v>550</v>
      </c>
      <c r="F38" s="161">
        <f>SUM(F39:F45)</f>
        <v>5542</v>
      </c>
      <c r="G38" s="167">
        <f>SUM(E38:F38)</f>
        <v>6092</v>
      </c>
      <c r="H38" s="102"/>
      <c r="I38" s="102"/>
    </row>
    <row r="39" spans="1:9" ht="12.75">
      <c r="A39" s="182" t="s">
        <v>271</v>
      </c>
      <c r="B39" s="543">
        <v>50</v>
      </c>
      <c r="C39" s="543">
        <v>130</v>
      </c>
      <c r="D39" s="183"/>
      <c r="E39" s="543">
        <v>50</v>
      </c>
      <c r="F39" s="543">
        <v>130</v>
      </c>
      <c r="G39" s="183"/>
      <c r="H39" s="102"/>
      <c r="I39" s="102"/>
    </row>
    <row r="40" spans="1:9" ht="14.25" customHeight="1">
      <c r="A40" s="184" t="s">
        <v>285</v>
      </c>
      <c r="B40" s="544"/>
      <c r="C40" s="544"/>
      <c r="D40" s="186"/>
      <c r="E40" s="544"/>
      <c r="F40" s="544"/>
      <c r="G40" s="186"/>
      <c r="H40" s="102"/>
      <c r="I40" s="102"/>
    </row>
    <row r="41" spans="1:9" ht="14.25" customHeight="1">
      <c r="A41" s="184" t="s">
        <v>272</v>
      </c>
      <c r="B41" s="277"/>
      <c r="C41" s="241">
        <v>1378</v>
      </c>
      <c r="D41" s="186"/>
      <c r="E41" s="277"/>
      <c r="F41" s="241">
        <v>1378</v>
      </c>
      <c r="G41" s="186"/>
      <c r="H41" s="102"/>
      <c r="I41" s="102"/>
    </row>
    <row r="42" spans="1:9" ht="14.25" customHeight="1">
      <c r="A42" s="184" t="s">
        <v>383</v>
      </c>
      <c r="B42" s="277"/>
      <c r="C42" s="241">
        <v>445</v>
      </c>
      <c r="D42" s="186"/>
      <c r="E42" s="277"/>
      <c r="F42" s="241">
        <v>824</v>
      </c>
      <c r="G42" s="186"/>
      <c r="H42" s="102"/>
      <c r="I42" s="102"/>
    </row>
    <row r="43" spans="1:9" ht="14.25" customHeight="1">
      <c r="A43" s="184" t="s">
        <v>273</v>
      </c>
      <c r="B43" s="277">
        <v>340</v>
      </c>
      <c r="C43" s="241"/>
      <c r="D43" s="186"/>
      <c r="E43" s="277">
        <v>340</v>
      </c>
      <c r="F43" s="241"/>
      <c r="G43" s="186"/>
      <c r="H43" s="102"/>
      <c r="I43" s="102"/>
    </row>
    <row r="44" spans="1:9" ht="14.25" customHeight="1">
      <c r="A44" s="184" t="s">
        <v>286</v>
      </c>
      <c r="B44" s="185"/>
      <c r="C44" s="241">
        <v>2000</v>
      </c>
      <c r="D44" s="186"/>
      <c r="E44" s="185"/>
      <c r="F44" s="241">
        <v>2000</v>
      </c>
      <c r="G44" s="186"/>
      <c r="H44" s="102"/>
      <c r="I44" s="102"/>
    </row>
    <row r="45" spans="1:9" ht="14.25" customHeight="1">
      <c r="A45" s="184" t="s">
        <v>216</v>
      </c>
      <c r="B45" s="278">
        <v>160</v>
      </c>
      <c r="C45" s="241">
        <v>1210</v>
      </c>
      <c r="D45" s="186"/>
      <c r="E45" s="278">
        <v>160</v>
      </c>
      <c r="F45" s="241">
        <v>1210</v>
      </c>
      <c r="G45" s="186"/>
      <c r="H45" s="102"/>
      <c r="I45" s="102"/>
    </row>
    <row r="46" spans="1:9" ht="12.75">
      <c r="A46" s="11"/>
      <c r="B46" s="16"/>
      <c r="C46" s="57"/>
      <c r="D46" s="58"/>
      <c r="E46" s="16"/>
      <c r="F46" s="57"/>
      <c r="G46" s="58"/>
      <c r="H46" s="102"/>
      <c r="I46" s="102"/>
    </row>
    <row r="47" spans="1:9" ht="12.75">
      <c r="A47" s="111" t="s">
        <v>29</v>
      </c>
      <c r="B47" s="16"/>
      <c r="C47" s="57"/>
      <c r="D47" s="69"/>
      <c r="E47" s="16"/>
      <c r="F47" s="57"/>
      <c r="G47" s="69"/>
      <c r="H47" s="102"/>
      <c r="I47" s="102"/>
    </row>
    <row r="48" spans="1:9" ht="12.75">
      <c r="A48" s="83" t="s">
        <v>21</v>
      </c>
      <c r="B48" s="28">
        <f aca="true" t="shared" si="4" ref="B48:G48">SUM(B49:B54)</f>
        <v>268259</v>
      </c>
      <c r="C48" s="28">
        <f t="shared" si="4"/>
        <v>100434</v>
      </c>
      <c r="D48" s="10">
        <f t="shared" si="4"/>
        <v>368693</v>
      </c>
      <c r="E48" s="28">
        <f t="shared" si="4"/>
        <v>267522</v>
      </c>
      <c r="F48" s="28">
        <f t="shared" si="4"/>
        <v>115488</v>
      </c>
      <c r="G48" s="10">
        <f t="shared" si="4"/>
        <v>383010</v>
      </c>
      <c r="H48" s="102"/>
      <c r="I48" s="102"/>
    </row>
    <row r="49" spans="1:11" ht="12.75">
      <c r="A49" s="175" t="s">
        <v>22</v>
      </c>
      <c r="B49" s="178">
        <v>179768</v>
      </c>
      <c r="C49" s="178">
        <v>61613</v>
      </c>
      <c r="D49" s="167">
        <f>SUM(B49:C49)</f>
        <v>241381</v>
      </c>
      <c r="E49" s="178">
        <v>179822</v>
      </c>
      <c r="F49" s="178">
        <v>73954</v>
      </c>
      <c r="G49" s="167">
        <f>SUM(E49:F49)</f>
        <v>253776</v>
      </c>
      <c r="H49" s="102"/>
      <c r="I49" s="102"/>
      <c r="J49" s="102"/>
      <c r="K49" s="32"/>
    </row>
    <row r="50" spans="1:16" ht="12.75">
      <c r="A50" s="175" t="s">
        <v>23</v>
      </c>
      <c r="B50" s="178">
        <v>35138</v>
      </c>
      <c r="C50" s="161">
        <v>11197</v>
      </c>
      <c r="D50" s="167">
        <f>SUM(B50:C50)</f>
        <v>46335</v>
      </c>
      <c r="E50" s="178">
        <v>35147</v>
      </c>
      <c r="F50" s="161">
        <v>13110</v>
      </c>
      <c r="G50" s="167">
        <f>SUM(E50:F50)</f>
        <v>48257</v>
      </c>
      <c r="H50" s="102"/>
      <c r="I50" s="102"/>
      <c r="J50" s="102"/>
      <c r="K50" s="32"/>
      <c r="L50" s="379"/>
      <c r="M50" s="380"/>
      <c r="N50" s="380"/>
      <c r="O50" s="380"/>
      <c r="P50" s="380"/>
    </row>
    <row r="51" spans="1:10" ht="12.75">
      <c r="A51" s="218" t="s">
        <v>24</v>
      </c>
      <c r="B51" s="147">
        <v>53353</v>
      </c>
      <c r="C51" s="161">
        <v>9779</v>
      </c>
      <c r="D51" s="167">
        <f>SUM(B51:C51)</f>
        <v>63132</v>
      </c>
      <c r="E51" s="147">
        <v>52553</v>
      </c>
      <c r="F51" s="161">
        <v>9779</v>
      </c>
      <c r="G51" s="167">
        <f>SUM(E51:F51)</f>
        <v>62332</v>
      </c>
      <c r="H51" s="102"/>
      <c r="I51" s="102"/>
      <c r="J51" s="102"/>
    </row>
    <row r="52" spans="1:9" ht="12.75">
      <c r="A52" s="219" t="s">
        <v>172</v>
      </c>
      <c r="B52" s="161"/>
      <c r="C52" s="181">
        <v>11986</v>
      </c>
      <c r="D52" s="167">
        <f>SUM(B52:C52)</f>
        <v>11986</v>
      </c>
      <c r="E52" s="161"/>
      <c r="F52" s="181">
        <v>11986</v>
      </c>
      <c r="G52" s="167">
        <f>SUM(E52:F52)</f>
        <v>11986</v>
      </c>
      <c r="H52" s="102"/>
      <c r="I52" s="102"/>
    </row>
    <row r="53" spans="1:9" ht="12.75">
      <c r="A53" s="180"/>
      <c r="B53" s="178"/>
      <c r="C53" s="161"/>
      <c r="D53" s="167"/>
      <c r="E53" s="178"/>
      <c r="F53" s="161"/>
      <c r="G53" s="167"/>
      <c r="H53" s="102"/>
      <c r="I53" s="102"/>
    </row>
    <row r="54" spans="1:9" ht="12.75">
      <c r="A54" s="175" t="s">
        <v>26</v>
      </c>
      <c r="B54" s="187">
        <v>0</v>
      </c>
      <c r="C54" s="161">
        <f>SUM(C55:C60)</f>
        <v>5859</v>
      </c>
      <c r="D54" s="167">
        <f>SUM(B54:C54)</f>
        <v>5859</v>
      </c>
      <c r="E54" s="187">
        <v>0</v>
      </c>
      <c r="F54" s="161">
        <f>SUM(F55:F60)</f>
        <v>6659</v>
      </c>
      <c r="G54" s="167">
        <f>SUM(E54:F54)</f>
        <v>6659</v>
      </c>
      <c r="H54" s="102"/>
      <c r="I54" s="102"/>
    </row>
    <row r="55" spans="1:9" ht="14.25" customHeight="1">
      <c r="A55" s="180" t="s">
        <v>220</v>
      </c>
      <c r="B55" s="188"/>
      <c r="C55" s="178">
        <v>0</v>
      </c>
      <c r="D55" s="179"/>
      <c r="E55" s="188"/>
      <c r="F55" s="178">
        <v>0</v>
      </c>
      <c r="G55" s="179"/>
      <c r="H55" s="102"/>
      <c r="I55" s="102"/>
    </row>
    <row r="56" spans="1:9" ht="12.75">
      <c r="A56" s="180" t="s">
        <v>136</v>
      </c>
      <c r="B56" s="188"/>
      <c r="C56" s="178">
        <v>1759</v>
      </c>
      <c r="D56" s="179"/>
      <c r="E56" s="188"/>
      <c r="F56" s="178">
        <v>1759</v>
      </c>
      <c r="G56" s="179"/>
      <c r="H56" s="102"/>
      <c r="I56" s="102"/>
    </row>
    <row r="57" spans="1:9" ht="12.75">
      <c r="A57" s="180" t="s">
        <v>216</v>
      </c>
      <c r="B57" s="188"/>
      <c r="C57" s="352">
        <v>1126</v>
      </c>
      <c r="D57" s="179"/>
      <c r="E57" s="188"/>
      <c r="F57" s="352">
        <v>1126</v>
      </c>
      <c r="G57" s="179"/>
      <c r="H57" s="102"/>
      <c r="I57" s="102"/>
    </row>
    <row r="58" spans="1:9" ht="12.75">
      <c r="A58" s="180" t="s">
        <v>137</v>
      </c>
      <c r="B58" s="547"/>
      <c r="C58" s="543">
        <v>500</v>
      </c>
      <c r="D58" s="545"/>
      <c r="E58" s="547"/>
      <c r="F58" s="543">
        <v>1300</v>
      </c>
      <c r="G58" s="545"/>
      <c r="H58" s="102"/>
      <c r="I58" s="539"/>
    </row>
    <row r="59" spans="1:9" ht="12.75">
      <c r="A59" s="173" t="s">
        <v>435</v>
      </c>
      <c r="B59" s="548"/>
      <c r="C59" s="544"/>
      <c r="D59" s="546"/>
      <c r="E59" s="548"/>
      <c r="F59" s="544"/>
      <c r="G59" s="546"/>
      <c r="H59" s="102"/>
      <c r="I59" s="539"/>
    </row>
    <row r="60" spans="1:9" ht="12.75">
      <c r="A60" s="175" t="s">
        <v>375</v>
      </c>
      <c r="B60" s="354"/>
      <c r="C60" s="178">
        <v>2474</v>
      </c>
      <c r="D60" s="63"/>
      <c r="E60" s="354"/>
      <c r="F60" s="178">
        <v>2474</v>
      </c>
      <c r="G60" s="63"/>
      <c r="H60" s="102"/>
      <c r="I60" s="102"/>
    </row>
    <row r="61" spans="1:9" ht="12.75">
      <c r="A61" s="175"/>
      <c r="B61" s="355"/>
      <c r="C61" s="356"/>
      <c r="D61" s="58"/>
      <c r="E61" s="355"/>
      <c r="F61" s="356"/>
      <c r="G61" s="58"/>
      <c r="H61" s="102"/>
      <c r="I61" s="102"/>
    </row>
    <row r="62" spans="1:9" ht="12.75">
      <c r="A62" s="343"/>
      <c r="B62" s="349"/>
      <c r="C62" s="350"/>
      <c r="D62" s="351"/>
      <c r="E62" s="349"/>
      <c r="F62" s="350"/>
      <c r="G62" s="351"/>
      <c r="H62" s="102"/>
      <c r="I62" s="102"/>
    </row>
    <row r="63" spans="1:10" ht="12.75">
      <c r="A63" s="19" t="s">
        <v>9</v>
      </c>
      <c r="B63" s="20">
        <f aca="true" t="shared" si="5" ref="B63:G63">SUM(B33,B48)</f>
        <v>328170</v>
      </c>
      <c r="C63" s="20">
        <f t="shared" si="5"/>
        <v>222898</v>
      </c>
      <c r="D63" s="21">
        <f t="shared" si="5"/>
        <v>551068</v>
      </c>
      <c r="E63" s="20">
        <f t="shared" si="5"/>
        <v>327875</v>
      </c>
      <c r="F63" s="20">
        <f t="shared" si="5"/>
        <v>238380</v>
      </c>
      <c r="G63" s="21">
        <f t="shared" si="5"/>
        <v>566255</v>
      </c>
      <c r="H63" s="102"/>
      <c r="I63" s="102"/>
      <c r="J63" s="102"/>
    </row>
    <row r="64" spans="1:10" ht="12.75">
      <c r="A64" s="70"/>
      <c r="B64" s="541"/>
      <c r="C64" s="541"/>
      <c r="D64" s="541"/>
      <c r="E64" s="541"/>
      <c r="F64" s="541"/>
      <c r="G64" s="541"/>
      <c r="J64" s="102"/>
    </row>
    <row r="65" spans="1:10" ht="12.75">
      <c r="A65" s="43" t="s">
        <v>32</v>
      </c>
      <c r="B65" s="2"/>
      <c r="C65" s="3"/>
      <c r="D65" s="130">
        <f>SUM(D27,D19)</f>
        <v>429178</v>
      </c>
      <c r="E65" s="2"/>
      <c r="F65" s="3"/>
      <c r="G65" s="130">
        <f>SUM(G27,G19)</f>
        <v>444365</v>
      </c>
      <c r="J65" s="102"/>
    </row>
    <row r="66" ht="12.75">
      <c r="A66" s="24"/>
    </row>
    <row r="67" spans="1:3" ht="24" customHeight="1">
      <c r="A67" s="140" t="s">
        <v>10</v>
      </c>
      <c r="B67" s="206" t="s">
        <v>182</v>
      </c>
      <c r="C67" s="206" t="s">
        <v>310</v>
      </c>
    </row>
    <row r="68" spans="1:3" ht="12.75">
      <c r="A68" s="141" t="s">
        <v>12</v>
      </c>
      <c r="B68" s="58">
        <v>26000</v>
      </c>
      <c r="C68" s="58">
        <v>26000</v>
      </c>
    </row>
    <row r="69" spans="1:3" ht="12.75">
      <c r="A69" s="71" t="s">
        <v>30</v>
      </c>
      <c r="B69" s="63">
        <v>5956</v>
      </c>
      <c r="C69" s="63">
        <v>5956</v>
      </c>
    </row>
    <row r="70" spans="1:3" ht="12.75">
      <c r="A70" s="72" t="s">
        <v>31</v>
      </c>
      <c r="B70" s="49">
        <v>7582</v>
      </c>
      <c r="C70" s="49">
        <v>7582</v>
      </c>
    </row>
    <row r="71" ht="12.75">
      <c r="A71" s="32"/>
    </row>
    <row r="72" ht="12.75">
      <c r="A72" s="37"/>
    </row>
    <row r="73" ht="12.75">
      <c r="A73" s="32"/>
    </row>
    <row r="74" ht="12.75">
      <c r="A74" s="32"/>
    </row>
    <row r="75" ht="12.75">
      <c r="A75" s="37"/>
    </row>
  </sheetData>
  <sheetProtection/>
  <mergeCells count="24">
    <mergeCell ref="B64:D64"/>
    <mergeCell ref="C39:C40"/>
    <mergeCell ref="B58:B59"/>
    <mergeCell ref="B39:B40"/>
    <mergeCell ref="G58:G59"/>
    <mergeCell ref="E64:G64"/>
    <mergeCell ref="F39:F40"/>
    <mergeCell ref="E58:E59"/>
    <mergeCell ref="F5:G5"/>
    <mergeCell ref="D9:D10"/>
    <mergeCell ref="E10:F10"/>
    <mergeCell ref="B7:D7"/>
    <mergeCell ref="D58:D59"/>
    <mergeCell ref="E39:E40"/>
    <mergeCell ref="I58:I59"/>
    <mergeCell ref="A1:G1"/>
    <mergeCell ref="A2:G2"/>
    <mergeCell ref="A4:G4"/>
    <mergeCell ref="E7:G8"/>
    <mergeCell ref="G9:G10"/>
    <mergeCell ref="B8:D8"/>
    <mergeCell ref="F58:F59"/>
    <mergeCell ref="B10:C10"/>
    <mergeCell ref="C58:C59"/>
  </mergeCells>
  <printOptions/>
  <pageMargins left="0.25" right="0.25" top="0.75" bottom="0.75" header="0.3" footer="0.3"/>
  <pageSetup fitToHeight="1" fitToWidth="1"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60"/>
  <sheetViews>
    <sheetView zoomScaleSheetLayoutView="90" zoomScalePageLayoutView="0" workbookViewId="0" topLeftCell="A1">
      <selection activeCell="A4" sqref="A4"/>
    </sheetView>
  </sheetViews>
  <sheetFormatPr defaultColWidth="9.140625" defaultRowHeight="12.75"/>
  <cols>
    <col min="1" max="1" width="49.8515625" style="0" customWidth="1"/>
    <col min="2" max="2" width="9.8515625" style="0" customWidth="1"/>
    <col min="3" max="3" width="9.7109375" style="0" customWidth="1"/>
    <col min="4" max="4" width="10.28125" style="0" customWidth="1"/>
    <col min="7" max="7" width="10.421875" style="0" customWidth="1"/>
  </cols>
  <sheetData>
    <row r="1" spans="1:7" ht="26.25" customHeight="1">
      <c r="A1" s="477" t="s">
        <v>282</v>
      </c>
      <c r="B1" s="477"/>
      <c r="C1" s="477"/>
      <c r="D1" s="477"/>
      <c r="E1" s="477"/>
      <c r="F1" s="477"/>
      <c r="G1" s="477"/>
    </row>
    <row r="2" ht="12.75" customHeight="1">
      <c r="A2" s="376"/>
    </row>
    <row r="3" spans="1:7" ht="12.75">
      <c r="A3" s="533" t="s">
        <v>474</v>
      </c>
      <c r="B3" s="534"/>
      <c r="C3" s="534"/>
      <c r="D3" s="534"/>
      <c r="E3" s="534"/>
      <c r="F3" s="534"/>
      <c r="G3" s="534"/>
    </row>
    <row r="4" spans="6:7" ht="12.75">
      <c r="F4" s="534" t="s">
        <v>0</v>
      </c>
      <c r="G4" s="534"/>
    </row>
    <row r="5" ht="8.25" customHeight="1"/>
    <row r="6" spans="1:7" ht="19.5" customHeight="1">
      <c r="A6" s="535" t="s">
        <v>1</v>
      </c>
      <c r="B6" s="439" t="s">
        <v>310</v>
      </c>
      <c r="C6" s="440"/>
      <c r="D6" s="441"/>
      <c r="E6" s="439" t="s">
        <v>310</v>
      </c>
      <c r="F6" s="440"/>
      <c r="G6" s="441"/>
    </row>
    <row r="7" spans="1:7" ht="13.5" customHeight="1">
      <c r="A7" s="536"/>
      <c r="B7" s="442" t="s">
        <v>423</v>
      </c>
      <c r="C7" s="443"/>
      <c r="D7" s="444"/>
      <c r="E7" s="442"/>
      <c r="F7" s="443"/>
      <c r="G7" s="444"/>
    </row>
    <row r="8" spans="1:7" ht="24.75" customHeight="1">
      <c r="A8" s="537"/>
      <c r="B8" s="2" t="s">
        <v>2</v>
      </c>
      <c r="C8" s="3" t="s">
        <v>3</v>
      </c>
      <c r="D8" s="541" t="s">
        <v>4</v>
      </c>
      <c r="E8" s="2" t="s">
        <v>2</v>
      </c>
      <c r="F8" s="3" t="s">
        <v>3</v>
      </c>
      <c r="G8" s="541" t="s">
        <v>4</v>
      </c>
    </row>
    <row r="9" spans="1:7" ht="14.25" customHeight="1" thickBot="1">
      <c r="A9" s="538"/>
      <c r="B9" s="446" t="s">
        <v>5</v>
      </c>
      <c r="C9" s="446"/>
      <c r="D9" s="542"/>
      <c r="E9" s="446" t="s">
        <v>5</v>
      </c>
      <c r="F9" s="446"/>
      <c r="G9" s="542"/>
    </row>
    <row r="10" spans="1:7" ht="17.25" customHeight="1" thickTop="1">
      <c r="A10" s="4" t="s">
        <v>6</v>
      </c>
      <c r="B10" s="5"/>
      <c r="C10" s="6"/>
      <c r="D10" s="7"/>
      <c r="E10" s="5"/>
      <c r="F10" s="6"/>
      <c r="G10" s="7"/>
    </row>
    <row r="11" spans="1:7" ht="12.75">
      <c r="A11" s="47" t="s">
        <v>13</v>
      </c>
      <c r="B11" s="9"/>
      <c r="C11" s="9"/>
      <c r="D11" s="10"/>
      <c r="E11" s="9"/>
      <c r="F11" s="9"/>
      <c r="G11" s="10"/>
    </row>
    <row r="12" spans="1:7" ht="12.75">
      <c r="A12" s="8" t="s">
        <v>14</v>
      </c>
      <c r="B12" s="77">
        <f aca="true" t="shared" si="0" ref="B12:G12">SUM(B13:B17)</f>
        <v>23500</v>
      </c>
      <c r="C12" s="77">
        <f t="shared" si="0"/>
        <v>19727</v>
      </c>
      <c r="D12" s="29">
        <f t="shared" si="0"/>
        <v>43227</v>
      </c>
      <c r="E12" s="77">
        <f t="shared" si="0"/>
        <v>23500</v>
      </c>
      <c r="F12" s="77">
        <f t="shared" si="0"/>
        <v>19727</v>
      </c>
      <c r="G12" s="29">
        <f t="shared" si="0"/>
        <v>43227</v>
      </c>
    </row>
    <row r="13" spans="1:9" ht="12.75">
      <c r="A13" s="173" t="s">
        <v>15</v>
      </c>
      <c r="B13" s="174"/>
      <c r="C13" s="161">
        <v>15400</v>
      </c>
      <c r="D13" s="167">
        <f>SUM(B13:C13)</f>
        <v>15400</v>
      </c>
      <c r="E13" s="174"/>
      <c r="F13" s="161">
        <v>15400</v>
      </c>
      <c r="G13" s="167">
        <f>SUM(E13:F13)</f>
        <v>15400</v>
      </c>
      <c r="H13" s="102"/>
      <c r="I13" s="102"/>
    </row>
    <row r="14" spans="1:9" ht="12.75">
      <c r="A14" s="173" t="s">
        <v>16</v>
      </c>
      <c r="B14" s="178">
        <v>18504</v>
      </c>
      <c r="C14" s="177">
        <v>125</v>
      </c>
      <c r="D14" s="167">
        <f>SUM(B14:C14)</f>
        <v>18629</v>
      </c>
      <c r="E14" s="178">
        <v>18504</v>
      </c>
      <c r="F14" s="177">
        <v>125</v>
      </c>
      <c r="G14" s="167">
        <f>SUM(E14:F14)</f>
        <v>18629</v>
      </c>
      <c r="H14" s="102"/>
      <c r="I14" s="102"/>
    </row>
    <row r="15" spans="1:9" ht="12.75">
      <c r="A15" s="175" t="s">
        <v>18</v>
      </c>
      <c r="B15" s="178">
        <v>4996</v>
      </c>
      <c r="C15" s="177">
        <v>4202</v>
      </c>
      <c r="D15" s="167">
        <f>SUM(B15:C15)</f>
        <v>9198</v>
      </c>
      <c r="E15" s="178">
        <v>4996</v>
      </c>
      <c r="F15" s="177">
        <v>4202</v>
      </c>
      <c r="G15" s="167">
        <f>SUM(E15:F15)</f>
        <v>9198</v>
      </c>
      <c r="H15" s="102"/>
      <c r="I15" s="102"/>
    </row>
    <row r="16" spans="1:9" ht="12.75">
      <c r="A16" s="175" t="s">
        <v>108</v>
      </c>
      <c r="B16" s="178"/>
      <c r="C16" s="177">
        <v>0</v>
      </c>
      <c r="D16" s="167">
        <f>SUM(B16:C16)</f>
        <v>0</v>
      </c>
      <c r="E16" s="178"/>
      <c r="F16" s="177">
        <v>0</v>
      </c>
      <c r="G16" s="167">
        <f>SUM(E16:F16)</f>
        <v>0</v>
      </c>
      <c r="H16" s="102"/>
      <c r="I16" s="102"/>
    </row>
    <row r="17" spans="1:9" ht="12.75">
      <c r="A17" s="175" t="s">
        <v>171</v>
      </c>
      <c r="B17" s="178"/>
      <c r="C17" s="177">
        <v>0</v>
      </c>
      <c r="D17" s="167">
        <f>SUM(B17:C17)</f>
        <v>0</v>
      </c>
      <c r="E17" s="178"/>
      <c r="F17" s="177">
        <v>0</v>
      </c>
      <c r="G17" s="167">
        <f>SUM(E17:F17)</f>
        <v>0</v>
      </c>
      <c r="H17" s="102"/>
      <c r="I17" s="102"/>
    </row>
    <row r="18" spans="1:9" ht="13.5" customHeight="1">
      <c r="A18" s="43" t="s">
        <v>19</v>
      </c>
      <c r="B18" s="16"/>
      <c r="C18" s="17"/>
      <c r="D18" s="14"/>
      <c r="E18" s="16"/>
      <c r="F18" s="17"/>
      <c r="G18" s="14"/>
      <c r="H18" s="102"/>
      <c r="I18" s="102"/>
    </row>
    <row r="19" spans="1:10" ht="12.75">
      <c r="A19" s="180" t="s">
        <v>20</v>
      </c>
      <c r="B19" s="178"/>
      <c r="C19" s="177"/>
      <c r="D19" s="167">
        <f>D51-SUM(D12,D20)</f>
        <v>380520</v>
      </c>
      <c r="E19" s="178"/>
      <c r="F19" s="177"/>
      <c r="G19" s="167">
        <f>G51-SUM(G12,G20)</f>
        <v>396414</v>
      </c>
      <c r="H19" s="102"/>
      <c r="I19" s="102"/>
      <c r="J19" s="102"/>
    </row>
    <row r="20" spans="1:9" ht="12.75">
      <c r="A20" s="180" t="s">
        <v>169</v>
      </c>
      <c r="B20" s="16"/>
      <c r="C20" s="177">
        <v>1444</v>
      </c>
      <c r="D20" s="167">
        <f>SUM(B20,C20)</f>
        <v>1444</v>
      </c>
      <c r="E20" s="16"/>
      <c r="F20" s="177">
        <v>1444</v>
      </c>
      <c r="G20" s="167">
        <f>SUM(E20,F20)</f>
        <v>1444</v>
      </c>
      <c r="H20" s="102"/>
      <c r="I20" s="102"/>
    </row>
    <row r="21" spans="1:9" ht="12.75">
      <c r="A21" s="15"/>
      <c r="B21" s="16"/>
      <c r="C21" s="17"/>
      <c r="D21" s="14"/>
      <c r="E21" s="16"/>
      <c r="F21" s="17"/>
      <c r="G21" s="14"/>
      <c r="H21" s="102"/>
      <c r="I21" s="102"/>
    </row>
    <row r="22" spans="1:10" ht="12.75">
      <c r="A22" s="19" t="s">
        <v>7</v>
      </c>
      <c r="B22" s="20">
        <f>SUM(B12,B19)</f>
        <v>23500</v>
      </c>
      <c r="C22" s="20">
        <f>SUM(C12,C19,C20)</f>
        <v>21171</v>
      </c>
      <c r="D22" s="21">
        <f>SUM(D12,D19,D20)</f>
        <v>425191</v>
      </c>
      <c r="E22" s="20">
        <f>SUM(E12,E19)</f>
        <v>23500</v>
      </c>
      <c r="F22" s="20">
        <f>SUM(F12,F19,F20)</f>
        <v>21171</v>
      </c>
      <c r="G22" s="21">
        <f>SUM(G12,G19,G20)</f>
        <v>441085</v>
      </c>
      <c r="H22" s="102"/>
      <c r="I22" s="102"/>
      <c r="J22" s="102"/>
    </row>
    <row r="23" spans="1:9" ht="8.25" customHeight="1">
      <c r="A23" s="22"/>
      <c r="B23" s="23"/>
      <c r="C23" s="24"/>
      <c r="D23" s="23"/>
      <c r="E23" s="23"/>
      <c r="F23" s="24"/>
      <c r="G23" s="23"/>
      <c r="H23" s="102"/>
      <c r="I23" s="102"/>
    </row>
    <row r="24" spans="1:9" ht="12.75">
      <c r="A24" s="25" t="s">
        <v>8</v>
      </c>
      <c r="B24" s="26"/>
      <c r="C24" s="27"/>
      <c r="D24" s="26"/>
      <c r="E24" s="26"/>
      <c r="F24" s="27"/>
      <c r="G24" s="26"/>
      <c r="H24" s="102"/>
      <c r="I24" s="102"/>
    </row>
    <row r="25" spans="1:12" ht="12.75">
      <c r="A25" s="8" t="s">
        <v>21</v>
      </c>
      <c r="B25" s="9">
        <f>SUM(B26:B31)</f>
        <v>145790</v>
      </c>
      <c r="C25" s="9">
        <f>SUM(C26+C27+C28+C29+C31+C48)</f>
        <v>279401</v>
      </c>
      <c r="D25" s="68">
        <f>SUM(D26+D27+D28+D29+D48+D31)</f>
        <v>425191</v>
      </c>
      <c r="E25" s="9">
        <f>SUM(E26:E31)</f>
        <v>145749</v>
      </c>
      <c r="F25" s="9">
        <f>SUM(F26+F27+F28+F29+F31+F48)</f>
        <v>295336</v>
      </c>
      <c r="G25" s="68">
        <f>SUM(G26+G27+G28+G29+G48+G31)</f>
        <v>441085</v>
      </c>
      <c r="H25" s="102"/>
      <c r="I25" s="102"/>
      <c r="J25" s="102"/>
      <c r="K25" s="32"/>
      <c r="L25" s="32"/>
    </row>
    <row r="26" spans="1:12" ht="12.75">
      <c r="A26" s="175" t="s">
        <v>22</v>
      </c>
      <c r="B26" s="181">
        <v>65611</v>
      </c>
      <c r="C26" s="161">
        <v>145728</v>
      </c>
      <c r="D26" s="189">
        <f>SUM(B26:C26)</f>
        <v>211339</v>
      </c>
      <c r="E26" s="181">
        <v>65644</v>
      </c>
      <c r="F26" s="161">
        <v>145733</v>
      </c>
      <c r="G26" s="189">
        <f>SUM(E26:F26)</f>
        <v>211377</v>
      </c>
      <c r="H26" s="102"/>
      <c r="I26" s="102"/>
      <c r="J26" s="102"/>
      <c r="K26" s="375"/>
      <c r="L26" s="32"/>
    </row>
    <row r="27" spans="1:12" ht="12.75">
      <c r="A27" s="175" t="s">
        <v>23</v>
      </c>
      <c r="B27" s="181">
        <v>14490</v>
      </c>
      <c r="C27" s="161">
        <v>27523</v>
      </c>
      <c r="D27" s="189">
        <f>SUM(B27:C27)</f>
        <v>42013</v>
      </c>
      <c r="E27" s="181">
        <v>14495</v>
      </c>
      <c r="F27" s="161">
        <v>27523</v>
      </c>
      <c r="G27" s="189">
        <f>SUM(E27:F27)</f>
        <v>42018</v>
      </c>
      <c r="H27" s="102"/>
      <c r="I27" s="102"/>
      <c r="J27" s="102"/>
      <c r="L27" s="32"/>
    </row>
    <row r="28" spans="1:10" ht="12.75">
      <c r="A28" s="175" t="s">
        <v>24</v>
      </c>
      <c r="B28" s="251">
        <v>62682</v>
      </c>
      <c r="C28" s="147">
        <v>73286</v>
      </c>
      <c r="D28" s="189">
        <f>SUM(B28:C28)</f>
        <v>135968</v>
      </c>
      <c r="E28" s="251">
        <v>62682</v>
      </c>
      <c r="F28" s="147">
        <v>72596</v>
      </c>
      <c r="G28" s="189">
        <f>SUM(E28:F28)</f>
        <v>135278</v>
      </c>
      <c r="H28" s="102"/>
      <c r="I28" s="102"/>
      <c r="J28" s="102"/>
    </row>
    <row r="29" spans="1:9" ht="12.75">
      <c r="A29" s="210" t="s">
        <v>172</v>
      </c>
      <c r="B29" s="251"/>
      <c r="C29" s="147">
        <v>1444</v>
      </c>
      <c r="D29" s="189">
        <f>SUM(B29:C29)</f>
        <v>1444</v>
      </c>
      <c r="E29" s="251"/>
      <c r="F29" s="147">
        <v>1444</v>
      </c>
      <c r="G29" s="189">
        <f>SUM(E29:F29)</f>
        <v>1444</v>
      </c>
      <c r="H29" s="102"/>
      <c r="I29" s="102"/>
    </row>
    <row r="30" spans="1:9" ht="12.75">
      <c r="A30" s="180"/>
      <c r="B30" s="181"/>
      <c r="C30" s="161"/>
      <c r="D30" s="189"/>
      <c r="E30" s="181"/>
      <c r="F30" s="161"/>
      <c r="G30" s="189"/>
      <c r="H30" s="102"/>
      <c r="I30" s="102"/>
    </row>
    <row r="31" spans="1:9" ht="12.75">
      <c r="A31" s="180" t="s">
        <v>26</v>
      </c>
      <c r="B31" s="190">
        <f aca="true" t="shared" si="1" ref="B31:G31">SUM(B33)</f>
        <v>3007</v>
      </c>
      <c r="C31" s="190">
        <f t="shared" si="1"/>
        <v>23080</v>
      </c>
      <c r="D31" s="167">
        <f t="shared" si="1"/>
        <v>26087</v>
      </c>
      <c r="E31" s="190">
        <f t="shared" si="1"/>
        <v>2928</v>
      </c>
      <c r="F31" s="190">
        <f t="shared" si="1"/>
        <v>39700</v>
      </c>
      <c r="G31" s="167">
        <f t="shared" si="1"/>
        <v>42628</v>
      </c>
      <c r="H31" s="102"/>
      <c r="I31" s="102"/>
    </row>
    <row r="32" spans="1:9" ht="12.75">
      <c r="A32" s="180"/>
      <c r="B32" s="178"/>
      <c r="C32" s="157"/>
      <c r="D32" s="179"/>
      <c r="E32" s="178"/>
      <c r="F32" s="157"/>
      <c r="G32" s="179"/>
      <c r="H32" s="102"/>
      <c r="I32" s="102"/>
    </row>
    <row r="33" spans="1:9" ht="12.75">
      <c r="A33" s="151" t="s">
        <v>141</v>
      </c>
      <c r="B33" s="191">
        <f>SUM(B34:B40)</f>
        <v>3007</v>
      </c>
      <c r="C33" s="191">
        <f>SUM(C34:C42)</f>
        <v>23080</v>
      </c>
      <c r="D33" s="154">
        <f>SUM(D34:D42)</f>
        <v>26087</v>
      </c>
      <c r="E33" s="191">
        <f>SUM(E34:E42)</f>
        <v>2928</v>
      </c>
      <c r="F33" s="191">
        <f>SUM(F34:F45)</f>
        <v>39700</v>
      </c>
      <c r="G33" s="112">
        <f>SUM(G34:G45)</f>
        <v>42628</v>
      </c>
      <c r="H33" s="102"/>
      <c r="I33" s="102"/>
    </row>
    <row r="34" spans="1:9" ht="12.75">
      <c r="A34" s="180" t="s">
        <v>132</v>
      </c>
      <c r="B34" s="178">
        <v>500</v>
      </c>
      <c r="C34" s="178">
        <v>1552</v>
      </c>
      <c r="D34" s="179">
        <f aca="true" t="shared" si="2" ref="D34:D40">SUM(B34:C34)</f>
        <v>2052</v>
      </c>
      <c r="E34" s="178">
        <v>500</v>
      </c>
      <c r="F34" s="178">
        <v>1662</v>
      </c>
      <c r="G34" s="179">
        <f aca="true" t="shared" si="3" ref="G34:G41">SUM(E34:F34)</f>
        <v>2162</v>
      </c>
      <c r="H34" s="102"/>
      <c r="I34" s="102"/>
    </row>
    <row r="35" spans="1:9" ht="12.75">
      <c r="A35" s="180" t="s">
        <v>266</v>
      </c>
      <c r="B35" s="178">
        <v>1787</v>
      </c>
      <c r="C35" s="178"/>
      <c r="D35" s="179">
        <f t="shared" si="2"/>
        <v>1787</v>
      </c>
      <c r="E35" s="178">
        <v>1787</v>
      </c>
      <c r="F35" s="178"/>
      <c r="G35" s="179">
        <f t="shared" si="3"/>
        <v>1787</v>
      </c>
      <c r="H35" s="102"/>
      <c r="I35" s="102"/>
    </row>
    <row r="36" spans="1:9" ht="12.75">
      <c r="A36" s="180" t="s">
        <v>267</v>
      </c>
      <c r="B36" s="178"/>
      <c r="C36" s="178">
        <v>317</v>
      </c>
      <c r="D36" s="179">
        <f t="shared" si="2"/>
        <v>317</v>
      </c>
      <c r="E36" s="178"/>
      <c r="F36" s="178">
        <v>380</v>
      </c>
      <c r="G36" s="179">
        <f t="shared" si="3"/>
        <v>380</v>
      </c>
      <c r="H36" s="102"/>
      <c r="I36" s="102"/>
    </row>
    <row r="37" spans="1:9" ht="12.75">
      <c r="A37" s="180" t="s">
        <v>268</v>
      </c>
      <c r="B37" s="178">
        <v>720</v>
      </c>
      <c r="C37" s="178"/>
      <c r="D37" s="179">
        <f t="shared" si="2"/>
        <v>720</v>
      </c>
      <c r="E37" s="178">
        <v>641</v>
      </c>
      <c r="F37" s="178"/>
      <c r="G37" s="179">
        <f t="shared" si="3"/>
        <v>641</v>
      </c>
      <c r="H37" s="102"/>
      <c r="I37" s="102"/>
    </row>
    <row r="38" spans="1:9" ht="12.75">
      <c r="A38" s="180" t="s">
        <v>269</v>
      </c>
      <c r="B38" s="178"/>
      <c r="C38" s="178">
        <v>19000</v>
      </c>
      <c r="D38" s="179">
        <f t="shared" si="2"/>
        <v>19000</v>
      </c>
      <c r="E38" s="178"/>
      <c r="F38" s="178">
        <v>19016</v>
      </c>
      <c r="G38" s="179">
        <f t="shared" si="3"/>
        <v>19016</v>
      </c>
      <c r="H38" s="102"/>
      <c r="I38" s="102"/>
    </row>
    <row r="39" spans="1:9" ht="12.75">
      <c r="A39" s="180" t="s">
        <v>270</v>
      </c>
      <c r="B39" s="178"/>
      <c r="C39" s="178">
        <v>1815</v>
      </c>
      <c r="D39" s="179">
        <f t="shared" si="2"/>
        <v>1815</v>
      </c>
      <c r="E39" s="178"/>
      <c r="F39" s="178">
        <v>2001</v>
      </c>
      <c r="G39" s="179">
        <f t="shared" si="3"/>
        <v>2001</v>
      </c>
      <c r="H39" s="102"/>
      <c r="I39" s="102"/>
    </row>
    <row r="40" spans="1:9" ht="14.25" customHeight="1">
      <c r="A40" s="180" t="s">
        <v>368</v>
      </c>
      <c r="B40" s="178"/>
      <c r="C40" s="178">
        <v>396</v>
      </c>
      <c r="D40" s="120">
        <f t="shared" si="2"/>
        <v>396</v>
      </c>
      <c r="E40" s="178"/>
      <c r="F40" s="178">
        <v>396</v>
      </c>
      <c r="G40" s="120">
        <f t="shared" si="3"/>
        <v>396</v>
      </c>
      <c r="H40" s="102"/>
      <c r="I40" s="102"/>
    </row>
    <row r="41" spans="1:9" ht="14.25" customHeight="1">
      <c r="A41" s="180" t="s">
        <v>439</v>
      </c>
      <c r="B41" s="178"/>
      <c r="C41" s="178"/>
      <c r="D41" s="120"/>
      <c r="E41" s="408"/>
      <c r="F41" s="178">
        <v>394</v>
      </c>
      <c r="G41" s="120">
        <f t="shared" si="3"/>
        <v>394</v>
      </c>
      <c r="H41" s="102"/>
      <c r="I41" s="102"/>
    </row>
    <row r="42" spans="1:9" ht="14.25" customHeight="1">
      <c r="A42" s="363" t="s">
        <v>390</v>
      </c>
      <c r="B42" s="543">
        <v>0</v>
      </c>
      <c r="C42" s="543">
        <v>0</v>
      </c>
      <c r="D42" s="545">
        <v>0</v>
      </c>
      <c r="E42" s="555">
        <v>0</v>
      </c>
      <c r="F42" s="543">
        <v>0</v>
      </c>
      <c r="G42" s="545">
        <v>0</v>
      </c>
      <c r="H42" s="102"/>
      <c r="I42" s="102"/>
    </row>
    <row r="43" spans="1:9" ht="13.5" customHeight="1">
      <c r="A43" s="364" t="s">
        <v>391</v>
      </c>
      <c r="B43" s="554"/>
      <c r="C43" s="554"/>
      <c r="D43" s="553"/>
      <c r="E43" s="556"/>
      <c r="F43" s="554"/>
      <c r="G43" s="553"/>
      <c r="H43" s="102"/>
      <c r="I43" s="102"/>
    </row>
    <row r="44" spans="1:9" ht="13.5" customHeight="1">
      <c r="A44" s="180" t="s">
        <v>461</v>
      </c>
      <c r="B44" s="421"/>
      <c r="C44" s="422"/>
      <c r="D44" s="420"/>
      <c r="E44" s="549"/>
      <c r="F44" s="551">
        <v>15851</v>
      </c>
      <c r="G44" s="553">
        <f>SUM(F44)</f>
        <v>15851</v>
      </c>
      <c r="H44" s="102"/>
      <c r="I44" s="102"/>
    </row>
    <row r="45" spans="1:9" ht="13.5" customHeight="1">
      <c r="A45" s="363" t="s">
        <v>460</v>
      </c>
      <c r="B45" s="421"/>
      <c r="C45" s="422"/>
      <c r="D45" s="420"/>
      <c r="E45" s="550"/>
      <c r="F45" s="552"/>
      <c r="G45" s="546"/>
      <c r="H45" s="102"/>
      <c r="I45" s="102"/>
    </row>
    <row r="46" spans="1:9" ht="13.5" customHeight="1">
      <c r="A46" s="369"/>
      <c r="B46" s="403"/>
      <c r="C46" s="370"/>
      <c r="D46" s="371"/>
      <c r="E46" s="372"/>
      <c r="F46" s="370"/>
      <c r="G46" s="371"/>
      <c r="H46" s="102"/>
      <c r="I46" s="102"/>
    </row>
    <row r="47" spans="1:9" ht="13.5" customHeight="1">
      <c r="A47" s="402" t="s">
        <v>395</v>
      </c>
      <c r="B47" s="403"/>
      <c r="C47" s="370"/>
      <c r="D47" s="371"/>
      <c r="E47" s="372"/>
      <c r="F47" s="370"/>
      <c r="G47" s="371"/>
      <c r="H47" s="102"/>
      <c r="I47" s="102"/>
    </row>
    <row r="48" spans="1:9" ht="13.5" customHeight="1">
      <c r="A48" s="363" t="s">
        <v>390</v>
      </c>
      <c r="B48" s="543">
        <v>0</v>
      </c>
      <c r="C48" s="543">
        <v>8340</v>
      </c>
      <c r="D48" s="545">
        <f>SUM(B48:C48)</f>
        <v>8340</v>
      </c>
      <c r="E48" s="555">
        <v>0</v>
      </c>
      <c r="F48" s="543">
        <v>8340</v>
      </c>
      <c r="G48" s="545">
        <f>SUM(E48:F48)</f>
        <v>8340</v>
      </c>
      <c r="H48" s="102"/>
      <c r="I48" s="102"/>
    </row>
    <row r="49" spans="1:9" ht="13.5" customHeight="1">
      <c r="A49" s="364" t="s">
        <v>391</v>
      </c>
      <c r="B49" s="544"/>
      <c r="C49" s="554"/>
      <c r="D49" s="553"/>
      <c r="E49" s="557"/>
      <c r="F49" s="554"/>
      <c r="G49" s="553"/>
      <c r="H49" s="102"/>
      <c r="I49" s="102"/>
    </row>
    <row r="50" spans="1:9" ht="13.5" customHeight="1">
      <c r="A50" s="365"/>
      <c r="B50" s="368"/>
      <c r="C50" s="366"/>
      <c r="D50" s="367"/>
      <c r="E50" s="368"/>
      <c r="F50" s="366"/>
      <c r="G50" s="367"/>
      <c r="H50" s="102"/>
      <c r="I50" s="102"/>
    </row>
    <row r="51" spans="1:10" ht="12.75">
      <c r="A51" s="19" t="s">
        <v>9</v>
      </c>
      <c r="B51" s="45">
        <f>SUM(B26:B28,B31)</f>
        <v>145790</v>
      </c>
      <c r="C51" s="45">
        <f>SUM(C26:C29,C31,C48)</f>
        <v>279401</v>
      </c>
      <c r="D51" s="21">
        <f>SUM(D26:D28,D29,D31,D48)</f>
        <v>425191</v>
      </c>
      <c r="E51" s="45">
        <f>SUM(E26:E28,E31)</f>
        <v>145749</v>
      </c>
      <c r="F51" s="45">
        <f>SUM(F26:F29,F31,F48)</f>
        <v>295336</v>
      </c>
      <c r="G51" s="21">
        <f>SUM(G26:G28,G29,G31,G48)</f>
        <v>441085</v>
      </c>
      <c r="J51" s="102"/>
    </row>
    <row r="52" spans="1:7" ht="12.75">
      <c r="A52" s="32"/>
      <c r="B52" s="32"/>
      <c r="C52" s="24"/>
      <c r="D52" s="32"/>
      <c r="E52" s="32"/>
      <c r="F52" s="24"/>
      <c r="G52" s="32"/>
    </row>
    <row r="53" spans="1:10" ht="12.75">
      <c r="A53" s="33" t="s">
        <v>33</v>
      </c>
      <c r="B53" s="34"/>
      <c r="C53" s="74"/>
      <c r="D53" s="36">
        <f>D19</f>
        <v>380520</v>
      </c>
      <c r="E53" s="34"/>
      <c r="F53" s="74"/>
      <c r="G53" s="36">
        <f>G19</f>
        <v>396414</v>
      </c>
      <c r="J53" s="102"/>
    </row>
    <row r="54" ht="9.75" customHeight="1"/>
    <row r="55" spans="1:3" ht="39" customHeight="1">
      <c r="A55" s="135" t="s">
        <v>10</v>
      </c>
      <c r="B55" s="206" t="s">
        <v>182</v>
      </c>
      <c r="C55" s="206" t="s">
        <v>310</v>
      </c>
    </row>
    <row r="56" spans="1:3" ht="12.75">
      <c r="A56" s="76" t="s">
        <v>34</v>
      </c>
      <c r="B56" s="58">
        <v>2578</v>
      </c>
      <c r="C56" s="58">
        <v>2578</v>
      </c>
    </row>
    <row r="57" spans="1:3" ht="12" customHeight="1">
      <c r="A57" s="75" t="s">
        <v>35</v>
      </c>
      <c r="B57" s="117">
        <v>38100</v>
      </c>
      <c r="C57" s="117">
        <v>38100</v>
      </c>
    </row>
    <row r="59" ht="12.75">
      <c r="A59" s="37"/>
    </row>
    <row r="60" ht="12.75">
      <c r="A60" s="37"/>
    </row>
  </sheetData>
  <sheetProtection/>
  <mergeCells count="26">
    <mergeCell ref="E48:E49"/>
    <mergeCell ref="F48:F49"/>
    <mergeCell ref="G48:G49"/>
    <mergeCell ref="B48:B49"/>
    <mergeCell ref="C48:C49"/>
    <mergeCell ref="D48:D49"/>
    <mergeCell ref="E42:E43"/>
    <mergeCell ref="F42:F43"/>
    <mergeCell ref="G42:G43"/>
    <mergeCell ref="A1:G1"/>
    <mergeCell ref="A3:G3"/>
    <mergeCell ref="A6:A9"/>
    <mergeCell ref="F4:G4"/>
    <mergeCell ref="D8:D9"/>
    <mergeCell ref="B9:C9"/>
    <mergeCell ref="B6:D6"/>
    <mergeCell ref="E44:E45"/>
    <mergeCell ref="F44:F45"/>
    <mergeCell ref="G44:G45"/>
    <mergeCell ref="D42:D43"/>
    <mergeCell ref="B7:D7"/>
    <mergeCell ref="B42:B43"/>
    <mergeCell ref="C42:C43"/>
    <mergeCell ref="E6:G7"/>
    <mergeCell ref="G8:G9"/>
    <mergeCell ref="E9:F9"/>
  </mergeCells>
  <printOptions/>
  <pageMargins left="0.31496062992125984" right="0.3937007874015748" top="0.6299212598425197" bottom="0.2755905511811024" header="0.31496062992125984" footer="0.1968503937007874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2"/>
  <sheetViews>
    <sheetView zoomScaleSheetLayoutView="90" zoomScalePageLayoutView="0" workbookViewId="0" topLeftCell="A1">
      <selection activeCell="F4" sqref="F4:G4"/>
    </sheetView>
  </sheetViews>
  <sheetFormatPr defaultColWidth="9.140625" defaultRowHeight="12.75"/>
  <cols>
    <col min="1" max="1" width="48.8515625" style="0" customWidth="1"/>
    <col min="2" max="2" width="9.57421875" style="0" customWidth="1"/>
    <col min="3" max="3" width="9.7109375" style="0" customWidth="1"/>
    <col min="4" max="4" width="9.8515625" style="0" customWidth="1"/>
    <col min="7" max="7" width="9.8515625" style="0" customWidth="1"/>
  </cols>
  <sheetData>
    <row r="1" spans="1:7" ht="22.5" customHeight="1">
      <c r="A1" s="449" t="s">
        <v>283</v>
      </c>
      <c r="B1" s="449"/>
      <c r="C1" s="449"/>
      <c r="D1" s="449"/>
      <c r="E1" s="449"/>
      <c r="F1" s="449"/>
      <c r="G1" s="449"/>
    </row>
    <row r="3" ht="12.75">
      <c r="G3" s="1" t="s">
        <v>475</v>
      </c>
    </row>
    <row r="4" spans="6:7" ht="12.75">
      <c r="F4" s="534" t="s">
        <v>0</v>
      </c>
      <c r="G4" s="534"/>
    </row>
    <row r="6" spans="1:7" ht="17.25" customHeight="1">
      <c r="A6" s="535" t="s">
        <v>1</v>
      </c>
      <c r="B6" s="439" t="s">
        <v>310</v>
      </c>
      <c r="C6" s="440"/>
      <c r="D6" s="441"/>
      <c r="E6" s="439" t="s">
        <v>310</v>
      </c>
      <c r="F6" s="440"/>
      <c r="G6" s="441"/>
    </row>
    <row r="7" spans="1:7" ht="16.5" customHeight="1">
      <c r="A7" s="536"/>
      <c r="B7" s="442" t="s">
        <v>423</v>
      </c>
      <c r="C7" s="443"/>
      <c r="D7" s="444"/>
      <c r="E7" s="442"/>
      <c r="F7" s="443"/>
      <c r="G7" s="444"/>
    </row>
    <row r="8" spans="1:7" ht="24.75" customHeight="1">
      <c r="A8" s="537"/>
      <c r="B8" s="2" t="s">
        <v>2</v>
      </c>
      <c r="C8" s="3" t="s">
        <v>3</v>
      </c>
      <c r="D8" s="541" t="s">
        <v>4</v>
      </c>
      <c r="E8" s="2" t="s">
        <v>2</v>
      </c>
      <c r="F8" s="3" t="s">
        <v>3</v>
      </c>
      <c r="G8" s="541" t="s">
        <v>4</v>
      </c>
    </row>
    <row r="9" spans="1:7" ht="15" customHeight="1" thickBot="1">
      <c r="A9" s="538"/>
      <c r="B9" s="446" t="s">
        <v>5</v>
      </c>
      <c r="C9" s="446"/>
      <c r="D9" s="542"/>
      <c r="E9" s="446" t="s">
        <v>5</v>
      </c>
      <c r="F9" s="446"/>
      <c r="G9" s="542"/>
    </row>
    <row r="10" spans="1:7" ht="15.75" customHeight="1" thickTop="1">
      <c r="A10" s="4" t="s">
        <v>6</v>
      </c>
      <c r="B10" s="9"/>
      <c r="C10" s="39"/>
      <c r="D10" s="40"/>
      <c r="E10" s="9"/>
      <c r="F10" s="39"/>
      <c r="G10" s="40"/>
    </row>
    <row r="11" spans="1:7" ht="15.75" customHeight="1">
      <c r="A11" s="47" t="s">
        <v>13</v>
      </c>
      <c r="B11" s="9">
        <f>SUM(B12:B13)</f>
        <v>18608</v>
      </c>
      <c r="C11" s="9">
        <f>SUM(C12:C13)</f>
        <v>27570</v>
      </c>
      <c r="D11" s="10">
        <f>SUM(B11:C11)</f>
        <v>46178</v>
      </c>
      <c r="E11" s="9">
        <f>SUM(E12:E13)</f>
        <v>18608</v>
      </c>
      <c r="F11" s="9">
        <f>SUM(F12:F13)</f>
        <v>27570</v>
      </c>
      <c r="G11" s="10">
        <f>SUM(E11:F11)</f>
        <v>46178</v>
      </c>
    </row>
    <row r="12" spans="1:7" ht="15.75" customHeight="1">
      <c r="A12" s="47" t="s">
        <v>178</v>
      </c>
      <c r="B12" s="9"/>
      <c r="C12" s="48"/>
      <c r="D12" s="10">
        <f>SUM(B12:C12)</f>
        <v>0</v>
      </c>
      <c r="E12" s="9"/>
      <c r="F12" s="48"/>
      <c r="G12" s="10">
        <f>SUM(E12:F12)</f>
        <v>0</v>
      </c>
    </row>
    <row r="13" spans="1:7" ht="12.75">
      <c r="A13" s="8" t="s">
        <v>14</v>
      </c>
      <c r="B13" s="9">
        <f aca="true" t="shared" si="0" ref="B13:G13">SUM(B14:B18)</f>
        <v>18608</v>
      </c>
      <c r="C13" s="9">
        <f t="shared" si="0"/>
        <v>27570</v>
      </c>
      <c r="D13" s="10">
        <f t="shared" si="0"/>
        <v>46178</v>
      </c>
      <c r="E13" s="9">
        <f t="shared" si="0"/>
        <v>18608</v>
      </c>
      <c r="F13" s="9">
        <f t="shared" si="0"/>
        <v>27570</v>
      </c>
      <c r="G13" s="10">
        <f t="shared" si="0"/>
        <v>46178</v>
      </c>
    </row>
    <row r="14" spans="1:9" ht="12.75">
      <c r="A14" s="173" t="s">
        <v>15</v>
      </c>
      <c r="B14" s="181">
        <v>0</v>
      </c>
      <c r="C14" s="181">
        <v>21697</v>
      </c>
      <c r="D14" s="167">
        <f>SUM(B14:C14)</f>
        <v>21697</v>
      </c>
      <c r="E14" s="181">
        <v>0</v>
      </c>
      <c r="F14" s="181">
        <v>21697</v>
      </c>
      <c r="G14" s="167">
        <f>SUM(E14:F14)</f>
        <v>21697</v>
      </c>
      <c r="H14" s="102"/>
      <c r="I14" s="102"/>
    </row>
    <row r="15" spans="1:9" ht="12.75">
      <c r="A15" s="173" t="s">
        <v>16</v>
      </c>
      <c r="B15" s="181">
        <v>0</v>
      </c>
      <c r="C15" s="181">
        <v>12</v>
      </c>
      <c r="D15" s="167">
        <f>SUM(B15:C15)</f>
        <v>12</v>
      </c>
      <c r="E15" s="181">
        <v>0</v>
      </c>
      <c r="F15" s="181">
        <v>12</v>
      </c>
      <c r="G15" s="167">
        <f>SUM(E15:F15)</f>
        <v>12</v>
      </c>
      <c r="H15" s="102"/>
      <c r="I15" s="102"/>
    </row>
    <row r="16" spans="1:9" ht="12.75">
      <c r="A16" s="175" t="s">
        <v>17</v>
      </c>
      <c r="B16" s="174">
        <v>14652</v>
      </c>
      <c r="C16" s="161">
        <v>0</v>
      </c>
      <c r="D16" s="167">
        <f>SUM(B16:C16)</f>
        <v>14652</v>
      </c>
      <c r="E16" s="174">
        <v>14652</v>
      </c>
      <c r="F16" s="161">
        <v>0</v>
      </c>
      <c r="G16" s="167">
        <f>SUM(E16:F16)</f>
        <v>14652</v>
      </c>
      <c r="H16" s="102"/>
      <c r="I16" s="102"/>
    </row>
    <row r="17" spans="1:9" ht="12.75">
      <c r="A17" s="175" t="s">
        <v>18</v>
      </c>
      <c r="B17" s="174">
        <v>3956</v>
      </c>
      <c r="C17" s="161">
        <v>5861</v>
      </c>
      <c r="D17" s="167">
        <f>SUM(B17:C17)</f>
        <v>9817</v>
      </c>
      <c r="E17" s="174">
        <v>3956</v>
      </c>
      <c r="F17" s="161">
        <v>5861</v>
      </c>
      <c r="G17" s="167">
        <f>SUM(E17:F17)</f>
        <v>9817</v>
      </c>
      <c r="H17" s="102"/>
      <c r="I17" s="102"/>
    </row>
    <row r="18" spans="1:9" ht="12.75">
      <c r="A18" s="180" t="s">
        <v>108</v>
      </c>
      <c r="B18" s="178">
        <v>0</v>
      </c>
      <c r="C18" s="161">
        <v>0</v>
      </c>
      <c r="D18" s="167">
        <f>SUM(B18:C18)</f>
        <v>0</v>
      </c>
      <c r="E18" s="178">
        <v>0</v>
      </c>
      <c r="F18" s="161">
        <v>0</v>
      </c>
      <c r="G18" s="167">
        <f>SUM(E18:F18)</f>
        <v>0</v>
      </c>
      <c r="H18" s="102"/>
      <c r="I18" s="102"/>
    </row>
    <row r="19" spans="1:9" ht="12.75">
      <c r="A19" s="43" t="s">
        <v>19</v>
      </c>
      <c r="B19" s="16">
        <v>0</v>
      </c>
      <c r="C19" s="41"/>
      <c r="D19" s="42"/>
      <c r="E19" s="16">
        <v>0</v>
      </c>
      <c r="F19" s="41"/>
      <c r="G19" s="42"/>
      <c r="H19" s="102"/>
      <c r="I19" s="102"/>
    </row>
    <row r="20" spans="1:10" ht="12.75">
      <c r="A20" s="175" t="s">
        <v>20</v>
      </c>
      <c r="B20" s="192"/>
      <c r="C20" s="157"/>
      <c r="D20" s="167">
        <f>D40-SUM(D12,D14:D18,D21)</f>
        <v>457653</v>
      </c>
      <c r="E20" s="192"/>
      <c r="F20" s="157"/>
      <c r="G20" s="167">
        <f>G40-SUM(G12,G14:G18,G21)</f>
        <v>457673</v>
      </c>
      <c r="H20" s="102"/>
      <c r="I20" s="102"/>
      <c r="J20" s="102"/>
    </row>
    <row r="21" spans="1:9" ht="12.75">
      <c r="A21" s="180" t="s">
        <v>169</v>
      </c>
      <c r="B21" s="132"/>
      <c r="C21" s="161">
        <v>1313</v>
      </c>
      <c r="D21" s="167">
        <f>SUM(B21:C21)</f>
        <v>1313</v>
      </c>
      <c r="E21" s="132"/>
      <c r="F21" s="161">
        <v>1313</v>
      </c>
      <c r="G21" s="167">
        <f>SUM(E21:F21)</f>
        <v>1313</v>
      </c>
      <c r="H21" s="102"/>
      <c r="I21" s="102"/>
    </row>
    <row r="22" spans="1:9" ht="12.75">
      <c r="A22" s="61"/>
      <c r="B22" s="133"/>
      <c r="C22" s="131"/>
      <c r="D22" s="49"/>
      <c r="E22" s="133"/>
      <c r="F22" s="131"/>
      <c r="G22" s="49"/>
      <c r="H22" s="102"/>
      <c r="I22" s="102"/>
    </row>
    <row r="23" spans="1:10" ht="12.75">
      <c r="A23" s="19" t="s">
        <v>7</v>
      </c>
      <c r="B23" s="20">
        <f>SUM(B13)</f>
        <v>18608</v>
      </c>
      <c r="C23" s="20">
        <f>SUM(C13,C21)</f>
        <v>28883</v>
      </c>
      <c r="D23" s="21">
        <f>SUM(D12,D13,D20,D21)</f>
        <v>505144</v>
      </c>
      <c r="E23" s="20">
        <f>SUM(E13)</f>
        <v>18608</v>
      </c>
      <c r="F23" s="20">
        <f>SUM(F13,F21)</f>
        <v>28883</v>
      </c>
      <c r="G23" s="21">
        <f>SUM(G12,G13,G20,G21)</f>
        <v>505164</v>
      </c>
      <c r="H23" s="102"/>
      <c r="I23" s="102"/>
      <c r="J23" s="102"/>
    </row>
    <row r="24" spans="1:9" ht="12.75">
      <c r="A24" s="22"/>
      <c r="B24" s="23"/>
      <c r="C24" s="24"/>
      <c r="D24" s="24"/>
      <c r="E24" s="23"/>
      <c r="F24" s="24"/>
      <c r="G24" s="24"/>
      <c r="H24" s="102"/>
      <c r="I24" s="102"/>
    </row>
    <row r="25" spans="1:9" ht="12.75">
      <c r="A25" s="25" t="s">
        <v>8</v>
      </c>
      <c r="B25" s="26"/>
      <c r="C25" s="27"/>
      <c r="D25" s="27"/>
      <c r="E25" s="26"/>
      <c r="F25" s="27"/>
      <c r="G25" s="27"/>
      <c r="H25" s="102"/>
      <c r="I25" s="102"/>
    </row>
    <row r="26" spans="1:9" ht="12.75">
      <c r="A26" s="8" t="s">
        <v>21</v>
      </c>
      <c r="B26" s="9">
        <f aca="true" t="shared" si="1" ref="B26:G26">SUM(B27:B33)</f>
        <v>485819</v>
      </c>
      <c r="C26" s="9">
        <f t="shared" si="1"/>
        <v>19325</v>
      </c>
      <c r="D26" s="68">
        <f t="shared" si="1"/>
        <v>505144</v>
      </c>
      <c r="E26" s="9">
        <f t="shared" si="1"/>
        <v>485839</v>
      </c>
      <c r="F26" s="9">
        <f t="shared" si="1"/>
        <v>19325</v>
      </c>
      <c r="G26" s="68">
        <f t="shared" si="1"/>
        <v>505164</v>
      </c>
      <c r="H26" s="102"/>
      <c r="I26" s="102"/>
    </row>
    <row r="27" spans="1:9" ht="12.75">
      <c r="A27" s="175" t="s">
        <v>22</v>
      </c>
      <c r="B27" s="181">
        <v>310672</v>
      </c>
      <c r="C27" s="213"/>
      <c r="D27" s="167">
        <f>SUM(B27:C27)</f>
        <v>310672</v>
      </c>
      <c r="E27" s="181">
        <v>310689</v>
      </c>
      <c r="F27" s="213"/>
      <c r="G27" s="167">
        <f>SUM(E27:F27)</f>
        <v>310689</v>
      </c>
      <c r="H27" s="102"/>
      <c r="I27" s="102"/>
    </row>
    <row r="28" spans="1:9" ht="12.75">
      <c r="A28" s="175" t="s">
        <v>23</v>
      </c>
      <c r="B28" s="181">
        <v>63823</v>
      </c>
      <c r="C28" s="213"/>
      <c r="D28" s="167">
        <f>SUM(B28:C28)</f>
        <v>63823</v>
      </c>
      <c r="E28" s="181">
        <v>63826</v>
      </c>
      <c r="F28" s="213"/>
      <c r="G28" s="167">
        <f>SUM(E28:F28)</f>
        <v>63826</v>
      </c>
      <c r="H28" s="102"/>
      <c r="I28" s="102"/>
    </row>
    <row r="29" spans="1:9" ht="12.75">
      <c r="A29" s="175" t="s">
        <v>24</v>
      </c>
      <c r="B29" s="181">
        <v>98018</v>
      </c>
      <c r="C29" s="161">
        <v>18012</v>
      </c>
      <c r="D29" s="167">
        <f>SUM(B29:C29)</f>
        <v>116030</v>
      </c>
      <c r="E29" s="181">
        <v>98018</v>
      </c>
      <c r="F29" s="161">
        <v>18012</v>
      </c>
      <c r="G29" s="167">
        <f>SUM(E29:F29)</f>
        <v>116030</v>
      </c>
      <c r="H29" s="102"/>
      <c r="I29" s="102"/>
    </row>
    <row r="30" spans="1:9" ht="14.25" customHeight="1">
      <c r="A30" s="180" t="s">
        <v>25</v>
      </c>
      <c r="B30" s="267"/>
      <c r="C30" s="267"/>
      <c r="D30" s="167">
        <f>SUM(B30:C30)</f>
        <v>0</v>
      </c>
      <c r="E30" s="267"/>
      <c r="F30" s="267"/>
      <c r="G30" s="167">
        <f>SUM(E30:F30)</f>
        <v>0</v>
      </c>
      <c r="H30" s="102"/>
      <c r="I30" s="102"/>
    </row>
    <row r="31" spans="1:9" ht="15" customHeight="1">
      <c r="A31" s="180" t="s">
        <v>172</v>
      </c>
      <c r="B31" s="266"/>
      <c r="C31" s="348">
        <v>943</v>
      </c>
      <c r="D31" s="167">
        <f>SUM(B31:C31)</f>
        <v>943</v>
      </c>
      <c r="E31" s="266"/>
      <c r="F31" s="348">
        <v>943</v>
      </c>
      <c r="G31" s="167">
        <f>SUM(E31:F31)</f>
        <v>943</v>
      </c>
      <c r="H31" s="102"/>
      <c r="I31" s="102"/>
    </row>
    <row r="32" spans="1:9" ht="15" customHeight="1">
      <c r="A32" s="180"/>
      <c r="B32" s="266"/>
      <c r="C32" s="267"/>
      <c r="D32" s="347"/>
      <c r="E32" s="266"/>
      <c r="F32" s="267"/>
      <c r="G32" s="347"/>
      <c r="H32" s="102"/>
      <c r="I32" s="102"/>
    </row>
    <row r="33" spans="1:9" ht="12.75">
      <c r="A33" s="180" t="s">
        <v>26</v>
      </c>
      <c r="B33" s="161">
        <f>SUM(B34:B38)</f>
        <v>13306</v>
      </c>
      <c r="C33" s="161">
        <f>SUM(C34:C38)</f>
        <v>370</v>
      </c>
      <c r="D33" s="179">
        <f>SUM(B33:C33)</f>
        <v>13676</v>
      </c>
      <c r="E33" s="161">
        <f>SUM(E34:E38)</f>
        <v>13306</v>
      </c>
      <c r="F33" s="161">
        <f>SUM(F34:F38)</f>
        <v>370</v>
      </c>
      <c r="G33" s="179">
        <f>SUM(E33:F33)</f>
        <v>13676</v>
      </c>
      <c r="H33" s="102"/>
      <c r="I33" s="102"/>
    </row>
    <row r="34" spans="1:9" ht="12.75">
      <c r="A34" s="180" t="s">
        <v>248</v>
      </c>
      <c r="B34" s="161">
        <v>1000</v>
      </c>
      <c r="C34" s="213"/>
      <c r="D34" s="179"/>
      <c r="E34" s="161">
        <v>1000</v>
      </c>
      <c r="F34" s="213"/>
      <c r="G34" s="179"/>
      <c r="H34" s="102"/>
      <c r="I34" s="102"/>
    </row>
    <row r="35" spans="1:9" ht="12.75">
      <c r="A35" s="180" t="s">
        <v>250</v>
      </c>
      <c r="B35" s="161">
        <v>340</v>
      </c>
      <c r="C35" s="213"/>
      <c r="D35" s="179"/>
      <c r="E35" s="161">
        <v>340</v>
      </c>
      <c r="F35" s="213"/>
      <c r="G35" s="179"/>
      <c r="H35" s="102"/>
      <c r="I35" s="102"/>
    </row>
    <row r="36" spans="1:9" ht="12.75">
      <c r="A36" s="180" t="s">
        <v>251</v>
      </c>
      <c r="B36" s="161">
        <v>940</v>
      </c>
      <c r="C36" s="213"/>
      <c r="D36" s="179"/>
      <c r="E36" s="161">
        <v>940</v>
      </c>
      <c r="F36" s="213"/>
      <c r="G36" s="179"/>
      <c r="H36" s="102"/>
      <c r="I36" s="102"/>
    </row>
    <row r="37" spans="1:9" ht="12.75">
      <c r="A37" s="180" t="s">
        <v>249</v>
      </c>
      <c r="B37" s="161">
        <v>11026</v>
      </c>
      <c r="C37" s="213"/>
      <c r="D37" s="179"/>
      <c r="E37" s="161">
        <v>11026</v>
      </c>
      <c r="F37" s="213"/>
      <c r="G37" s="179"/>
      <c r="H37" s="102"/>
      <c r="I37" s="102"/>
    </row>
    <row r="38" spans="1:9" ht="12.75">
      <c r="A38" s="180" t="s">
        <v>374</v>
      </c>
      <c r="B38" s="161"/>
      <c r="C38" s="161">
        <v>370</v>
      </c>
      <c r="D38" s="179"/>
      <c r="E38" s="161"/>
      <c r="F38" s="161">
        <v>370</v>
      </c>
      <c r="G38" s="179"/>
      <c r="H38" s="102"/>
      <c r="I38" s="102"/>
    </row>
    <row r="39" spans="1:9" ht="12.75">
      <c r="A39" s="30"/>
      <c r="B39" s="31"/>
      <c r="C39" s="41"/>
      <c r="D39" s="14"/>
      <c r="E39" s="31"/>
      <c r="F39" s="41"/>
      <c r="G39" s="14"/>
      <c r="H39" s="102"/>
      <c r="I39" s="102"/>
    </row>
    <row r="40" spans="1:10" ht="12.75">
      <c r="A40" s="134" t="s">
        <v>9</v>
      </c>
      <c r="B40" s="20">
        <f aca="true" t="shared" si="2" ref="B40:G40">SUM(B26)</f>
        <v>485819</v>
      </c>
      <c r="C40" s="20">
        <f t="shared" si="2"/>
        <v>19325</v>
      </c>
      <c r="D40" s="21">
        <f t="shared" si="2"/>
        <v>505144</v>
      </c>
      <c r="E40" s="20">
        <f t="shared" si="2"/>
        <v>485839</v>
      </c>
      <c r="F40" s="20">
        <f t="shared" si="2"/>
        <v>19325</v>
      </c>
      <c r="G40" s="21">
        <f t="shared" si="2"/>
        <v>505164</v>
      </c>
      <c r="J40" s="102"/>
    </row>
    <row r="41" spans="1:7" ht="12.75">
      <c r="A41" s="32"/>
      <c r="B41" s="46"/>
      <c r="C41" s="24"/>
      <c r="D41" s="24"/>
      <c r="E41" s="46"/>
      <c r="F41" s="24"/>
      <c r="G41" s="24"/>
    </row>
    <row r="42" spans="1:7" ht="12.75">
      <c r="A42" s="32"/>
      <c r="B42" s="46"/>
      <c r="C42" s="27"/>
      <c r="D42" s="27"/>
      <c r="E42" s="46"/>
      <c r="F42" s="27"/>
      <c r="G42" s="27"/>
    </row>
    <row r="43" spans="1:10" ht="12.75">
      <c r="A43" s="33" t="s">
        <v>27</v>
      </c>
      <c r="B43" s="34"/>
      <c r="C43" s="35"/>
      <c r="D43" s="36">
        <f>SUM(D20)</f>
        <v>457653</v>
      </c>
      <c r="E43" s="34"/>
      <c r="F43" s="35"/>
      <c r="G43" s="36">
        <f>SUM(G20)</f>
        <v>457673</v>
      </c>
      <c r="J43" s="102"/>
    </row>
    <row r="45" spans="1:3" ht="24.75" customHeight="1">
      <c r="A45" s="137" t="s">
        <v>10</v>
      </c>
      <c r="B45" s="206" t="s">
        <v>182</v>
      </c>
      <c r="C45" s="206" t="s">
        <v>310</v>
      </c>
    </row>
    <row r="46" spans="1:3" ht="12.75">
      <c r="A46" s="139" t="s">
        <v>12</v>
      </c>
      <c r="B46" s="58">
        <v>80392</v>
      </c>
      <c r="C46" s="58">
        <v>80392</v>
      </c>
    </row>
    <row r="47" spans="1:3" ht="12.75">
      <c r="A47" s="138" t="s">
        <v>11</v>
      </c>
      <c r="B47" s="117">
        <v>10795</v>
      </c>
      <c r="C47" s="117">
        <v>10795</v>
      </c>
    </row>
    <row r="49" ht="12.75">
      <c r="A49" s="37"/>
    </row>
    <row r="50" ht="12.75">
      <c r="A50" s="32"/>
    </row>
    <row r="51" ht="12.75">
      <c r="A51" s="32"/>
    </row>
    <row r="52" ht="12.75">
      <c r="A52" s="37"/>
    </row>
  </sheetData>
  <sheetProtection/>
  <mergeCells count="10">
    <mergeCell ref="B7:D7"/>
    <mergeCell ref="E6:G7"/>
    <mergeCell ref="G8:G9"/>
    <mergeCell ref="E9:F9"/>
    <mergeCell ref="A1:G1"/>
    <mergeCell ref="D8:D9"/>
    <mergeCell ref="B9:C9"/>
    <mergeCell ref="A6:A9"/>
    <mergeCell ref="F4:G4"/>
    <mergeCell ref="B6:D6"/>
  </mergeCells>
  <printOptions/>
  <pageMargins left="0.31496062992125984" right="0.7480314960629921" top="0.7086614173228347" bottom="0.2755905511811024" header="0.4330708661417323" footer="0.196850393700787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2"/>
  <sheetViews>
    <sheetView tabSelected="1" zoomScaleSheetLayoutView="90" zoomScalePageLayoutView="0" workbookViewId="0" topLeftCell="A1">
      <selection activeCell="A5" sqref="A5"/>
    </sheetView>
  </sheetViews>
  <sheetFormatPr defaultColWidth="9.140625" defaultRowHeight="12.75"/>
  <cols>
    <col min="1" max="1" width="64.140625" style="0" customWidth="1"/>
    <col min="2" max="2" width="9.7109375" style="0" customWidth="1"/>
    <col min="3" max="3" width="10.421875" style="0" customWidth="1"/>
    <col min="4" max="4" width="10.57421875" style="0" customWidth="1"/>
    <col min="7" max="7" width="10.28125" style="0" customWidth="1"/>
  </cols>
  <sheetData>
    <row r="1" spans="1:7" ht="21" customHeight="1">
      <c r="A1" s="558" t="s">
        <v>101</v>
      </c>
      <c r="B1" s="558"/>
      <c r="C1" s="558"/>
      <c r="D1" s="558"/>
      <c r="E1" s="558"/>
      <c r="F1" s="558"/>
      <c r="G1" s="558"/>
    </row>
    <row r="2" spans="1:7" ht="21" customHeight="1">
      <c r="A2" s="558" t="s">
        <v>284</v>
      </c>
      <c r="B2" s="558"/>
      <c r="C2" s="558"/>
      <c r="D2" s="558"/>
      <c r="E2" s="558"/>
      <c r="F2" s="558"/>
      <c r="G2" s="558"/>
    </row>
    <row r="3" ht="21" customHeight="1">
      <c r="A3" s="50"/>
    </row>
    <row r="4" spans="1:7" ht="12.75">
      <c r="A4" s="533" t="s">
        <v>476</v>
      </c>
      <c r="B4" s="533"/>
      <c r="C4" s="533"/>
      <c r="D4" s="533"/>
      <c r="E4" s="533"/>
      <c r="F4" s="533"/>
      <c r="G4" s="533"/>
    </row>
    <row r="5" spans="2:7" ht="12.75">
      <c r="B5" s="86"/>
      <c r="F5" s="534" t="s">
        <v>0</v>
      </c>
      <c r="G5" s="534"/>
    </row>
    <row r="6" ht="9" customHeight="1"/>
    <row r="7" spans="1:7" ht="18.75" customHeight="1">
      <c r="A7" s="535" t="s">
        <v>1</v>
      </c>
      <c r="B7" s="439" t="s">
        <v>310</v>
      </c>
      <c r="C7" s="440"/>
      <c r="D7" s="441"/>
      <c r="E7" s="439" t="s">
        <v>310</v>
      </c>
      <c r="F7" s="440"/>
      <c r="G7" s="441"/>
    </row>
    <row r="8" spans="1:7" ht="17.25" customHeight="1">
      <c r="A8" s="536"/>
      <c r="B8" s="442" t="s">
        <v>423</v>
      </c>
      <c r="C8" s="443"/>
      <c r="D8" s="444"/>
      <c r="E8" s="442"/>
      <c r="F8" s="443"/>
      <c r="G8" s="444"/>
    </row>
    <row r="9" spans="1:7" ht="27" customHeight="1">
      <c r="A9" s="537"/>
      <c r="B9" s="2" t="s">
        <v>2</v>
      </c>
      <c r="C9" s="3" t="s">
        <v>3</v>
      </c>
      <c r="D9" s="541" t="s">
        <v>4</v>
      </c>
      <c r="E9" s="2" t="s">
        <v>2</v>
      </c>
      <c r="F9" s="3" t="s">
        <v>3</v>
      </c>
      <c r="G9" s="541" t="s">
        <v>4</v>
      </c>
    </row>
    <row r="10" spans="1:7" ht="13.5" customHeight="1" thickBot="1">
      <c r="A10" s="538"/>
      <c r="B10" s="446" t="s">
        <v>5</v>
      </c>
      <c r="C10" s="446"/>
      <c r="D10" s="542"/>
      <c r="E10" s="446" t="s">
        <v>5</v>
      </c>
      <c r="F10" s="446"/>
      <c r="G10" s="542"/>
    </row>
    <row r="11" spans="1:7" ht="17.25" customHeight="1" thickTop="1">
      <c r="A11" s="4" t="s">
        <v>6</v>
      </c>
      <c r="B11" s="5"/>
      <c r="C11" s="6"/>
      <c r="D11" s="7"/>
      <c r="E11" s="5"/>
      <c r="F11" s="6"/>
      <c r="G11" s="7"/>
    </row>
    <row r="12" spans="1:9" ht="17.25" customHeight="1">
      <c r="A12" s="47" t="s">
        <v>13</v>
      </c>
      <c r="B12" s="243">
        <f>SUM(B14,B15)</f>
        <v>0</v>
      </c>
      <c r="C12" s="243">
        <f>SUM(C13,C14,C15,C18)</f>
        <v>4146</v>
      </c>
      <c r="D12" s="243">
        <f>SUM(D13,D14,D15,D18)</f>
        <v>4146</v>
      </c>
      <c r="E12" s="243">
        <f>SUM(E14,E15)</f>
        <v>0</v>
      </c>
      <c r="F12" s="243">
        <f>SUM(F13,F14,F15,F18)</f>
        <v>4946</v>
      </c>
      <c r="G12" s="244">
        <f>SUM(G13,G14,G15,G18)</f>
        <v>4946</v>
      </c>
      <c r="H12" s="102"/>
      <c r="I12" s="102"/>
    </row>
    <row r="13" spans="1:9" ht="17.25" customHeight="1">
      <c r="A13" s="47" t="s">
        <v>178</v>
      </c>
      <c r="B13" s="243"/>
      <c r="C13" s="416">
        <v>0</v>
      </c>
      <c r="D13" s="416">
        <v>0</v>
      </c>
      <c r="E13" s="243"/>
      <c r="F13" s="416">
        <v>800</v>
      </c>
      <c r="G13" s="244">
        <v>800</v>
      </c>
      <c r="H13" s="102"/>
      <c r="I13" s="102"/>
    </row>
    <row r="14" spans="1:9" ht="14.25" customHeight="1">
      <c r="A14" s="47" t="s">
        <v>213</v>
      </c>
      <c r="B14" s="417">
        <v>0</v>
      </c>
      <c r="C14" s="417">
        <v>0</v>
      </c>
      <c r="D14" s="10">
        <f>SUM(B14:C14)</f>
        <v>0</v>
      </c>
      <c r="E14" s="417">
        <v>0</v>
      </c>
      <c r="F14" s="417">
        <v>0</v>
      </c>
      <c r="G14" s="10">
        <f>SUM(E14:F14)</f>
        <v>0</v>
      </c>
      <c r="H14" s="102"/>
      <c r="I14" s="102"/>
    </row>
    <row r="15" spans="1:9" ht="12.75">
      <c r="A15" s="8" t="s">
        <v>14</v>
      </c>
      <c r="B15" s="9">
        <f aca="true" t="shared" si="0" ref="B15:G15">SUM(B16:B17)</f>
        <v>0</v>
      </c>
      <c r="C15" s="9">
        <f t="shared" si="0"/>
        <v>3730</v>
      </c>
      <c r="D15" s="29">
        <f t="shared" si="0"/>
        <v>3730</v>
      </c>
      <c r="E15" s="9">
        <f t="shared" si="0"/>
        <v>0</v>
      </c>
      <c r="F15" s="9">
        <f t="shared" si="0"/>
        <v>3730</v>
      </c>
      <c r="G15" s="29">
        <f t="shared" si="0"/>
        <v>3730</v>
      </c>
      <c r="H15" s="102"/>
      <c r="I15" s="102"/>
    </row>
    <row r="16" spans="1:9" ht="14.25" customHeight="1">
      <c r="A16" s="173" t="s">
        <v>15</v>
      </c>
      <c r="B16" s="174"/>
      <c r="C16" s="161">
        <v>3250</v>
      </c>
      <c r="D16" s="167">
        <f>SUM(B16:C16)</f>
        <v>3250</v>
      </c>
      <c r="E16" s="174"/>
      <c r="F16" s="161">
        <v>3250</v>
      </c>
      <c r="G16" s="167">
        <f>SUM(E16:F16)</f>
        <v>3250</v>
      </c>
      <c r="H16" s="102"/>
      <c r="I16" s="102"/>
    </row>
    <row r="17" spans="1:9" ht="15" customHeight="1">
      <c r="A17" s="175" t="s">
        <v>18</v>
      </c>
      <c r="B17" s="194"/>
      <c r="C17" s="177">
        <v>480</v>
      </c>
      <c r="D17" s="167">
        <f>SUM(B17:C17)</f>
        <v>480</v>
      </c>
      <c r="E17" s="194"/>
      <c r="F17" s="177">
        <v>480</v>
      </c>
      <c r="G17" s="167">
        <f>SUM(E17:F17)</f>
        <v>480</v>
      </c>
      <c r="H17" s="102"/>
      <c r="I17" s="102"/>
    </row>
    <row r="18" spans="1:9" ht="15" customHeight="1">
      <c r="A18" s="151" t="s">
        <v>417</v>
      </c>
      <c r="B18" s="191"/>
      <c r="C18" s="191">
        <v>416</v>
      </c>
      <c r="D18" s="112">
        <f>SUM(B18:C18)</f>
        <v>416</v>
      </c>
      <c r="E18" s="191"/>
      <c r="F18" s="191">
        <v>416</v>
      </c>
      <c r="G18" s="112">
        <f>SUM(E18:F18)</f>
        <v>416</v>
      </c>
      <c r="H18" s="102"/>
      <c r="I18" s="102"/>
    </row>
    <row r="19" spans="1:10" ht="12.75">
      <c r="A19" s="43" t="s">
        <v>19</v>
      </c>
      <c r="B19" s="16"/>
      <c r="C19" s="16"/>
      <c r="D19" s="29"/>
      <c r="E19" s="16"/>
      <c r="F19" s="16"/>
      <c r="G19" s="29"/>
      <c r="H19" s="102"/>
      <c r="I19" s="102"/>
      <c r="J19" s="102"/>
    </row>
    <row r="20" spans="1:10" ht="12.75">
      <c r="A20" s="384" t="s">
        <v>20</v>
      </c>
      <c r="B20" s="178"/>
      <c r="C20" s="177"/>
      <c r="D20" s="179">
        <f>D43-SUM(D14,D16:D17,D18,D21)</f>
        <v>118806</v>
      </c>
      <c r="E20" s="178"/>
      <c r="F20" s="177"/>
      <c r="G20" s="179">
        <f>G43-SUM(G13,G14,G16:G17,G18,G21)</f>
        <v>122182</v>
      </c>
      <c r="H20" s="102"/>
      <c r="I20" s="102"/>
      <c r="J20" s="102"/>
    </row>
    <row r="21" spans="1:9" ht="12.75">
      <c r="A21" s="180" t="s">
        <v>169</v>
      </c>
      <c r="B21" s="16"/>
      <c r="C21" s="177">
        <v>9297</v>
      </c>
      <c r="D21" s="179">
        <f>SUM(B21:C21)</f>
        <v>9297</v>
      </c>
      <c r="E21" s="16"/>
      <c r="F21" s="177">
        <v>9297</v>
      </c>
      <c r="G21" s="179">
        <f>SUM(E21:F21)</f>
        <v>9297</v>
      </c>
      <c r="H21" s="102"/>
      <c r="I21" s="102"/>
    </row>
    <row r="22" spans="1:9" ht="12.75">
      <c r="A22" s="15"/>
      <c r="B22" s="242"/>
      <c r="C22" s="17"/>
      <c r="D22" s="18"/>
      <c r="E22" s="242"/>
      <c r="F22" s="17"/>
      <c r="G22" s="18"/>
      <c r="H22" s="102"/>
      <c r="I22" s="102"/>
    </row>
    <row r="23" spans="1:10" ht="12.75">
      <c r="A23" s="19" t="s">
        <v>7</v>
      </c>
      <c r="B23" s="20">
        <f>SUM(B15,B20)</f>
        <v>0</v>
      </c>
      <c r="C23" s="20">
        <f>SUM(C18,C14,C15,C21)</f>
        <v>13443</v>
      </c>
      <c r="D23" s="21">
        <f>SUM(D16:D21)</f>
        <v>132249</v>
      </c>
      <c r="E23" s="20">
        <f>SUM(E15,E20)</f>
        <v>0</v>
      </c>
      <c r="F23" s="20">
        <f>SUM(F13,F14,F15,F21,F18)</f>
        <v>14243</v>
      </c>
      <c r="G23" s="21">
        <f>SUM(G13,G16:G21)</f>
        <v>136425</v>
      </c>
      <c r="J23" s="102"/>
    </row>
    <row r="24" spans="1:7" ht="12.75">
      <c r="A24" s="22"/>
      <c r="B24" s="23"/>
      <c r="C24" s="23"/>
      <c r="D24" s="24"/>
      <c r="E24" s="23"/>
      <c r="F24" s="23"/>
      <c r="G24" s="24"/>
    </row>
    <row r="25" spans="1:7" ht="12.75">
      <c r="A25" s="25" t="s">
        <v>8</v>
      </c>
      <c r="B25" s="26"/>
      <c r="C25" s="26"/>
      <c r="D25" s="27"/>
      <c r="E25" s="26"/>
      <c r="F25" s="26"/>
      <c r="G25" s="27"/>
    </row>
    <row r="26" spans="1:7" ht="12.75">
      <c r="A26" s="8" t="s">
        <v>21</v>
      </c>
      <c r="B26" s="9">
        <f aca="true" t="shared" si="1" ref="B26:G26">SUM(B27:B32)</f>
        <v>102864</v>
      </c>
      <c r="C26" s="9">
        <f t="shared" si="1"/>
        <v>29385</v>
      </c>
      <c r="D26" s="68">
        <f t="shared" si="1"/>
        <v>132249</v>
      </c>
      <c r="E26" s="9">
        <f t="shared" si="1"/>
        <v>104813</v>
      </c>
      <c r="F26" s="9">
        <f t="shared" si="1"/>
        <v>31612</v>
      </c>
      <c r="G26" s="68">
        <f t="shared" si="1"/>
        <v>136425</v>
      </c>
    </row>
    <row r="27" spans="1:9" ht="12.75">
      <c r="A27" s="175" t="s">
        <v>22</v>
      </c>
      <c r="B27" s="181">
        <v>44162</v>
      </c>
      <c r="C27" s="213"/>
      <c r="D27" s="167">
        <f>SUM(B27:C27)</f>
        <v>44162</v>
      </c>
      <c r="E27" s="181">
        <v>45850</v>
      </c>
      <c r="F27" s="213"/>
      <c r="G27" s="167">
        <f>SUM(E27:F27)</f>
        <v>45850</v>
      </c>
      <c r="H27" s="102"/>
      <c r="I27" s="102"/>
    </row>
    <row r="28" spans="1:9" ht="12.75">
      <c r="A28" s="175" t="s">
        <v>23</v>
      </c>
      <c r="B28" s="181">
        <v>7902</v>
      </c>
      <c r="C28" s="213"/>
      <c r="D28" s="167">
        <f>SUM(B28:C28)</f>
        <v>7902</v>
      </c>
      <c r="E28" s="181">
        <v>8163</v>
      </c>
      <c r="F28" s="213"/>
      <c r="G28" s="167">
        <f>SUM(E28:F28)</f>
        <v>8163</v>
      </c>
      <c r="H28" s="102"/>
      <c r="I28" s="102"/>
    </row>
    <row r="29" spans="1:9" ht="12.75">
      <c r="A29" s="175" t="s">
        <v>24</v>
      </c>
      <c r="B29" s="181">
        <v>48600</v>
      </c>
      <c r="C29" s="161">
        <v>74</v>
      </c>
      <c r="D29" s="167">
        <f>SUM(B29:C29)</f>
        <v>48674</v>
      </c>
      <c r="E29" s="181">
        <v>48600</v>
      </c>
      <c r="F29" s="161">
        <v>874</v>
      </c>
      <c r="G29" s="167">
        <f>SUM(E29:F29)</f>
        <v>49474</v>
      </c>
      <c r="H29" s="102"/>
      <c r="I29" s="102"/>
    </row>
    <row r="30" spans="1:9" ht="12.75">
      <c r="A30" s="180" t="s">
        <v>172</v>
      </c>
      <c r="B30" s="191"/>
      <c r="C30" s="178">
        <v>9175</v>
      </c>
      <c r="D30" s="167">
        <f>SUM(B30:C30)</f>
        <v>9175</v>
      </c>
      <c r="E30" s="191"/>
      <c r="F30" s="178">
        <v>9175</v>
      </c>
      <c r="G30" s="167">
        <f>SUM(E30:F30)</f>
        <v>9175</v>
      </c>
      <c r="H30" s="102"/>
      <c r="I30" s="102"/>
    </row>
    <row r="31" spans="1:9" ht="12.75">
      <c r="A31" s="180"/>
      <c r="B31" s="191"/>
      <c r="C31" s="191"/>
      <c r="D31" s="112"/>
      <c r="E31" s="191"/>
      <c r="F31" s="191"/>
      <c r="G31" s="112"/>
      <c r="H31" s="102"/>
      <c r="I31" s="102"/>
    </row>
    <row r="32" spans="1:9" ht="12.75">
      <c r="A32" s="180" t="s">
        <v>26</v>
      </c>
      <c r="B32" s="178">
        <f>SUM(B33:B42)</f>
        <v>2200</v>
      </c>
      <c r="C32" s="178">
        <f>SUM(C33:C42)</f>
        <v>20136</v>
      </c>
      <c r="D32" s="167">
        <f>SUM(B32:C32)</f>
        <v>22336</v>
      </c>
      <c r="E32" s="178">
        <f>SUM(E33:E42)</f>
        <v>2200</v>
      </c>
      <c r="F32" s="178">
        <f>SUM(F33:F42)</f>
        <v>21563</v>
      </c>
      <c r="G32" s="167">
        <f>SUM(E32:F32)</f>
        <v>23763</v>
      </c>
      <c r="H32" s="102"/>
      <c r="I32" s="102"/>
    </row>
    <row r="33" spans="1:9" ht="14.25" customHeight="1">
      <c r="A33" s="197" t="s">
        <v>142</v>
      </c>
      <c r="B33" s="177">
        <v>2200</v>
      </c>
      <c r="C33" s="178"/>
      <c r="D33" s="179"/>
      <c r="E33" s="177">
        <v>2200</v>
      </c>
      <c r="F33" s="178"/>
      <c r="G33" s="179"/>
      <c r="H33" s="102"/>
      <c r="I33" s="102"/>
    </row>
    <row r="34" spans="1:9" ht="14.25" customHeight="1">
      <c r="A34" s="197" t="s">
        <v>444</v>
      </c>
      <c r="B34" s="177"/>
      <c r="C34" s="178">
        <v>9778</v>
      </c>
      <c r="D34" s="179"/>
      <c r="E34" s="177"/>
      <c r="F34" s="178">
        <v>9778</v>
      </c>
      <c r="G34" s="179"/>
      <c r="H34" s="102"/>
      <c r="I34" s="102"/>
    </row>
    <row r="35" spans="1:9" ht="14.25" customHeight="1">
      <c r="A35" s="361" t="s">
        <v>393</v>
      </c>
      <c r="B35" s="543"/>
      <c r="C35" s="543">
        <v>2258</v>
      </c>
      <c r="D35" s="545"/>
      <c r="E35" s="555"/>
      <c r="F35" s="543">
        <v>2258</v>
      </c>
      <c r="G35" s="545"/>
      <c r="H35" s="102"/>
      <c r="I35" s="102"/>
    </row>
    <row r="36" spans="1:9" ht="14.25" customHeight="1">
      <c r="A36" s="362" t="s">
        <v>304</v>
      </c>
      <c r="B36" s="544"/>
      <c r="C36" s="544"/>
      <c r="D36" s="546"/>
      <c r="E36" s="557"/>
      <c r="F36" s="544"/>
      <c r="G36" s="546"/>
      <c r="H36" s="102"/>
      <c r="I36" s="102"/>
    </row>
    <row r="37" spans="1:9" ht="14.25" customHeight="1">
      <c r="A37" s="197" t="s">
        <v>264</v>
      </c>
      <c r="B37" s="177"/>
      <c r="C37" s="178">
        <v>2500</v>
      </c>
      <c r="D37" s="179"/>
      <c r="E37" s="177"/>
      <c r="F37" s="178">
        <v>2500</v>
      </c>
      <c r="G37" s="179"/>
      <c r="H37" s="102"/>
      <c r="I37" s="102"/>
    </row>
    <row r="38" spans="1:9" ht="14.25" customHeight="1">
      <c r="A38" s="197" t="s">
        <v>265</v>
      </c>
      <c r="B38" s="177"/>
      <c r="C38" s="178">
        <v>1150</v>
      </c>
      <c r="D38" s="179"/>
      <c r="E38" s="177"/>
      <c r="F38" s="178">
        <v>1150</v>
      </c>
      <c r="G38" s="179"/>
      <c r="H38" s="102"/>
      <c r="I38" s="102"/>
    </row>
    <row r="39" spans="1:9" ht="14.25" customHeight="1">
      <c r="A39" s="397" t="s">
        <v>442</v>
      </c>
      <c r="B39" s="177"/>
      <c r="C39" s="178">
        <v>0</v>
      </c>
      <c r="D39" s="179"/>
      <c r="E39" s="177"/>
      <c r="F39" s="178">
        <v>1427</v>
      </c>
      <c r="G39" s="179"/>
      <c r="H39" s="102"/>
      <c r="I39" s="102"/>
    </row>
    <row r="40" spans="1:9" ht="14.25" customHeight="1">
      <c r="A40" s="397" t="s">
        <v>443</v>
      </c>
      <c r="B40" s="177"/>
      <c r="C40" s="178">
        <v>3296</v>
      </c>
      <c r="D40" s="179"/>
      <c r="E40" s="177"/>
      <c r="F40" s="178">
        <v>3296</v>
      </c>
      <c r="G40" s="179"/>
      <c r="H40" s="102"/>
      <c r="I40" s="102"/>
    </row>
    <row r="41" spans="1:9" ht="14.25" customHeight="1">
      <c r="A41" s="397" t="s">
        <v>411</v>
      </c>
      <c r="B41" s="177"/>
      <c r="C41" s="178">
        <v>738</v>
      </c>
      <c r="D41" s="179"/>
      <c r="E41" s="177"/>
      <c r="F41" s="178">
        <v>738</v>
      </c>
      <c r="G41" s="179"/>
      <c r="H41" s="102"/>
      <c r="I41" s="102"/>
    </row>
    <row r="42" spans="1:9" ht="12.75">
      <c r="A42" s="397" t="s">
        <v>415</v>
      </c>
      <c r="B42" s="121"/>
      <c r="C42" s="178">
        <v>416</v>
      </c>
      <c r="D42" s="18"/>
      <c r="E42" s="121"/>
      <c r="F42" s="178">
        <v>416</v>
      </c>
      <c r="G42" s="18"/>
      <c r="H42" s="102"/>
      <c r="I42" s="102"/>
    </row>
    <row r="43" spans="1:10" ht="12.75">
      <c r="A43" s="19" t="s">
        <v>9</v>
      </c>
      <c r="B43" s="21">
        <f aca="true" t="shared" si="2" ref="B43:G43">SUM(B27:B32)</f>
        <v>102864</v>
      </c>
      <c r="C43" s="21">
        <f>SUM(C27:C32)</f>
        <v>29385</v>
      </c>
      <c r="D43" s="21">
        <f t="shared" si="2"/>
        <v>132249</v>
      </c>
      <c r="E43" s="21">
        <f t="shared" si="2"/>
        <v>104813</v>
      </c>
      <c r="F43" s="21">
        <f t="shared" si="2"/>
        <v>31612</v>
      </c>
      <c r="G43" s="21">
        <f t="shared" si="2"/>
        <v>136425</v>
      </c>
      <c r="J43" s="102"/>
    </row>
    <row r="44" spans="1:7" ht="12.75">
      <c r="A44" s="32"/>
      <c r="B44" s="23"/>
      <c r="C44" s="23"/>
      <c r="D44" s="24"/>
      <c r="E44" s="23"/>
      <c r="F44" s="23"/>
      <c r="G44" s="24"/>
    </row>
    <row r="45" spans="1:10" ht="12.75">
      <c r="A45" s="33" t="s">
        <v>27</v>
      </c>
      <c r="B45" s="34"/>
      <c r="C45" s="35"/>
      <c r="D45" s="36">
        <f>SUM(D20)</f>
        <v>118806</v>
      </c>
      <c r="E45" s="34"/>
      <c r="F45" s="35"/>
      <c r="G45" s="36">
        <f>SUM(G20)</f>
        <v>122182</v>
      </c>
      <c r="J45" s="102"/>
    </row>
    <row r="47" spans="1:3" ht="23.25" customHeight="1">
      <c r="A47" s="135" t="s">
        <v>10</v>
      </c>
      <c r="B47" s="206" t="s">
        <v>182</v>
      </c>
      <c r="C47" s="206" t="s">
        <v>310</v>
      </c>
    </row>
    <row r="48" spans="1:3" ht="21" customHeight="1">
      <c r="A48" s="217" t="s">
        <v>11</v>
      </c>
      <c r="B48" s="162">
        <v>5500</v>
      </c>
      <c r="C48" s="162">
        <v>5500</v>
      </c>
    </row>
    <row r="50" ht="12.75">
      <c r="A50" s="37"/>
    </row>
    <row r="51" ht="12.75">
      <c r="A51" s="37"/>
    </row>
    <row r="52" ht="12.75">
      <c r="A52" s="38"/>
    </row>
  </sheetData>
  <sheetProtection/>
  <mergeCells count="18">
    <mergeCell ref="A2:G2"/>
    <mergeCell ref="A1:G1"/>
    <mergeCell ref="A4:G4"/>
    <mergeCell ref="A7:A10"/>
    <mergeCell ref="D9:D10"/>
    <mergeCell ref="B10:C10"/>
    <mergeCell ref="F5:G5"/>
    <mergeCell ref="B7:D7"/>
    <mergeCell ref="B8:D8"/>
    <mergeCell ref="E7:G8"/>
    <mergeCell ref="G9:G10"/>
    <mergeCell ref="E10:F10"/>
    <mergeCell ref="B35:B36"/>
    <mergeCell ref="C35:C36"/>
    <mergeCell ref="D35:D36"/>
    <mergeCell ref="E35:E36"/>
    <mergeCell ref="F35:F36"/>
    <mergeCell ref="G35:G36"/>
  </mergeCells>
  <printOptions/>
  <pageMargins left="0.2362204724409449" right="0.35433070866141736" top="0.8267716535433072" bottom="0.35433070866141736" header="0.35433070866141736" footer="0.275590551181102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5" zoomScaleNormal="85" zoomScaleSheetLayoutView="100" zoomScalePageLayoutView="0" workbookViewId="0" topLeftCell="A1">
      <selection activeCell="T17" sqref="T17"/>
    </sheetView>
  </sheetViews>
  <sheetFormatPr defaultColWidth="9.140625" defaultRowHeight="12.75"/>
  <cols>
    <col min="1" max="1" width="31.8515625" style="136" customWidth="1"/>
    <col min="2" max="2" width="11.00390625" style="136" customWidth="1"/>
    <col min="3" max="3" width="12.421875" style="136" customWidth="1"/>
    <col min="4" max="4" width="14.140625" style="136" customWidth="1"/>
    <col min="5" max="5" width="11.8515625" style="136" customWidth="1"/>
    <col min="6" max="6" width="12.421875" style="136" customWidth="1"/>
    <col min="7" max="8" width="11.28125" style="136" customWidth="1"/>
    <col min="9" max="9" width="12.00390625" style="136" customWidth="1"/>
    <col min="10" max="10" width="10.140625" style="136" customWidth="1"/>
    <col min="11" max="11" width="11.28125" style="136" customWidth="1"/>
    <col min="12" max="12" width="13.28125" style="136" customWidth="1"/>
    <col min="13" max="13" width="12.00390625" style="136" customWidth="1"/>
    <col min="14" max="14" width="13.28125" style="136" customWidth="1"/>
    <col min="15" max="15" width="11.421875" style="136" customWidth="1"/>
    <col min="16" max="16" width="10.140625" style="136" customWidth="1"/>
    <col min="17" max="17" width="9.140625" style="136" customWidth="1"/>
    <col min="18" max="18" width="10.28125" style="136" bestFit="1" customWidth="1"/>
    <col min="19" max="16384" width="9.140625" style="136" customWidth="1"/>
  </cols>
  <sheetData>
    <row r="1" spans="1:16" ht="15.75">
      <c r="A1" s="435" t="s">
        <v>311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</row>
    <row r="2" spans="1:16" ht="15">
      <c r="A2" s="428" t="s">
        <v>421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</row>
    <row r="3" spans="1:15" ht="15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1:16" ht="12.75">
      <c r="A4" s="436"/>
      <c r="B4" s="436"/>
      <c r="C4" s="436"/>
      <c r="D4" s="436"/>
      <c r="E4" s="436"/>
      <c r="F4" s="436"/>
      <c r="G4" s="436"/>
      <c r="H4" s="436"/>
      <c r="I4" s="436"/>
      <c r="J4" s="436"/>
      <c r="K4" s="437" t="s">
        <v>0</v>
      </c>
      <c r="L4" s="437"/>
      <c r="M4" s="437"/>
      <c r="N4" s="437"/>
      <c r="O4" s="437"/>
      <c r="P4" s="437"/>
    </row>
    <row r="5" spans="1:17" ht="24.75" customHeight="1">
      <c r="A5" s="286"/>
      <c r="B5" s="429" t="s">
        <v>312</v>
      </c>
      <c r="C5" s="429"/>
      <c r="D5" s="429" t="s">
        <v>313</v>
      </c>
      <c r="E5" s="429" t="s">
        <v>314</v>
      </c>
      <c r="F5" s="429" t="s">
        <v>351</v>
      </c>
      <c r="G5" s="429" t="s">
        <v>315</v>
      </c>
      <c r="H5" s="429" t="s">
        <v>316</v>
      </c>
      <c r="I5" s="429" t="s">
        <v>317</v>
      </c>
      <c r="J5" s="431" t="s">
        <v>297</v>
      </c>
      <c r="K5" s="431" t="s">
        <v>303</v>
      </c>
      <c r="L5" s="429" t="s">
        <v>298</v>
      </c>
      <c r="M5" s="429" t="s">
        <v>318</v>
      </c>
      <c r="N5" s="429" t="s">
        <v>350</v>
      </c>
      <c r="O5" s="429" t="s">
        <v>319</v>
      </c>
      <c r="P5" s="429" t="s">
        <v>320</v>
      </c>
      <c r="Q5" s="429" t="s">
        <v>371</v>
      </c>
    </row>
    <row r="6" spans="1:17" ht="39" customHeight="1" thickBot="1">
      <c r="A6" s="287"/>
      <c r="B6" s="288" t="s">
        <v>321</v>
      </c>
      <c r="C6" s="288" t="s">
        <v>322</v>
      </c>
      <c r="D6" s="430"/>
      <c r="E6" s="430"/>
      <c r="F6" s="430"/>
      <c r="G6" s="430"/>
      <c r="H6" s="430"/>
      <c r="I6" s="430"/>
      <c r="J6" s="432"/>
      <c r="K6" s="433"/>
      <c r="L6" s="434"/>
      <c r="M6" s="430"/>
      <c r="N6" s="430"/>
      <c r="O6" s="430"/>
      <c r="P6" s="430"/>
      <c r="Q6" s="430"/>
    </row>
    <row r="7" spans="1:19" ht="17.25" customHeight="1" thickTop="1">
      <c r="A7" s="289" t="s">
        <v>422</v>
      </c>
      <c r="B7" s="290">
        <v>115071</v>
      </c>
      <c r="C7" s="290">
        <v>161333</v>
      </c>
      <c r="D7" s="291">
        <v>511188</v>
      </c>
      <c r="E7" s="291">
        <v>23961</v>
      </c>
      <c r="F7" s="291">
        <v>18451</v>
      </c>
      <c r="G7" s="291">
        <v>279994</v>
      </c>
      <c r="H7" s="291">
        <v>0</v>
      </c>
      <c r="I7" s="291">
        <v>1033107</v>
      </c>
      <c r="J7" s="291">
        <v>1471300</v>
      </c>
      <c r="K7" s="292">
        <v>5000</v>
      </c>
      <c r="L7" s="292">
        <v>59482</v>
      </c>
      <c r="M7" s="291">
        <v>3678887</v>
      </c>
      <c r="N7" s="291">
        <v>3309092</v>
      </c>
      <c r="O7" s="291">
        <v>1866240</v>
      </c>
      <c r="P7" s="291">
        <v>190000</v>
      </c>
      <c r="Q7" s="291">
        <v>1635009</v>
      </c>
      <c r="R7" s="279"/>
      <c r="S7" s="279"/>
    </row>
    <row r="8" spans="1:19" ht="41.25" customHeight="1">
      <c r="A8" s="293" t="s">
        <v>430</v>
      </c>
      <c r="B8" s="290"/>
      <c r="C8" s="290"/>
      <c r="D8" s="296">
        <v>-584</v>
      </c>
      <c r="E8" s="291"/>
      <c r="F8" s="291"/>
      <c r="G8" s="291"/>
      <c r="H8" s="291"/>
      <c r="I8" s="291"/>
      <c r="J8" s="291"/>
      <c r="K8" s="292"/>
      <c r="L8" s="292"/>
      <c r="M8" s="291">
        <f aca="true" t="shared" si="0" ref="M8:M21">SUM(B8:L8)</f>
        <v>-584</v>
      </c>
      <c r="N8" s="291"/>
      <c r="O8" s="291"/>
      <c r="P8" s="291"/>
      <c r="Q8" s="291"/>
      <c r="R8" s="279"/>
      <c r="S8" s="279"/>
    </row>
    <row r="9" spans="1:19" ht="46.5" customHeight="1">
      <c r="A9" s="293" t="s">
        <v>429</v>
      </c>
      <c r="B9" s="290"/>
      <c r="C9" s="290"/>
      <c r="D9" s="296">
        <v>31</v>
      </c>
      <c r="E9" s="291"/>
      <c r="F9" s="291"/>
      <c r="G9" s="291"/>
      <c r="H9" s="291"/>
      <c r="I9" s="291"/>
      <c r="J9" s="291"/>
      <c r="K9" s="292"/>
      <c r="L9" s="292"/>
      <c r="M9" s="291">
        <f t="shared" si="0"/>
        <v>31</v>
      </c>
      <c r="N9" s="291"/>
      <c r="O9" s="291"/>
      <c r="P9" s="291"/>
      <c r="Q9" s="291"/>
      <c r="R9" s="279"/>
      <c r="S9" s="279"/>
    </row>
    <row r="10" spans="1:19" ht="27.75" customHeight="1">
      <c r="A10" s="293" t="s">
        <v>431</v>
      </c>
      <c r="B10" s="290"/>
      <c r="C10" s="290"/>
      <c r="D10" s="296"/>
      <c r="E10" s="412"/>
      <c r="F10" s="291"/>
      <c r="G10" s="291"/>
      <c r="H10" s="291"/>
      <c r="I10" s="291"/>
      <c r="J10" s="291"/>
      <c r="K10" s="292"/>
      <c r="L10" s="292"/>
      <c r="M10" s="291">
        <f t="shared" si="0"/>
        <v>0</v>
      </c>
      <c r="N10" s="291"/>
      <c r="O10" s="291"/>
      <c r="P10" s="291"/>
      <c r="Q10" s="291"/>
      <c r="R10" s="279"/>
      <c r="S10" s="279"/>
    </row>
    <row r="11" spans="1:19" ht="27.75" customHeight="1">
      <c r="A11" s="293" t="s">
        <v>436</v>
      </c>
      <c r="B11" s="290"/>
      <c r="C11" s="290"/>
      <c r="D11" s="296">
        <v>8350</v>
      </c>
      <c r="E11" s="291"/>
      <c r="F11" s="291"/>
      <c r="G11" s="291"/>
      <c r="H11" s="291"/>
      <c r="I11" s="291"/>
      <c r="J11" s="291"/>
      <c r="K11" s="292"/>
      <c r="L11" s="292"/>
      <c r="M11" s="291">
        <f t="shared" si="0"/>
        <v>8350</v>
      </c>
      <c r="N11" s="291"/>
      <c r="O11" s="291"/>
      <c r="P11" s="291"/>
      <c r="Q11" s="291"/>
      <c r="R11" s="279"/>
      <c r="S11" s="279"/>
    </row>
    <row r="12" spans="1:19" ht="27.75" customHeight="1">
      <c r="A12" s="293" t="s">
        <v>441</v>
      </c>
      <c r="B12" s="290"/>
      <c r="C12" s="410"/>
      <c r="D12" s="296"/>
      <c r="E12" s="291"/>
      <c r="F12" s="291"/>
      <c r="G12" s="291"/>
      <c r="H12" s="291"/>
      <c r="I12" s="291">
        <v>1427</v>
      </c>
      <c r="J12" s="291"/>
      <c r="K12" s="292"/>
      <c r="L12" s="292"/>
      <c r="M12" s="291">
        <f t="shared" si="0"/>
        <v>1427</v>
      </c>
      <c r="N12" s="291"/>
      <c r="O12" s="291"/>
      <c r="P12" s="291"/>
      <c r="Q12" s="291"/>
      <c r="R12" s="279"/>
      <c r="S12" s="279"/>
    </row>
    <row r="13" spans="1:19" ht="56.25" customHeight="1">
      <c r="A13" s="338" t="s">
        <v>458</v>
      </c>
      <c r="B13" s="290"/>
      <c r="C13" s="410"/>
      <c r="D13" s="296"/>
      <c r="E13" s="291"/>
      <c r="F13" s="291"/>
      <c r="G13" s="291"/>
      <c r="H13" s="291"/>
      <c r="I13" s="291">
        <v>-40000</v>
      </c>
      <c r="J13" s="291"/>
      <c r="K13" s="292"/>
      <c r="L13" s="292"/>
      <c r="M13" s="291">
        <f t="shared" si="0"/>
        <v>-40000</v>
      </c>
      <c r="N13" s="291"/>
      <c r="O13" s="291"/>
      <c r="P13" s="291"/>
      <c r="Q13" s="291"/>
      <c r="R13" s="279"/>
      <c r="S13" s="279"/>
    </row>
    <row r="14" spans="1:19" ht="27.75" customHeight="1">
      <c r="A14" s="338" t="s">
        <v>447</v>
      </c>
      <c r="B14" s="290"/>
      <c r="C14" s="410"/>
      <c r="D14" s="296"/>
      <c r="E14" s="291"/>
      <c r="F14" s="291"/>
      <c r="G14" s="291">
        <v>733</v>
      </c>
      <c r="H14" s="291"/>
      <c r="I14" s="291"/>
      <c r="J14" s="291"/>
      <c r="K14" s="292"/>
      <c r="L14" s="292"/>
      <c r="M14" s="291">
        <f t="shared" si="0"/>
        <v>733</v>
      </c>
      <c r="N14" s="291"/>
      <c r="O14" s="291"/>
      <c r="P14" s="291"/>
      <c r="Q14" s="291"/>
      <c r="R14" s="279"/>
      <c r="S14" s="279"/>
    </row>
    <row r="15" spans="1:17" ht="17.25" customHeight="1">
      <c r="A15" s="293" t="s">
        <v>352</v>
      </c>
      <c r="B15" s="294"/>
      <c r="C15" s="335"/>
      <c r="D15" s="411">
        <v>274</v>
      </c>
      <c r="E15" s="295"/>
      <c r="F15" s="295"/>
      <c r="G15" s="295"/>
      <c r="H15" s="295"/>
      <c r="I15" s="295"/>
      <c r="J15" s="295"/>
      <c r="K15" s="296"/>
      <c r="L15" s="296"/>
      <c r="M15" s="291">
        <f t="shared" si="0"/>
        <v>274</v>
      </c>
      <c r="N15" s="295"/>
      <c r="O15" s="295"/>
      <c r="P15" s="295"/>
      <c r="Q15" s="295"/>
    </row>
    <row r="16" spans="1:17" ht="16.5" customHeight="1">
      <c r="A16" s="293" t="s">
        <v>353</v>
      </c>
      <c r="B16" s="294"/>
      <c r="C16" s="335"/>
      <c r="D16" s="382">
        <v>5063</v>
      </c>
      <c r="E16" s="295"/>
      <c r="F16" s="295"/>
      <c r="G16" s="295"/>
      <c r="H16" s="295"/>
      <c r="I16" s="295"/>
      <c r="J16" s="295"/>
      <c r="K16" s="296"/>
      <c r="L16" s="296"/>
      <c r="M16" s="291">
        <f t="shared" si="0"/>
        <v>5063</v>
      </c>
      <c r="N16" s="295"/>
      <c r="O16" s="295"/>
      <c r="P16" s="295"/>
      <c r="Q16" s="295"/>
    </row>
    <row r="17" spans="1:17" ht="19.5" customHeight="1">
      <c r="A17" s="293" t="s">
        <v>354</v>
      </c>
      <c r="B17" s="294"/>
      <c r="C17" s="335"/>
      <c r="D17" s="296">
        <v>494</v>
      </c>
      <c r="E17" s="295"/>
      <c r="F17" s="295"/>
      <c r="G17" s="295"/>
      <c r="H17" s="295"/>
      <c r="I17" s="295"/>
      <c r="J17" s="295"/>
      <c r="K17" s="296"/>
      <c r="L17" s="296"/>
      <c r="M17" s="291">
        <f t="shared" si="0"/>
        <v>494</v>
      </c>
      <c r="N17" s="295"/>
      <c r="O17" s="295"/>
      <c r="P17" s="295"/>
      <c r="Q17" s="295"/>
    </row>
    <row r="18" spans="1:17" ht="27.75" customHeight="1">
      <c r="A18" s="293" t="s">
        <v>449</v>
      </c>
      <c r="B18" s="294"/>
      <c r="C18" s="414"/>
      <c r="D18" s="296"/>
      <c r="E18" s="295"/>
      <c r="F18" s="295"/>
      <c r="G18" s="295"/>
      <c r="H18" s="295"/>
      <c r="I18" s="295">
        <v>30000</v>
      </c>
      <c r="J18" s="295"/>
      <c r="K18" s="296"/>
      <c r="L18" s="296"/>
      <c r="M18" s="291">
        <f t="shared" si="0"/>
        <v>30000</v>
      </c>
      <c r="N18" s="295"/>
      <c r="O18" s="295"/>
      <c r="P18" s="295"/>
      <c r="Q18" s="295"/>
    </row>
    <row r="19" spans="1:17" ht="27.75" customHeight="1">
      <c r="A19" s="293" t="s">
        <v>462</v>
      </c>
      <c r="B19" s="294"/>
      <c r="C19" s="414"/>
      <c r="D19" s="296"/>
      <c r="E19" s="295"/>
      <c r="F19" s="295"/>
      <c r="G19" s="295"/>
      <c r="H19" s="295"/>
      <c r="I19" s="295"/>
      <c r="J19" s="295"/>
      <c r="K19" s="296"/>
      <c r="L19" s="296">
        <v>26818</v>
      </c>
      <c r="M19" s="291">
        <f t="shared" si="0"/>
        <v>26818</v>
      </c>
      <c r="N19" s="295"/>
      <c r="O19" s="295"/>
      <c r="P19" s="295"/>
      <c r="Q19" s="295"/>
    </row>
    <row r="20" spans="1:17" ht="16.5" customHeight="1">
      <c r="A20" s="293" t="s">
        <v>373</v>
      </c>
      <c r="B20" s="294"/>
      <c r="C20" s="294"/>
      <c r="D20" s="295"/>
      <c r="E20" s="295"/>
      <c r="F20" s="295"/>
      <c r="G20" s="295"/>
      <c r="H20" s="295"/>
      <c r="I20" s="295"/>
      <c r="J20" s="295"/>
      <c r="K20" s="296"/>
      <c r="L20" s="296"/>
      <c r="M20" s="291">
        <f t="shared" si="0"/>
        <v>0</v>
      </c>
      <c r="N20" s="295"/>
      <c r="O20" s="295"/>
      <c r="P20" s="295"/>
      <c r="Q20" s="419">
        <v>34477</v>
      </c>
    </row>
    <row r="21" spans="1:17" ht="16.5" customHeight="1">
      <c r="A21" s="293" t="s">
        <v>452</v>
      </c>
      <c r="B21" s="294"/>
      <c r="C21" s="294"/>
      <c r="D21" s="295"/>
      <c r="E21" s="295"/>
      <c r="F21" s="295"/>
      <c r="G21" s="295">
        <v>800</v>
      </c>
      <c r="H21" s="295"/>
      <c r="I21" s="295"/>
      <c r="J21" s="295"/>
      <c r="K21" s="296"/>
      <c r="L21" s="296"/>
      <c r="M21" s="291">
        <f t="shared" si="0"/>
        <v>800</v>
      </c>
      <c r="N21" s="295"/>
      <c r="O21" s="295"/>
      <c r="P21" s="295"/>
      <c r="Q21" s="419"/>
    </row>
    <row r="22" spans="1:17" ht="16.5" customHeight="1">
      <c r="A22" s="338" t="s">
        <v>412</v>
      </c>
      <c r="B22" s="294"/>
      <c r="C22" s="294"/>
      <c r="D22" s="295"/>
      <c r="E22" s="295"/>
      <c r="F22" s="295">
        <v>4000</v>
      </c>
      <c r="G22" s="295"/>
      <c r="H22" s="295"/>
      <c r="I22" s="295"/>
      <c r="J22" s="295"/>
      <c r="K22" s="382">
        <v>110</v>
      </c>
      <c r="L22" s="296"/>
      <c r="M22" s="291">
        <f>SUM(B22:L22)</f>
        <v>4110</v>
      </c>
      <c r="N22" s="295"/>
      <c r="O22" s="295"/>
      <c r="P22" s="295">
        <v>13000</v>
      </c>
      <c r="Q22" s="399"/>
    </row>
    <row r="23" spans="1:17" ht="12.75">
      <c r="A23" s="297" t="s">
        <v>41</v>
      </c>
      <c r="B23" s="306">
        <f aca="true" t="shared" si="1" ref="B23:Q23">SUM(B7:B22)</f>
        <v>115071</v>
      </c>
      <c r="C23" s="306">
        <f t="shared" si="1"/>
        <v>161333</v>
      </c>
      <c r="D23" s="306">
        <f t="shared" si="1"/>
        <v>524816</v>
      </c>
      <c r="E23" s="306">
        <f t="shared" si="1"/>
        <v>23961</v>
      </c>
      <c r="F23" s="306">
        <f t="shared" si="1"/>
        <v>22451</v>
      </c>
      <c r="G23" s="306">
        <f t="shared" si="1"/>
        <v>281527</v>
      </c>
      <c r="H23" s="306">
        <f t="shared" si="1"/>
        <v>0</v>
      </c>
      <c r="I23" s="306">
        <f t="shared" si="1"/>
        <v>1024534</v>
      </c>
      <c r="J23" s="306">
        <f t="shared" si="1"/>
        <v>1471300</v>
      </c>
      <c r="K23" s="306">
        <f t="shared" si="1"/>
        <v>5110</v>
      </c>
      <c r="L23" s="306">
        <f t="shared" si="1"/>
        <v>86300</v>
      </c>
      <c r="M23" s="306">
        <f t="shared" si="1"/>
        <v>3716403</v>
      </c>
      <c r="N23" s="306">
        <f t="shared" si="1"/>
        <v>3309092</v>
      </c>
      <c r="O23" s="306">
        <f t="shared" si="1"/>
        <v>1866240</v>
      </c>
      <c r="P23" s="306">
        <f t="shared" si="1"/>
        <v>203000</v>
      </c>
      <c r="Q23" s="306">
        <f t="shared" si="1"/>
        <v>1669486</v>
      </c>
    </row>
    <row r="24" ht="12.75">
      <c r="M24" s="279"/>
    </row>
    <row r="25" spans="4:13" ht="12.75">
      <c r="D25" s="279"/>
      <c r="K25" s="279"/>
      <c r="M25" s="279"/>
    </row>
    <row r="26" spans="3:13" ht="12.75">
      <c r="C26" s="212"/>
      <c r="M26" s="279"/>
    </row>
    <row r="27" spans="9:13" ht="12.75">
      <c r="I27" s="279"/>
      <c r="M27" s="279"/>
    </row>
    <row r="28" spans="4:13" ht="12.75">
      <c r="D28" s="279"/>
      <c r="M28" s="279"/>
    </row>
    <row r="29" spans="8:9" ht="12.75">
      <c r="H29" s="279"/>
      <c r="I29" s="279"/>
    </row>
    <row r="35" ht="12.75">
      <c r="I35" s="279"/>
    </row>
    <row r="38" ht="12.75">
      <c r="B38" s="378"/>
    </row>
  </sheetData>
  <sheetProtection/>
  <mergeCells count="19">
    <mergeCell ref="A1:P1"/>
    <mergeCell ref="A4:J4"/>
    <mergeCell ref="K4:P4"/>
    <mergeCell ref="B5:C5"/>
    <mergeCell ref="D5:D6"/>
    <mergeCell ref="E5:E6"/>
    <mergeCell ref="F5:F6"/>
    <mergeCell ref="G5:G6"/>
    <mergeCell ref="H5:H6"/>
    <mergeCell ref="O5:O6"/>
    <mergeCell ref="Q5:Q6"/>
    <mergeCell ref="P5:P6"/>
    <mergeCell ref="A2:P2"/>
    <mergeCell ref="I5:I6"/>
    <mergeCell ref="J5:J6"/>
    <mergeCell ref="K5:K6"/>
    <mergeCell ref="L5:L6"/>
    <mergeCell ref="M5:M6"/>
    <mergeCell ref="N5:N6"/>
  </mergeCells>
  <printOptions/>
  <pageMargins left="0.35433070866141736" right="0.35433070866141736" top="0.6299212598425197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SheetLayoutView="100" zoomScalePageLayoutView="0" workbookViewId="0" topLeftCell="A19">
      <selection activeCell="I48" sqref="I48"/>
    </sheetView>
  </sheetViews>
  <sheetFormatPr defaultColWidth="9.140625" defaultRowHeight="12.75"/>
  <cols>
    <col min="1" max="1" width="27.421875" style="136" customWidth="1"/>
    <col min="2" max="2" width="11.7109375" style="136" customWidth="1"/>
    <col min="3" max="3" width="11.140625" style="136" customWidth="1"/>
    <col min="4" max="5" width="10.28125" style="136" customWidth="1"/>
    <col min="6" max="6" width="9.140625" style="136" customWidth="1"/>
    <col min="7" max="7" width="9.8515625" style="136" customWidth="1"/>
    <col min="8" max="16384" width="9.140625" style="136" customWidth="1"/>
  </cols>
  <sheetData>
    <row r="1" spans="1:7" ht="15">
      <c r="A1" s="428" t="s">
        <v>349</v>
      </c>
      <c r="B1" s="428"/>
      <c r="C1" s="428"/>
      <c r="D1" s="428"/>
      <c r="E1" s="428"/>
      <c r="F1" s="428"/>
      <c r="G1" s="428"/>
    </row>
    <row r="2" spans="1:7" ht="8.25" customHeight="1">
      <c r="A2" s="285"/>
      <c r="B2" s="285"/>
      <c r="C2" s="285"/>
      <c r="D2" s="285"/>
      <c r="E2" s="285"/>
      <c r="F2" s="285"/>
      <c r="G2" s="285"/>
    </row>
    <row r="3" spans="1:7" ht="12.75">
      <c r="A3" s="312"/>
      <c r="B3" s="312"/>
      <c r="C3" s="312"/>
      <c r="D3" s="312"/>
      <c r="E3" s="312"/>
      <c r="F3" s="438" t="s">
        <v>0</v>
      </c>
      <c r="G3" s="438"/>
    </row>
    <row r="4" spans="1:7" ht="36.75" thickBot="1">
      <c r="A4" s="313" t="s">
        <v>335</v>
      </c>
      <c r="B4" s="313" t="s">
        <v>296</v>
      </c>
      <c r="C4" s="313" t="s">
        <v>336</v>
      </c>
      <c r="D4" s="313" t="s">
        <v>337</v>
      </c>
      <c r="E4" s="313" t="s">
        <v>338</v>
      </c>
      <c r="F4" s="313" t="s">
        <v>339</v>
      </c>
      <c r="G4" s="313" t="s">
        <v>340</v>
      </c>
    </row>
    <row r="5" spans="1:7" ht="13.5" thickTop="1">
      <c r="A5" s="314"/>
      <c r="B5" s="314"/>
      <c r="C5" s="314"/>
      <c r="D5" s="314"/>
      <c r="E5" s="314"/>
      <c r="F5" s="314"/>
      <c r="G5" s="314"/>
    </row>
    <row r="6" spans="1:7" ht="12.75">
      <c r="A6" s="315" t="s">
        <v>28</v>
      </c>
      <c r="B6" s="316"/>
      <c r="C6" s="316"/>
      <c r="D6" s="316"/>
      <c r="E6" s="316"/>
      <c r="F6" s="316"/>
      <c r="G6" s="316"/>
    </row>
    <row r="7" spans="1:7" ht="17.25" customHeight="1">
      <c r="A7" s="289" t="s">
        <v>423</v>
      </c>
      <c r="B7" s="317">
        <f>SUM(C7:E7)</f>
        <v>176662</v>
      </c>
      <c r="C7" s="317">
        <v>67422</v>
      </c>
      <c r="D7" s="317">
        <v>12123</v>
      </c>
      <c r="E7" s="317">
        <v>97117</v>
      </c>
      <c r="F7" s="317">
        <v>0</v>
      </c>
      <c r="G7" s="317">
        <v>176063</v>
      </c>
    </row>
    <row r="8" spans="1:7" ht="17.25" customHeight="1">
      <c r="A8" s="318" t="s">
        <v>448</v>
      </c>
      <c r="B8" s="319">
        <f>SUM(C8:E8)</f>
        <v>733</v>
      </c>
      <c r="C8" s="319">
        <v>635</v>
      </c>
      <c r="D8" s="319">
        <v>98</v>
      </c>
      <c r="E8" s="317"/>
      <c r="F8" s="317"/>
      <c r="G8" s="319">
        <v>733</v>
      </c>
    </row>
    <row r="9" spans="1:7" ht="13.5" customHeight="1">
      <c r="A9" s="387" t="s">
        <v>416</v>
      </c>
      <c r="B9" s="319">
        <f>SUM(C9:E9)</f>
        <v>-1332</v>
      </c>
      <c r="C9" s="319">
        <v>-953</v>
      </c>
      <c r="D9" s="317"/>
      <c r="E9" s="319">
        <v>-379</v>
      </c>
      <c r="F9" s="317"/>
      <c r="G9" s="317"/>
    </row>
    <row r="10" spans="1:7" ht="14.25" customHeight="1">
      <c r="A10" s="387" t="s">
        <v>416</v>
      </c>
      <c r="B10" s="319">
        <f>SUM(C10:E10)</f>
        <v>953</v>
      </c>
      <c r="C10" s="319">
        <v>953</v>
      </c>
      <c r="D10" s="317"/>
      <c r="E10" s="317"/>
      <c r="F10" s="317"/>
      <c r="G10" s="317"/>
    </row>
    <row r="11" spans="1:7" ht="12.75" customHeight="1">
      <c r="A11" s="318" t="s">
        <v>352</v>
      </c>
      <c r="B11" s="319">
        <f>SUM(C11:E11)</f>
        <v>137</v>
      </c>
      <c r="C11" s="319">
        <v>119</v>
      </c>
      <c r="D11" s="319">
        <v>18</v>
      </c>
      <c r="E11" s="319"/>
      <c r="F11" s="319"/>
      <c r="G11" s="319">
        <v>137</v>
      </c>
    </row>
    <row r="12" spans="1:7" ht="12.75">
      <c r="A12" s="315" t="s">
        <v>4</v>
      </c>
      <c r="B12" s="317">
        <f aca="true" t="shared" si="0" ref="B12:G12">SUM(B7:B11)</f>
        <v>177153</v>
      </c>
      <c r="C12" s="317">
        <f t="shared" si="0"/>
        <v>68176</v>
      </c>
      <c r="D12" s="317">
        <f t="shared" si="0"/>
        <v>12239</v>
      </c>
      <c r="E12" s="317">
        <f t="shared" si="0"/>
        <v>96738</v>
      </c>
      <c r="F12" s="317">
        <f t="shared" si="0"/>
        <v>0</v>
      </c>
      <c r="G12" s="317">
        <f t="shared" si="0"/>
        <v>176933</v>
      </c>
    </row>
    <row r="13" spans="1:10" ht="24" customHeight="1">
      <c r="A13" s="316"/>
      <c r="B13" s="317"/>
      <c r="C13" s="320"/>
      <c r="D13" s="320"/>
      <c r="E13" s="320"/>
      <c r="F13" s="320"/>
      <c r="G13" s="320"/>
      <c r="J13" s="279"/>
    </row>
    <row r="14" spans="1:7" ht="12.75">
      <c r="A14" s="315" t="s">
        <v>29</v>
      </c>
      <c r="B14" s="317"/>
      <c r="C14" s="320"/>
      <c r="D14" s="320"/>
      <c r="E14" s="320"/>
      <c r="F14" s="320"/>
      <c r="G14" s="320"/>
    </row>
    <row r="15" spans="1:7" ht="12.75">
      <c r="A15" s="289" t="s">
        <v>423</v>
      </c>
      <c r="B15" s="317">
        <f>SUM(C15:E15)</f>
        <v>350848</v>
      </c>
      <c r="C15" s="317">
        <v>241381</v>
      </c>
      <c r="D15" s="317">
        <v>46335</v>
      </c>
      <c r="E15" s="317">
        <v>63132</v>
      </c>
      <c r="F15" s="317">
        <v>0</v>
      </c>
      <c r="G15" s="317">
        <v>253115</v>
      </c>
    </row>
    <row r="16" spans="1:7" ht="24.75" customHeight="1">
      <c r="A16" s="338" t="s">
        <v>438</v>
      </c>
      <c r="B16" s="407">
        <f>SUM(C16:E16)</f>
        <v>14254</v>
      </c>
      <c r="C16" s="407">
        <v>12341</v>
      </c>
      <c r="D16" s="407">
        <v>1913</v>
      </c>
      <c r="E16" s="317"/>
      <c r="F16" s="317"/>
      <c r="G16" s="407">
        <v>14254</v>
      </c>
    </row>
    <row r="17" spans="1:7" ht="12.75">
      <c r="A17" s="387" t="s">
        <v>416</v>
      </c>
      <c r="B17" s="319">
        <f>SUM(C17:E17)</f>
        <v>-2450</v>
      </c>
      <c r="C17" s="319">
        <v>-750</v>
      </c>
      <c r="D17" s="319"/>
      <c r="E17" s="319">
        <v>-1700</v>
      </c>
      <c r="F17" s="317"/>
      <c r="G17" s="317"/>
    </row>
    <row r="18" spans="1:7" ht="12.75">
      <c r="A18" s="387" t="s">
        <v>416</v>
      </c>
      <c r="B18" s="319">
        <f>SUM(C18:E18)</f>
        <v>1650</v>
      </c>
      <c r="C18" s="319">
        <v>750</v>
      </c>
      <c r="D18" s="319"/>
      <c r="E18" s="319">
        <v>900</v>
      </c>
      <c r="F18" s="317"/>
      <c r="G18" s="317"/>
    </row>
    <row r="19" spans="1:10" ht="12.75">
      <c r="A19" s="318" t="s">
        <v>352</v>
      </c>
      <c r="B19" s="319">
        <f>SUM(C19:E19)</f>
        <v>63</v>
      </c>
      <c r="C19" s="319">
        <v>54</v>
      </c>
      <c r="D19" s="319">
        <v>9</v>
      </c>
      <c r="E19" s="319"/>
      <c r="F19" s="319"/>
      <c r="G19" s="319">
        <v>63</v>
      </c>
      <c r="J19" s="279"/>
    </row>
    <row r="20" spans="1:10" ht="12.75">
      <c r="A20" s="315" t="s">
        <v>4</v>
      </c>
      <c r="B20" s="317">
        <f aca="true" t="shared" si="1" ref="B20:G20">SUM(B15:B19)</f>
        <v>364365</v>
      </c>
      <c r="C20" s="321">
        <f t="shared" si="1"/>
        <v>253776</v>
      </c>
      <c r="D20" s="321">
        <f t="shared" si="1"/>
        <v>48257</v>
      </c>
      <c r="E20" s="321">
        <f t="shared" si="1"/>
        <v>62332</v>
      </c>
      <c r="F20" s="321">
        <f t="shared" si="1"/>
        <v>0</v>
      </c>
      <c r="G20" s="321">
        <f t="shared" si="1"/>
        <v>267432</v>
      </c>
      <c r="I20" s="279"/>
      <c r="J20" s="279"/>
    </row>
    <row r="21" spans="1:7" ht="24" customHeight="1">
      <c r="A21" s="315"/>
      <c r="B21" s="317"/>
      <c r="C21" s="320"/>
      <c r="D21" s="320"/>
      <c r="E21" s="320"/>
      <c r="F21" s="320"/>
      <c r="G21" s="320"/>
    </row>
    <row r="22" spans="1:14" ht="12.75">
      <c r="A22" s="315" t="s">
        <v>341</v>
      </c>
      <c r="B22" s="317"/>
      <c r="C22" s="322"/>
      <c r="D22" s="322"/>
      <c r="E22" s="322"/>
      <c r="F22" s="322"/>
      <c r="G22" s="322"/>
      <c r="N22" s="279"/>
    </row>
    <row r="23" spans="1:7" ht="12.75">
      <c r="A23" s="289" t="s">
        <v>423</v>
      </c>
      <c r="B23" s="317">
        <f>SUM(C23:E23)</f>
        <v>389320</v>
      </c>
      <c r="C23" s="317">
        <v>211339</v>
      </c>
      <c r="D23" s="317">
        <v>42013</v>
      </c>
      <c r="E23" s="317">
        <v>135968</v>
      </c>
      <c r="F23" s="317">
        <v>0</v>
      </c>
      <c r="G23" s="317">
        <v>380520</v>
      </c>
    </row>
    <row r="24" spans="1:7" ht="48" customHeight="1">
      <c r="A24" s="418" t="s">
        <v>459</v>
      </c>
      <c r="B24" s="319">
        <f>E24+D24+C24</f>
        <v>0</v>
      </c>
      <c r="C24" s="317"/>
      <c r="D24" s="317"/>
      <c r="E24" s="319"/>
      <c r="F24" s="317"/>
      <c r="G24" s="319">
        <v>15851</v>
      </c>
    </row>
    <row r="25" spans="1:7" ht="12.75">
      <c r="A25" s="338" t="s">
        <v>414</v>
      </c>
      <c r="B25" s="319">
        <f>SUM(C25:E25)</f>
        <v>-7806</v>
      </c>
      <c r="C25" s="319">
        <v>-495</v>
      </c>
      <c r="D25" s="317"/>
      <c r="E25" s="319">
        <v>-7311</v>
      </c>
      <c r="F25" s="317"/>
      <c r="G25" s="319"/>
    </row>
    <row r="26" spans="1:7" ht="12.75">
      <c r="A26" s="338" t="s">
        <v>414</v>
      </c>
      <c r="B26" s="319">
        <f>SUM(C26:E26)</f>
        <v>7116</v>
      </c>
      <c r="C26" s="319">
        <v>495</v>
      </c>
      <c r="D26" s="317"/>
      <c r="E26" s="319">
        <v>6621</v>
      </c>
      <c r="F26" s="317"/>
      <c r="G26" s="319"/>
    </row>
    <row r="27" spans="1:7" ht="12.75">
      <c r="A27" s="318" t="s">
        <v>352</v>
      </c>
      <c r="B27" s="319">
        <f>SUM(C27:E27)</f>
        <v>43</v>
      </c>
      <c r="C27" s="319">
        <v>38</v>
      </c>
      <c r="D27" s="319">
        <v>5</v>
      </c>
      <c r="E27" s="319"/>
      <c r="F27" s="317"/>
      <c r="G27" s="319">
        <v>43</v>
      </c>
    </row>
    <row r="28" spans="1:7" ht="12.75">
      <c r="A28" s="315" t="s">
        <v>4</v>
      </c>
      <c r="B28" s="317">
        <f>SUM(C28:F28)</f>
        <v>388673</v>
      </c>
      <c r="C28" s="321">
        <f>SUM(C23:C27)</f>
        <v>211377</v>
      </c>
      <c r="D28" s="321">
        <f>SUM(D23:D27)</f>
        <v>42018</v>
      </c>
      <c r="E28" s="321">
        <f>SUM(E23:E27)</f>
        <v>135278</v>
      </c>
      <c r="F28" s="321">
        <f>SUM(F23:F27)</f>
        <v>0</v>
      </c>
      <c r="G28" s="321">
        <f>SUM(G23:G27)</f>
        <v>396414</v>
      </c>
    </row>
    <row r="29" spans="1:7" ht="24.75" customHeight="1">
      <c r="A29" s="315"/>
      <c r="B29" s="317"/>
      <c r="C29" s="321"/>
      <c r="D29" s="321"/>
      <c r="E29" s="321"/>
      <c r="F29" s="321"/>
      <c r="G29" s="321"/>
    </row>
    <row r="30" spans="1:13" ht="12.75">
      <c r="A30" s="315" t="s">
        <v>342</v>
      </c>
      <c r="B30" s="317"/>
      <c r="C30" s="322"/>
      <c r="D30" s="322"/>
      <c r="E30" s="322"/>
      <c r="F30" s="322"/>
      <c r="G30" s="322"/>
      <c r="L30" s="279"/>
      <c r="M30" s="279"/>
    </row>
    <row r="31" spans="1:7" ht="12.75">
      <c r="A31" s="289" t="s">
        <v>423</v>
      </c>
      <c r="B31" s="317">
        <f>SUM(C31:E31)</f>
        <v>100738</v>
      </c>
      <c r="C31" s="317">
        <v>44162</v>
      </c>
      <c r="D31" s="317">
        <v>7902</v>
      </c>
      <c r="E31" s="317">
        <v>48674</v>
      </c>
      <c r="F31" s="317">
        <v>0</v>
      </c>
      <c r="G31" s="317">
        <v>118806</v>
      </c>
    </row>
    <row r="32" spans="1:7" ht="22.5">
      <c r="A32" s="418" t="s">
        <v>441</v>
      </c>
      <c r="B32" s="319">
        <f>SUM(C32:F32)</f>
        <v>0</v>
      </c>
      <c r="C32" s="317"/>
      <c r="D32" s="317"/>
      <c r="E32" s="317"/>
      <c r="F32" s="317"/>
      <c r="G32" s="319">
        <v>1427</v>
      </c>
    </row>
    <row r="33" spans="1:7" ht="12.75">
      <c r="A33" s="418" t="s">
        <v>453</v>
      </c>
      <c r="B33" s="319">
        <f>SUM(C33:F33)</f>
        <v>800</v>
      </c>
      <c r="C33" s="317"/>
      <c r="D33" s="317"/>
      <c r="E33" s="319">
        <v>800</v>
      </c>
      <c r="F33" s="317"/>
      <c r="G33" s="319"/>
    </row>
    <row r="34" spans="1:7" ht="33.75">
      <c r="A34" s="418" t="s">
        <v>463</v>
      </c>
      <c r="B34" s="319">
        <f>SUM(C34:F34)</f>
        <v>1938</v>
      </c>
      <c r="C34" s="319">
        <v>1678</v>
      </c>
      <c r="D34" s="319">
        <v>260</v>
      </c>
      <c r="E34" s="319"/>
      <c r="F34" s="317"/>
      <c r="G34" s="319">
        <v>1938</v>
      </c>
    </row>
    <row r="35" spans="1:7" ht="12.75">
      <c r="A35" s="318" t="s">
        <v>352</v>
      </c>
      <c r="B35" s="319">
        <f>SUM(C35:F35)</f>
        <v>11</v>
      </c>
      <c r="C35" s="319">
        <v>10</v>
      </c>
      <c r="D35" s="319">
        <v>1</v>
      </c>
      <c r="E35" s="319"/>
      <c r="F35" s="319"/>
      <c r="G35" s="319">
        <v>11</v>
      </c>
    </row>
    <row r="36" spans="1:7" ht="12.75">
      <c r="A36" s="323" t="s">
        <v>4</v>
      </c>
      <c r="B36" s="317">
        <f>SUM(C36:F36)</f>
        <v>103487</v>
      </c>
      <c r="C36" s="321">
        <f>SUM(C31:C35)</f>
        <v>45850</v>
      </c>
      <c r="D36" s="321">
        <f>SUM(D31:D35)</f>
        <v>8163</v>
      </c>
      <c r="E36" s="321">
        <f>SUM(E31:E35)</f>
        <v>49474</v>
      </c>
      <c r="F36" s="321">
        <f>SUM(F31:F35)</f>
        <v>0</v>
      </c>
      <c r="G36" s="321">
        <f>SUM(G31:G35)</f>
        <v>122182</v>
      </c>
    </row>
    <row r="37" spans="1:11" ht="8.25" customHeight="1">
      <c r="A37" s="323"/>
      <c r="B37" s="317"/>
      <c r="C37" s="321"/>
      <c r="D37" s="321"/>
      <c r="E37" s="321"/>
      <c r="F37" s="321"/>
      <c r="G37" s="321"/>
      <c r="K37" s="279"/>
    </row>
    <row r="38" spans="1:7" ht="12.75">
      <c r="A38" s="315" t="s">
        <v>343</v>
      </c>
      <c r="B38" s="317"/>
      <c r="C38" s="322"/>
      <c r="D38" s="322"/>
      <c r="E38" s="322"/>
      <c r="F38" s="322"/>
      <c r="G38" s="322"/>
    </row>
    <row r="39" spans="1:7" ht="12.75">
      <c r="A39" s="289" t="s">
        <v>423</v>
      </c>
      <c r="B39" s="317">
        <f>SUM(C39:E39)</f>
        <v>490525</v>
      </c>
      <c r="C39" s="317">
        <v>310672</v>
      </c>
      <c r="D39" s="317">
        <v>63823</v>
      </c>
      <c r="E39" s="317">
        <v>116030</v>
      </c>
      <c r="F39" s="317">
        <v>0</v>
      </c>
      <c r="G39" s="317">
        <v>457653</v>
      </c>
    </row>
    <row r="40" spans="1:10" ht="12.75">
      <c r="A40" s="318" t="s">
        <v>352</v>
      </c>
      <c r="B40" s="319">
        <f>SUM(C40:F40)</f>
        <v>20</v>
      </c>
      <c r="C40" s="319">
        <v>17</v>
      </c>
      <c r="D40" s="319">
        <v>3</v>
      </c>
      <c r="E40" s="319"/>
      <c r="F40" s="319"/>
      <c r="G40" s="319">
        <v>20</v>
      </c>
      <c r="J40" s="279"/>
    </row>
    <row r="41" spans="1:9" ht="12.75">
      <c r="A41" s="315" t="s">
        <v>4</v>
      </c>
      <c r="B41" s="317">
        <f>SUM(C41:F41)</f>
        <v>490545</v>
      </c>
      <c r="C41" s="321">
        <f>SUM(C39:C40)</f>
        <v>310689</v>
      </c>
      <c r="D41" s="321">
        <f>SUM(D39:D40)</f>
        <v>63826</v>
      </c>
      <c r="E41" s="321">
        <f>SUM(E39:E40)</f>
        <v>116030</v>
      </c>
      <c r="F41" s="321">
        <f>SUM(F39:F40)</f>
        <v>0</v>
      </c>
      <c r="G41" s="321">
        <f>SUM(G39:G40)</f>
        <v>457673</v>
      </c>
      <c r="I41" s="279"/>
    </row>
    <row r="42" spans="1:7" ht="25.5" customHeight="1">
      <c r="A42" s="315"/>
      <c r="B42" s="317"/>
      <c r="C42" s="321"/>
      <c r="D42" s="321"/>
      <c r="E42" s="321"/>
      <c r="F42" s="321"/>
      <c r="G42" s="321"/>
    </row>
    <row r="43" spans="1:12" ht="12.75">
      <c r="A43" s="315" t="s">
        <v>344</v>
      </c>
      <c r="B43" s="317"/>
      <c r="C43" s="322"/>
      <c r="D43" s="322"/>
      <c r="E43" s="322"/>
      <c r="F43" s="322"/>
      <c r="G43" s="322"/>
      <c r="L43" s="279"/>
    </row>
    <row r="44" spans="1:7" ht="12.75">
      <c r="A44" s="289" t="s">
        <v>423</v>
      </c>
      <c r="B44" s="317">
        <f>SUM(C44:E44)</f>
        <v>239350</v>
      </c>
      <c r="C44" s="317">
        <v>166644</v>
      </c>
      <c r="D44" s="317">
        <v>32215</v>
      </c>
      <c r="E44" s="317">
        <v>40491</v>
      </c>
      <c r="F44" s="320">
        <v>0</v>
      </c>
      <c r="G44" s="317">
        <v>248852</v>
      </c>
    </row>
    <row r="45" spans="1:7" ht="12.75">
      <c r="A45" s="338" t="s">
        <v>414</v>
      </c>
      <c r="B45" s="319">
        <f>SUM(C45:F45)</f>
        <v>-241</v>
      </c>
      <c r="C45" s="319">
        <v>-121</v>
      </c>
      <c r="D45" s="319"/>
      <c r="E45" s="319">
        <v>-120</v>
      </c>
      <c r="F45" s="320"/>
      <c r="G45" s="317"/>
    </row>
    <row r="46" spans="1:7" ht="12.75">
      <c r="A46" s="338" t="s">
        <v>414</v>
      </c>
      <c r="B46" s="319">
        <f>SUM(C46:F46)</f>
        <v>241</v>
      </c>
      <c r="C46" s="319">
        <v>121</v>
      </c>
      <c r="D46" s="319"/>
      <c r="E46" s="319">
        <v>120</v>
      </c>
      <c r="F46" s="319"/>
      <c r="G46" s="319"/>
    </row>
    <row r="47" spans="1:10" ht="12.75">
      <c r="A47" s="323" t="s">
        <v>4</v>
      </c>
      <c r="B47" s="317">
        <f>SUM(C47:F47)</f>
        <v>239350</v>
      </c>
      <c r="C47" s="317">
        <f>SUM(C44:C46)</f>
        <v>166644</v>
      </c>
      <c r="D47" s="317">
        <f>SUM(D44:D46)</f>
        <v>32215</v>
      </c>
      <c r="E47" s="317">
        <f>SUM(E44:E46)</f>
        <v>40491</v>
      </c>
      <c r="F47" s="317">
        <f>SUM(F44:F46)</f>
        <v>0</v>
      </c>
      <c r="G47" s="317">
        <f>SUM(G44:G46)</f>
        <v>248852</v>
      </c>
      <c r="J47" s="279"/>
    </row>
    <row r="48" spans="1:12" ht="24" customHeight="1">
      <c r="A48" s="323"/>
      <c r="B48" s="317"/>
      <c r="C48" s="317"/>
      <c r="D48" s="317"/>
      <c r="E48" s="317"/>
      <c r="F48" s="317"/>
      <c r="G48" s="317"/>
      <c r="I48" s="279"/>
      <c r="L48" s="279"/>
    </row>
    <row r="49" spans="1:9" ht="12.75">
      <c r="A49" s="324" t="s">
        <v>345</v>
      </c>
      <c r="B49" s="317">
        <f aca="true" t="shared" si="2" ref="B49:G49">SUM(B12,B20,B28,B36,B41,B47)</f>
        <v>1763573</v>
      </c>
      <c r="C49" s="317">
        <f t="shared" si="2"/>
        <v>1056512</v>
      </c>
      <c r="D49" s="317">
        <f t="shared" si="2"/>
        <v>206718</v>
      </c>
      <c r="E49" s="317">
        <f t="shared" si="2"/>
        <v>500343</v>
      </c>
      <c r="F49" s="317">
        <f t="shared" si="2"/>
        <v>0</v>
      </c>
      <c r="G49" s="317">
        <f t="shared" si="2"/>
        <v>1669486</v>
      </c>
      <c r="H49" s="279"/>
      <c r="I49" s="279"/>
    </row>
    <row r="50" spans="1:10" ht="9" customHeight="1">
      <c r="A50" s="310"/>
      <c r="B50" s="317"/>
      <c r="C50" s="320"/>
      <c r="D50" s="320"/>
      <c r="E50" s="320"/>
      <c r="F50" s="320"/>
      <c r="G50" s="320"/>
      <c r="I50" s="279"/>
      <c r="J50" s="279"/>
    </row>
    <row r="51" spans="1:7" ht="12.75">
      <c r="A51" s="325" t="s">
        <v>346</v>
      </c>
      <c r="B51" s="317"/>
      <c r="C51" s="320"/>
      <c r="D51" s="320"/>
      <c r="E51" s="320"/>
      <c r="F51" s="320"/>
      <c r="G51" s="320"/>
    </row>
    <row r="52" spans="1:7" ht="12.75">
      <c r="A52" s="289" t="s">
        <v>423</v>
      </c>
      <c r="B52" s="317">
        <f>SUM(C52:E52)</f>
        <v>435306</v>
      </c>
      <c r="C52" s="317">
        <v>97351</v>
      </c>
      <c r="D52" s="317">
        <v>17875</v>
      </c>
      <c r="E52" s="317">
        <v>320080</v>
      </c>
      <c r="F52" s="317">
        <v>0</v>
      </c>
      <c r="G52" s="326">
        <v>0</v>
      </c>
    </row>
    <row r="53" spans="1:7" ht="12.75">
      <c r="A53" s="338" t="s">
        <v>414</v>
      </c>
      <c r="B53" s="388">
        <f>C53+D53+E53</f>
        <v>-8976</v>
      </c>
      <c r="C53" s="388">
        <v>-1759</v>
      </c>
      <c r="D53" s="388">
        <v>-517</v>
      </c>
      <c r="E53" s="388">
        <v>-6700</v>
      </c>
      <c r="F53" s="317"/>
      <c r="G53" s="326"/>
    </row>
    <row r="54" spans="1:7" ht="12.75">
      <c r="A54" s="338" t="s">
        <v>414</v>
      </c>
      <c r="B54" s="388">
        <f>C54+D54+E54</f>
        <v>44219</v>
      </c>
      <c r="C54" s="388">
        <v>13507</v>
      </c>
      <c r="D54" s="388">
        <v>1641</v>
      </c>
      <c r="E54" s="388">
        <v>29071</v>
      </c>
      <c r="F54" s="317"/>
      <c r="G54" s="326"/>
    </row>
    <row r="55" spans="1:7" ht="12.75">
      <c r="A55" s="323" t="s">
        <v>4</v>
      </c>
      <c r="B55" s="317">
        <f>SUM(B52:B54)</f>
        <v>470549</v>
      </c>
      <c r="C55" s="317">
        <f>SUM(C52:C54)</f>
        <v>109099</v>
      </c>
      <c r="D55" s="317">
        <f>SUM(D52:D54)</f>
        <v>18999</v>
      </c>
      <c r="E55" s="317">
        <f>SUM(E52:E54)</f>
        <v>342451</v>
      </c>
      <c r="F55" s="317">
        <f>SUM(F52:F52)</f>
        <v>0</v>
      </c>
      <c r="G55" s="317">
        <v>0</v>
      </c>
    </row>
    <row r="56" spans="1:7" ht="18.75" customHeight="1">
      <c r="A56" s="327"/>
      <c r="B56" s="317"/>
      <c r="C56" s="320"/>
      <c r="D56" s="320"/>
      <c r="E56" s="320"/>
      <c r="F56" s="320"/>
      <c r="G56" s="320"/>
    </row>
    <row r="57" spans="1:7" ht="12.75">
      <c r="A57" s="325" t="s">
        <v>41</v>
      </c>
      <c r="B57" s="317">
        <f aca="true" t="shared" si="3" ref="B57:G57">SUM(B49,B55)</f>
        <v>2234122</v>
      </c>
      <c r="C57" s="317">
        <f t="shared" si="3"/>
        <v>1165611</v>
      </c>
      <c r="D57" s="317">
        <f t="shared" si="3"/>
        <v>225717</v>
      </c>
      <c r="E57" s="317">
        <f t="shared" si="3"/>
        <v>842794</v>
      </c>
      <c r="F57" s="317">
        <f t="shared" si="3"/>
        <v>0</v>
      </c>
      <c r="G57" s="317">
        <f t="shared" si="3"/>
        <v>1669486</v>
      </c>
    </row>
  </sheetData>
  <sheetProtection/>
  <mergeCells count="2">
    <mergeCell ref="A1:G1"/>
    <mergeCell ref="F3:G3"/>
  </mergeCells>
  <printOptions/>
  <pageMargins left="0.7480314960629921" right="0.2755905511811024" top="0.6299212598425197" bottom="0.6299212598425197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SheetLayoutView="120" zoomScalePageLayoutView="0" workbookViewId="0" topLeftCell="A1">
      <selection activeCell="G10" sqref="G10"/>
    </sheetView>
  </sheetViews>
  <sheetFormatPr defaultColWidth="9.140625" defaultRowHeight="12.75"/>
  <cols>
    <col min="1" max="1" width="59.57421875" style="136" customWidth="1"/>
    <col min="2" max="2" width="12.140625" style="136" customWidth="1"/>
    <col min="3" max="3" width="11.8515625" style="136" customWidth="1"/>
    <col min="4" max="4" width="9.7109375" style="136" customWidth="1"/>
    <col min="5" max="16384" width="9.140625" style="136" customWidth="1"/>
  </cols>
  <sheetData>
    <row r="1" spans="1:4" ht="15">
      <c r="A1" s="428" t="s">
        <v>347</v>
      </c>
      <c r="B1" s="428"/>
      <c r="C1" s="428"/>
      <c r="D1" s="428"/>
    </row>
    <row r="2" spans="1:4" ht="15">
      <c r="A2" s="428" t="s">
        <v>420</v>
      </c>
      <c r="B2" s="428"/>
      <c r="C2" s="428"/>
      <c r="D2" s="428"/>
    </row>
    <row r="3" spans="1:4" ht="15">
      <c r="A3" s="285"/>
      <c r="B3" s="285"/>
      <c r="C3" s="285"/>
      <c r="D3" s="285"/>
    </row>
    <row r="4" ht="12.75">
      <c r="D4" s="196" t="s">
        <v>0</v>
      </c>
    </row>
    <row r="5" spans="1:4" ht="27" customHeight="1" thickBot="1">
      <c r="A5" s="328" t="s">
        <v>1</v>
      </c>
      <c r="B5" s="328" t="s">
        <v>187</v>
      </c>
      <c r="C5" s="329" t="s">
        <v>348</v>
      </c>
      <c r="D5" s="330" t="s">
        <v>4</v>
      </c>
    </row>
    <row r="6" spans="1:5" ht="13.5" thickTop="1">
      <c r="A6" s="289" t="s">
        <v>424</v>
      </c>
      <c r="B6" s="331">
        <v>2059371</v>
      </c>
      <c r="C6" s="331">
        <v>58385</v>
      </c>
      <c r="D6" s="332">
        <f aca="true" t="shared" si="0" ref="D6:D21">SUM(B6:C6)</f>
        <v>2117756</v>
      </c>
      <c r="E6" s="279"/>
    </row>
    <row r="7" spans="1:5" ht="12.75">
      <c r="A7" s="338" t="s">
        <v>464</v>
      </c>
      <c r="B7" s="331"/>
      <c r="C7" s="333">
        <v>-19075</v>
      </c>
      <c r="D7" s="333">
        <f t="shared" si="0"/>
        <v>-19075</v>
      </c>
      <c r="E7" s="279"/>
    </row>
    <row r="8" spans="1:5" ht="24">
      <c r="A8" s="338" t="s">
        <v>465</v>
      </c>
      <c r="B8" s="331"/>
      <c r="C8" s="333">
        <v>-12870</v>
      </c>
      <c r="D8" s="333">
        <f t="shared" si="0"/>
        <v>-12870</v>
      </c>
      <c r="E8" s="279"/>
    </row>
    <row r="9" spans="1:4" ht="30.75" customHeight="1">
      <c r="A9" s="293" t="s">
        <v>428</v>
      </c>
      <c r="B9" s="331"/>
      <c r="C9" s="404">
        <v>-14254</v>
      </c>
      <c r="D9" s="333">
        <f t="shared" si="0"/>
        <v>-14254</v>
      </c>
    </row>
    <row r="10" spans="1:4" ht="30.75" customHeight="1">
      <c r="A10" s="293" t="s">
        <v>430</v>
      </c>
      <c r="B10" s="331"/>
      <c r="C10" s="296">
        <v>-584</v>
      </c>
      <c r="D10" s="333">
        <f t="shared" si="0"/>
        <v>-584</v>
      </c>
    </row>
    <row r="11" spans="1:4" ht="30.75" customHeight="1">
      <c r="A11" s="293" t="s">
        <v>429</v>
      </c>
      <c r="B11" s="331"/>
      <c r="C11" s="296">
        <v>31</v>
      </c>
      <c r="D11" s="333">
        <f t="shared" si="0"/>
        <v>31</v>
      </c>
    </row>
    <row r="12" spans="1:4" ht="30.75" customHeight="1">
      <c r="A12" s="293" t="s">
        <v>431</v>
      </c>
      <c r="B12" s="331"/>
      <c r="C12" s="382">
        <v>-25</v>
      </c>
      <c r="D12" s="333">
        <f t="shared" si="0"/>
        <v>-25</v>
      </c>
    </row>
    <row r="13" spans="1:4" ht="30.75" customHeight="1">
      <c r="A13" s="293" t="s">
        <v>436</v>
      </c>
      <c r="B13" s="331"/>
      <c r="C13" s="382">
        <v>8350</v>
      </c>
      <c r="D13" s="333">
        <f t="shared" si="0"/>
        <v>8350</v>
      </c>
    </row>
    <row r="14" spans="1:4" ht="30.75" customHeight="1">
      <c r="A14" s="293" t="s">
        <v>449</v>
      </c>
      <c r="B14" s="333">
        <v>30000</v>
      </c>
      <c r="C14" s="382"/>
      <c r="D14" s="333">
        <f t="shared" si="0"/>
        <v>30000</v>
      </c>
    </row>
    <row r="15" spans="1:4" ht="30.75" customHeight="1">
      <c r="A15" s="338" t="s">
        <v>463</v>
      </c>
      <c r="B15" s="331"/>
      <c r="C15" s="409">
        <v>-1938</v>
      </c>
      <c r="D15" s="333">
        <f t="shared" si="0"/>
        <v>-1938</v>
      </c>
    </row>
    <row r="16" spans="1:4" ht="30.75" customHeight="1">
      <c r="A16" s="338" t="s">
        <v>445</v>
      </c>
      <c r="B16" s="331"/>
      <c r="C16" s="409">
        <v>3000</v>
      </c>
      <c r="D16" s="333">
        <f t="shared" si="0"/>
        <v>3000</v>
      </c>
    </row>
    <row r="17" spans="1:4" ht="30.75" customHeight="1">
      <c r="A17" s="338" t="s">
        <v>446</v>
      </c>
      <c r="B17" s="331"/>
      <c r="C17" s="409">
        <v>1000</v>
      </c>
      <c r="D17" s="333">
        <f t="shared" si="0"/>
        <v>1000</v>
      </c>
    </row>
    <row r="18" spans="1:4" ht="30.75" customHeight="1">
      <c r="A18" s="293" t="s">
        <v>437</v>
      </c>
      <c r="B18" s="331"/>
      <c r="C18" s="294">
        <v>110</v>
      </c>
      <c r="D18" s="333">
        <f t="shared" si="0"/>
        <v>110</v>
      </c>
    </row>
    <row r="19" spans="1:4" ht="16.5" customHeight="1">
      <c r="A19" s="293" t="s">
        <v>353</v>
      </c>
      <c r="B19" s="331"/>
      <c r="C19" s="409">
        <v>5063</v>
      </c>
      <c r="D19" s="333">
        <f t="shared" si="0"/>
        <v>5063</v>
      </c>
    </row>
    <row r="20" spans="1:4" ht="16.5" customHeight="1">
      <c r="A20" s="293" t="s">
        <v>354</v>
      </c>
      <c r="B20" s="331"/>
      <c r="C20" s="409">
        <v>494</v>
      </c>
      <c r="D20" s="333">
        <f t="shared" si="0"/>
        <v>494</v>
      </c>
    </row>
    <row r="21" spans="1:4" ht="16.5" customHeight="1">
      <c r="A21" s="293" t="s">
        <v>462</v>
      </c>
      <c r="B21" s="331"/>
      <c r="C21" s="409">
        <v>26818</v>
      </c>
      <c r="D21" s="333">
        <f t="shared" si="0"/>
        <v>26818</v>
      </c>
    </row>
    <row r="22" spans="1:4" ht="12.75">
      <c r="A22" s="358" t="s">
        <v>4</v>
      </c>
      <c r="B22" s="357">
        <f>SUM(B6:B20)</f>
        <v>2089371</v>
      </c>
      <c r="C22" s="357">
        <f>SUM(C6:C21)</f>
        <v>54505</v>
      </c>
      <c r="D22" s="357">
        <f>SUM(D6:D21)</f>
        <v>2143876</v>
      </c>
    </row>
    <row r="23" spans="1:4" ht="12.75">
      <c r="A23" s="334"/>
      <c r="B23" s="279"/>
      <c r="C23" s="279"/>
      <c r="D23" s="279"/>
    </row>
  </sheetData>
  <sheetProtection/>
  <mergeCells count="2">
    <mergeCell ref="A1:D1"/>
    <mergeCell ref="A2:D2"/>
  </mergeCells>
  <printOptions/>
  <pageMargins left="0.4724409448818898" right="0.2362204724409449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75"/>
  <sheetViews>
    <sheetView zoomScaleSheetLayoutView="98" zoomScalePageLayoutView="106" workbookViewId="0" topLeftCell="A1">
      <selection activeCell="D3" sqref="D3:L3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7109375" style="0" bestFit="1" customWidth="1"/>
    <col min="6" max="6" width="9.57421875" style="0" bestFit="1" customWidth="1"/>
    <col min="7" max="7" width="9.421875" style="0" bestFit="1" customWidth="1"/>
    <col min="8" max="8" width="10.8515625" style="0" bestFit="1" customWidth="1"/>
    <col min="9" max="10" width="9.57421875" style="0" bestFit="1" customWidth="1"/>
    <col min="11" max="11" width="9.28125" style="0" bestFit="1" customWidth="1"/>
    <col min="12" max="12" width="9.57421875" style="0" bestFit="1" customWidth="1"/>
  </cols>
  <sheetData>
    <row r="1" spans="1:12" ht="15" customHeight="1">
      <c r="A1" s="449" t="s">
        <v>276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spans="1:8" ht="15" customHeight="1">
      <c r="A2" s="93"/>
      <c r="B2" s="93"/>
      <c r="C2" s="93"/>
      <c r="D2" s="93"/>
      <c r="E2" s="93"/>
      <c r="F2" s="93"/>
      <c r="G2" s="93"/>
      <c r="H2" s="93"/>
    </row>
    <row r="3" spans="1:12" ht="15" customHeight="1">
      <c r="A3" s="93"/>
      <c r="B3" s="93"/>
      <c r="C3" s="93"/>
      <c r="D3" s="462" t="s">
        <v>467</v>
      </c>
      <c r="E3" s="462"/>
      <c r="F3" s="462"/>
      <c r="G3" s="462"/>
      <c r="H3" s="462"/>
      <c r="I3" s="462"/>
      <c r="J3" s="462"/>
      <c r="K3" s="462"/>
      <c r="L3" s="462"/>
    </row>
    <row r="4" spans="11:12" ht="12.75">
      <c r="K4" s="452" t="s">
        <v>0</v>
      </c>
      <c r="L4" s="452"/>
    </row>
    <row r="5" spans="1:12" ht="15.75" customHeight="1">
      <c r="A5" s="453" t="s">
        <v>1</v>
      </c>
      <c r="B5" s="454"/>
      <c r="C5" s="454"/>
      <c r="D5" s="455"/>
      <c r="E5" s="439" t="s">
        <v>309</v>
      </c>
      <c r="F5" s="440"/>
      <c r="G5" s="440"/>
      <c r="H5" s="441"/>
      <c r="I5" s="439" t="s">
        <v>309</v>
      </c>
      <c r="J5" s="440"/>
      <c r="K5" s="440"/>
      <c r="L5" s="441"/>
    </row>
    <row r="6" spans="1:12" ht="13.5" customHeight="1">
      <c r="A6" s="456"/>
      <c r="B6" s="457"/>
      <c r="C6" s="457"/>
      <c r="D6" s="458"/>
      <c r="E6" s="442" t="s">
        <v>423</v>
      </c>
      <c r="F6" s="443"/>
      <c r="G6" s="443"/>
      <c r="H6" s="444"/>
      <c r="I6" s="442"/>
      <c r="J6" s="443"/>
      <c r="K6" s="443"/>
      <c r="L6" s="444"/>
    </row>
    <row r="7" spans="1:12" ht="25.5">
      <c r="A7" s="456"/>
      <c r="B7" s="457"/>
      <c r="C7" s="457"/>
      <c r="D7" s="458"/>
      <c r="E7" s="2" t="s">
        <v>2</v>
      </c>
      <c r="F7" s="2" t="s">
        <v>3</v>
      </c>
      <c r="G7" s="2" t="s">
        <v>36</v>
      </c>
      <c r="H7" s="441" t="s">
        <v>4</v>
      </c>
      <c r="I7" s="2" t="s">
        <v>2</v>
      </c>
      <c r="J7" s="2" t="s">
        <v>3</v>
      </c>
      <c r="K7" s="2" t="s">
        <v>36</v>
      </c>
      <c r="L7" s="441" t="s">
        <v>4</v>
      </c>
    </row>
    <row r="8" spans="1:12" ht="13.5" customHeight="1" thickBot="1">
      <c r="A8" s="459"/>
      <c r="B8" s="460"/>
      <c r="C8" s="460"/>
      <c r="D8" s="461"/>
      <c r="E8" s="446" t="s">
        <v>5</v>
      </c>
      <c r="F8" s="446"/>
      <c r="G8" s="446"/>
      <c r="H8" s="445"/>
      <c r="I8" s="446" t="s">
        <v>5</v>
      </c>
      <c r="J8" s="446"/>
      <c r="K8" s="446"/>
      <c r="L8" s="445"/>
    </row>
    <row r="9" spans="1:14" ht="13.5" thickTop="1">
      <c r="A9" s="450" t="s">
        <v>150</v>
      </c>
      <c r="B9" s="451"/>
      <c r="C9" s="451"/>
      <c r="D9" s="451"/>
      <c r="E9" s="105">
        <f>SUM(E10,E17:E18)</f>
        <v>593773</v>
      </c>
      <c r="F9" s="105">
        <f>SUM(F10,F17:F18)</f>
        <v>190526</v>
      </c>
      <c r="G9" s="105">
        <f>SUM(G10,G17:G18)</f>
        <v>30844</v>
      </c>
      <c r="H9" s="112">
        <f>SUM(E9:G9)</f>
        <v>815143</v>
      </c>
      <c r="I9" s="105">
        <f>SUM(I10,I17:I18)</f>
        <v>608134</v>
      </c>
      <c r="J9" s="105">
        <f>SUM(J10,J17:J18)</f>
        <v>190526</v>
      </c>
      <c r="K9" s="105">
        <f>SUM(K10,K17:K18)</f>
        <v>30844</v>
      </c>
      <c r="L9" s="112">
        <f>SUM(I9:K9)</f>
        <v>829504</v>
      </c>
      <c r="M9" s="381"/>
      <c r="N9" s="381"/>
    </row>
    <row r="10" spans="1:14" ht="12.75">
      <c r="A10" s="113"/>
      <c r="B10" s="448" t="s">
        <v>46</v>
      </c>
      <c r="C10" s="448"/>
      <c r="D10" s="448"/>
      <c r="E10" s="108">
        <f>SUM(E11:E16)</f>
        <v>511188</v>
      </c>
      <c r="F10" s="108">
        <f>SUM(F11:F16)</f>
        <v>0</v>
      </c>
      <c r="G10" s="108">
        <f>SUM(G11:G16)</f>
        <v>0</v>
      </c>
      <c r="H10" s="114">
        <f>SUM(E10:G10)</f>
        <v>511188</v>
      </c>
      <c r="I10" s="108">
        <f>SUM(I11:I16)</f>
        <v>524816</v>
      </c>
      <c r="J10" s="108">
        <f>SUM(J11:J16)</f>
        <v>0</v>
      </c>
      <c r="K10" s="108">
        <f>SUM(K11:K16)</f>
        <v>0</v>
      </c>
      <c r="L10" s="114">
        <f>SUM(I10:K10)</f>
        <v>524816</v>
      </c>
      <c r="M10" s="381"/>
      <c r="N10" s="381"/>
    </row>
    <row r="11" spans="1:14" ht="12.75">
      <c r="A11" s="113"/>
      <c r="B11" s="107"/>
      <c r="C11" s="447" t="s">
        <v>47</v>
      </c>
      <c r="D11" s="448"/>
      <c r="E11" s="161">
        <v>1622</v>
      </c>
      <c r="F11" s="213"/>
      <c r="G11" s="213"/>
      <c r="H11" s="114">
        <f>SUM(E11:G11)</f>
        <v>1622</v>
      </c>
      <c r="I11" s="161">
        <v>1896</v>
      </c>
      <c r="J11" s="213"/>
      <c r="K11" s="213"/>
      <c r="L11" s="114">
        <f>SUM(I11:K11)</f>
        <v>1896</v>
      </c>
      <c r="M11" s="381"/>
      <c r="N11" s="381"/>
    </row>
    <row r="12" spans="1:14" ht="12.75">
      <c r="A12" s="113"/>
      <c r="B12" s="107"/>
      <c r="C12" s="447" t="s">
        <v>305</v>
      </c>
      <c r="D12" s="448"/>
      <c r="E12" s="161">
        <v>241849</v>
      </c>
      <c r="F12" s="213"/>
      <c r="G12" s="213"/>
      <c r="H12" s="114">
        <f aca="true" t="shared" si="0" ref="H12:H50">SUM(E12:G12)</f>
        <v>241849</v>
      </c>
      <c r="I12" s="161">
        <v>241849</v>
      </c>
      <c r="J12" s="213"/>
      <c r="K12" s="213"/>
      <c r="L12" s="114">
        <f aca="true" t="shared" si="1" ref="L12:L50">SUM(I12:K12)</f>
        <v>241849</v>
      </c>
      <c r="M12" s="381"/>
      <c r="N12" s="381"/>
    </row>
    <row r="13" spans="1:14" ht="12.75">
      <c r="A13" s="113"/>
      <c r="B13" s="107"/>
      <c r="C13" s="447" t="s">
        <v>113</v>
      </c>
      <c r="D13" s="448"/>
      <c r="E13" s="161">
        <v>240182</v>
      </c>
      <c r="F13" s="213"/>
      <c r="G13" s="213"/>
      <c r="H13" s="114">
        <f t="shared" si="0"/>
        <v>240182</v>
      </c>
      <c r="I13" s="161">
        <v>244692</v>
      </c>
      <c r="J13" s="213"/>
      <c r="K13" s="213"/>
      <c r="L13" s="114">
        <f t="shared" si="1"/>
        <v>244692</v>
      </c>
      <c r="M13" s="381"/>
      <c r="N13" s="381"/>
    </row>
    <row r="14" spans="1:14" ht="12.75">
      <c r="A14" s="113"/>
      <c r="B14" s="107"/>
      <c r="C14" s="448" t="s">
        <v>48</v>
      </c>
      <c r="D14" s="448"/>
      <c r="E14" s="161">
        <v>22572</v>
      </c>
      <c r="F14" s="213"/>
      <c r="G14" s="213"/>
      <c r="H14" s="114">
        <f t="shared" si="0"/>
        <v>22572</v>
      </c>
      <c r="I14" s="161">
        <v>23066</v>
      </c>
      <c r="J14" s="213"/>
      <c r="K14" s="213"/>
      <c r="L14" s="114">
        <f t="shared" si="1"/>
        <v>23066</v>
      </c>
      <c r="M14" s="381"/>
      <c r="N14" s="381"/>
    </row>
    <row r="15" spans="1:14" ht="12.75">
      <c r="A15" s="113"/>
      <c r="B15" s="107"/>
      <c r="C15" s="447" t="s">
        <v>114</v>
      </c>
      <c r="D15" s="448"/>
      <c r="E15" s="161">
        <v>2219</v>
      </c>
      <c r="F15" s="213"/>
      <c r="G15" s="213"/>
      <c r="H15" s="114">
        <f t="shared" si="0"/>
        <v>2219</v>
      </c>
      <c r="I15" s="161">
        <v>10569</v>
      </c>
      <c r="J15" s="213"/>
      <c r="K15" s="213"/>
      <c r="L15" s="114">
        <f t="shared" si="1"/>
        <v>10569</v>
      </c>
      <c r="M15" s="381"/>
      <c r="N15" s="381"/>
    </row>
    <row r="16" spans="1:14" ht="12.75">
      <c r="A16" s="113"/>
      <c r="B16" s="107"/>
      <c r="C16" s="447" t="s">
        <v>115</v>
      </c>
      <c r="D16" s="448"/>
      <c r="E16" s="161">
        <v>2744</v>
      </c>
      <c r="F16" s="213"/>
      <c r="G16" s="213"/>
      <c r="H16" s="114">
        <f t="shared" si="0"/>
        <v>2744</v>
      </c>
      <c r="I16" s="161">
        <v>2744</v>
      </c>
      <c r="J16" s="213"/>
      <c r="K16" s="213"/>
      <c r="L16" s="114">
        <f t="shared" si="1"/>
        <v>2744</v>
      </c>
      <c r="M16" s="381"/>
      <c r="N16" s="381"/>
    </row>
    <row r="17" spans="1:14" ht="12.75">
      <c r="A17" s="113"/>
      <c r="B17" s="149" t="s">
        <v>170</v>
      </c>
      <c r="C17" s="149"/>
      <c r="D17" s="107"/>
      <c r="E17" s="161">
        <v>23961</v>
      </c>
      <c r="F17" s="213"/>
      <c r="G17" s="213"/>
      <c r="H17" s="114">
        <f t="shared" si="0"/>
        <v>23961</v>
      </c>
      <c r="I17" s="161">
        <v>23961</v>
      </c>
      <c r="J17" s="213"/>
      <c r="K17" s="213"/>
      <c r="L17" s="114">
        <f t="shared" si="1"/>
        <v>23961</v>
      </c>
      <c r="M17" s="381"/>
      <c r="N17" s="381"/>
    </row>
    <row r="18" spans="1:14" ht="12.75">
      <c r="A18" s="113"/>
      <c r="B18" s="448" t="s">
        <v>49</v>
      </c>
      <c r="C18" s="448"/>
      <c r="D18" s="448"/>
      <c r="E18" s="108">
        <f>SUM(E19:E24)</f>
        <v>58624</v>
      </c>
      <c r="F18" s="108">
        <f>SUM(F19:F25)</f>
        <v>190526</v>
      </c>
      <c r="G18" s="108">
        <f>SUM(G19:G24)</f>
        <v>30844</v>
      </c>
      <c r="H18" s="115">
        <f t="shared" si="0"/>
        <v>279994</v>
      </c>
      <c r="I18" s="108">
        <f>SUM(I19:I24)</f>
        <v>59357</v>
      </c>
      <c r="J18" s="108">
        <f>SUM(J19:J25)</f>
        <v>190526</v>
      </c>
      <c r="K18" s="108">
        <f>SUM(K19:K24)</f>
        <v>30844</v>
      </c>
      <c r="L18" s="115">
        <f t="shared" si="1"/>
        <v>280727</v>
      </c>
      <c r="M18" s="381"/>
      <c r="N18" s="381"/>
    </row>
    <row r="19" spans="1:14" ht="12.75">
      <c r="A19" s="113"/>
      <c r="B19" s="107"/>
      <c r="C19" s="465" t="s">
        <v>50</v>
      </c>
      <c r="D19" s="464"/>
      <c r="E19" s="213"/>
      <c r="F19" s="161">
        <v>1730</v>
      </c>
      <c r="G19" s="213"/>
      <c r="H19" s="114">
        <f t="shared" si="0"/>
        <v>1730</v>
      </c>
      <c r="I19" s="213"/>
      <c r="J19" s="161">
        <v>1730</v>
      </c>
      <c r="K19" s="213"/>
      <c r="L19" s="114">
        <f t="shared" si="1"/>
        <v>1730</v>
      </c>
      <c r="M19" s="381"/>
      <c r="N19" s="381"/>
    </row>
    <row r="20" spans="1:14" ht="12.75">
      <c r="A20" s="113"/>
      <c r="B20" s="107"/>
      <c r="C20" s="463" t="s">
        <v>206</v>
      </c>
      <c r="D20" s="464"/>
      <c r="E20" s="161">
        <v>36930</v>
      </c>
      <c r="F20" s="161">
        <v>80988</v>
      </c>
      <c r="G20" s="213"/>
      <c r="H20" s="114">
        <f t="shared" si="0"/>
        <v>117918</v>
      </c>
      <c r="I20" s="161">
        <v>37663</v>
      </c>
      <c r="J20" s="161">
        <v>80988</v>
      </c>
      <c r="K20" s="213"/>
      <c r="L20" s="114">
        <f t="shared" si="1"/>
        <v>118651</v>
      </c>
      <c r="M20" s="381"/>
      <c r="N20" s="381"/>
    </row>
    <row r="21" spans="1:14" ht="12.75">
      <c r="A21" s="113"/>
      <c r="B21" s="107"/>
      <c r="C21" s="463" t="s">
        <v>161</v>
      </c>
      <c r="D21" s="464"/>
      <c r="E21" s="213"/>
      <c r="F21" s="213"/>
      <c r="G21" s="161">
        <v>26844</v>
      </c>
      <c r="H21" s="114">
        <f t="shared" si="0"/>
        <v>26844</v>
      </c>
      <c r="I21" s="213"/>
      <c r="J21" s="213"/>
      <c r="K21" s="161">
        <v>26844</v>
      </c>
      <c r="L21" s="114">
        <f t="shared" si="1"/>
        <v>26844</v>
      </c>
      <c r="M21" s="381"/>
      <c r="N21" s="381"/>
    </row>
    <row r="22" spans="1:14" ht="12.75">
      <c r="A22" s="113"/>
      <c r="B22" s="107"/>
      <c r="C22" s="166" t="s">
        <v>138</v>
      </c>
      <c r="D22" s="127"/>
      <c r="E22" s="161">
        <v>19964</v>
      </c>
      <c r="F22" s="213"/>
      <c r="G22" s="213"/>
      <c r="H22" s="114">
        <f t="shared" si="0"/>
        <v>19964</v>
      </c>
      <c r="I22" s="161">
        <v>19964</v>
      </c>
      <c r="J22" s="213"/>
      <c r="K22" s="213"/>
      <c r="L22" s="114">
        <f t="shared" si="1"/>
        <v>19964</v>
      </c>
      <c r="M22" s="381"/>
      <c r="N22" s="381"/>
    </row>
    <row r="23" spans="1:14" ht="12.75">
      <c r="A23" s="113"/>
      <c r="B23" s="107"/>
      <c r="C23" s="465" t="s">
        <v>51</v>
      </c>
      <c r="D23" s="464"/>
      <c r="E23" s="213"/>
      <c r="F23" s="263"/>
      <c r="G23" s="161">
        <v>4000</v>
      </c>
      <c r="H23" s="114">
        <f t="shared" si="0"/>
        <v>4000</v>
      </c>
      <c r="I23" s="213"/>
      <c r="J23" s="263"/>
      <c r="K23" s="161">
        <v>4000</v>
      </c>
      <c r="L23" s="114">
        <f t="shared" si="1"/>
        <v>4000</v>
      </c>
      <c r="M23" s="381"/>
      <c r="N23" s="381"/>
    </row>
    <row r="24" spans="1:14" ht="13.5" customHeight="1">
      <c r="A24" s="113"/>
      <c r="B24" s="107"/>
      <c r="C24" s="172" t="s">
        <v>225</v>
      </c>
      <c r="D24" s="127"/>
      <c r="E24" s="161">
        <v>1730</v>
      </c>
      <c r="F24" s="263"/>
      <c r="G24" s="213"/>
      <c r="H24" s="114">
        <f t="shared" si="0"/>
        <v>1730</v>
      </c>
      <c r="I24" s="161">
        <v>1730</v>
      </c>
      <c r="J24" s="263"/>
      <c r="K24" s="213"/>
      <c r="L24" s="114">
        <f t="shared" si="1"/>
        <v>1730</v>
      </c>
      <c r="M24" s="381"/>
      <c r="N24" s="381"/>
    </row>
    <row r="25" spans="1:14" ht="13.5" customHeight="1">
      <c r="A25" s="113"/>
      <c r="B25" s="107"/>
      <c r="C25" s="172" t="s">
        <v>418</v>
      </c>
      <c r="D25" s="127"/>
      <c r="E25" s="161"/>
      <c r="F25" s="401">
        <v>107808</v>
      </c>
      <c r="G25" s="213"/>
      <c r="H25" s="114">
        <f t="shared" si="0"/>
        <v>107808</v>
      </c>
      <c r="I25" s="161"/>
      <c r="J25" s="401">
        <v>107808</v>
      </c>
      <c r="K25" s="213"/>
      <c r="L25" s="114">
        <f t="shared" si="1"/>
        <v>107808</v>
      </c>
      <c r="M25" s="381"/>
      <c r="N25" s="381"/>
    </row>
    <row r="26" spans="1:14" ht="12.75">
      <c r="A26" s="450" t="s">
        <v>52</v>
      </c>
      <c r="B26" s="451"/>
      <c r="C26" s="451"/>
      <c r="D26" s="451"/>
      <c r="E26" s="105">
        <f>SUM(E27:E28)</f>
        <v>0</v>
      </c>
      <c r="F26" s="105">
        <f>SUM(F27:F28)</f>
        <v>1033107</v>
      </c>
      <c r="G26" s="105">
        <f>SUM(G27:G28)</f>
        <v>0</v>
      </c>
      <c r="H26" s="112">
        <f t="shared" si="0"/>
        <v>1033107</v>
      </c>
      <c r="I26" s="105">
        <f>SUM(I27:I28)</f>
        <v>0</v>
      </c>
      <c r="J26" s="105">
        <f>SUM(J27:J28)</f>
        <v>1024534</v>
      </c>
      <c r="K26" s="105">
        <f>SUM(K27:K28)</f>
        <v>0</v>
      </c>
      <c r="L26" s="112">
        <f t="shared" si="1"/>
        <v>1024534</v>
      </c>
      <c r="M26" s="381"/>
      <c r="N26" s="381"/>
    </row>
    <row r="27" spans="1:14" ht="12.75">
      <c r="A27" s="128"/>
      <c r="B27" s="107" t="s">
        <v>105</v>
      </c>
      <c r="C27" s="149" t="s">
        <v>106</v>
      </c>
      <c r="D27" s="129"/>
      <c r="E27" s="105"/>
      <c r="F27" s="161">
        <f>'Felhalm. bevétel'!E9</f>
        <v>0</v>
      </c>
      <c r="G27" s="105"/>
      <c r="H27" s="114">
        <f t="shared" si="0"/>
        <v>0</v>
      </c>
      <c r="I27" s="105"/>
      <c r="J27" s="161">
        <v>1427</v>
      </c>
      <c r="K27" s="105"/>
      <c r="L27" s="114">
        <f t="shared" si="1"/>
        <v>1427</v>
      </c>
      <c r="M27" s="381"/>
      <c r="N27" s="381"/>
    </row>
    <row r="28" spans="1:14" ht="12.75">
      <c r="A28" s="113"/>
      <c r="B28" s="149" t="s">
        <v>116</v>
      </c>
      <c r="C28" s="149" t="s">
        <v>117</v>
      </c>
      <c r="D28" s="129"/>
      <c r="E28" s="104"/>
      <c r="F28" s="161">
        <v>1033107</v>
      </c>
      <c r="G28" s="104"/>
      <c r="H28" s="114">
        <f t="shared" si="0"/>
        <v>1033107</v>
      </c>
      <c r="I28" s="104"/>
      <c r="J28" s="161">
        <f>'Felhalm. bevétel'!F10</f>
        <v>1023107</v>
      </c>
      <c r="K28" s="104"/>
      <c r="L28" s="114">
        <f t="shared" si="1"/>
        <v>1023107</v>
      </c>
      <c r="M28" s="381"/>
      <c r="N28" s="381"/>
    </row>
    <row r="29" spans="1:14" ht="12.75">
      <c r="A29" s="450" t="s">
        <v>53</v>
      </c>
      <c r="B29" s="451"/>
      <c r="C29" s="451"/>
      <c r="D29" s="451"/>
      <c r="E29" s="105">
        <f>SUM(E30:E31,E37)</f>
        <v>1471000</v>
      </c>
      <c r="F29" s="105">
        <f>SUM(F30:F31,F37)</f>
        <v>0</v>
      </c>
      <c r="G29" s="105">
        <f>SUM(G30:G31,G37)</f>
        <v>300</v>
      </c>
      <c r="H29" s="112">
        <f t="shared" si="0"/>
        <v>1471300</v>
      </c>
      <c r="I29" s="105">
        <f>SUM(I30:I31,I37)</f>
        <v>1471000</v>
      </c>
      <c r="J29" s="105">
        <f>SUM(J30:J31,J37)</f>
        <v>0</v>
      </c>
      <c r="K29" s="105">
        <f>SUM(K30:K31,K37)</f>
        <v>300</v>
      </c>
      <c r="L29" s="112">
        <f t="shared" si="1"/>
        <v>1471300</v>
      </c>
      <c r="M29" s="381"/>
      <c r="N29" s="381"/>
    </row>
    <row r="30" spans="1:14" ht="12.75">
      <c r="A30" s="113"/>
      <c r="B30" s="447" t="s">
        <v>184</v>
      </c>
      <c r="C30" s="448"/>
      <c r="D30" s="448">
        <v>0</v>
      </c>
      <c r="E30" s="108">
        <v>115000</v>
      </c>
      <c r="F30" s="108"/>
      <c r="G30" s="108"/>
      <c r="H30" s="115">
        <f t="shared" si="0"/>
        <v>115000</v>
      </c>
      <c r="I30" s="108">
        <v>115000</v>
      </c>
      <c r="J30" s="108"/>
      <c r="K30" s="108"/>
      <c r="L30" s="115">
        <f t="shared" si="1"/>
        <v>115000</v>
      </c>
      <c r="M30" s="381"/>
      <c r="N30" s="381"/>
    </row>
    <row r="31" spans="1:14" ht="12.75">
      <c r="A31" s="113"/>
      <c r="B31" s="448" t="s">
        <v>54</v>
      </c>
      <c r="C31" s="448"/>
      <c r="D31" s="448"/>
      <c r="E31" s="105">
        <f>SUM(E32:E36)</f>
        <v>1355000</v>
      </c>
      <c r="F31" s="105">
        <f>SUM(F32:F36)</f>
        <v>0</v>
      </c>
      <c r="G31" s="105">
        <f>SUM(G32:G36)</f>
        <v>0</v>
      </c>
      <c r="H31" s="112">
        <f t="shared" si="0"/>
        <v>1355000</v>
      </c>
      <c r="I31" s="105">
        <f>SUM(I32:I36)</f>
        <v>1355000</v>
      </c>
      <c r="J31" s="105">
        <f>SUM(J32:J36)</f>
        <v>0</v>
      </c>
      <c r="K31" s="105">
        <f>SUM(K32:K36)</f>
        <v>0</v>
      </c>
      <c r="L31" s="112">
        <f t="shared" si="1"/>
        <v>1355000</v>
      </c>
      <c r="M31" s="381"/>
      <c r="N31" s="381"/>
    </row>
    <row r="32" spans="1:14" ht="12.75">
      <c r="A32" s="113"/>
      <c r="B32" s="106"/>
      <c r="C32" s="448" t="s">
        <v>102</v>
      </c>
      <c r="D32" s="448"/>
      <c r="E32" s="161">
        <v>1350000</v>
      </c>
      <c r="F32" s="213"/>
      <c r="G32" s="213"/>
      <c r="H32" s="114">
        <f t="shared" si="0"/>
        <v>1350000</v>
      </c>
      <c r="I32" s="161">
        <v>1350000</v>
      </c>
      <c r="J32" s="213"/>
      <c r="K32" s="213"/>
      <c r="L32" s="114">
        <f t="shared" si="1"/>
        <v>1350000</v>
      </c>
      <c r="M32" s="381"/>
      <c r="N32" s="381"/>
    </row>
    <row r="33" spans="1:14" ht="12.75">
      <c r="A33" s="113"/>
      <c r="B33" s="106"/>
      <c r="C33" s="447" t="s">
        <v>55</v>
      </c>
      <c r="D33" s="447"/>
      <c r="E33" s="161">
        <v>0</v>
      </c>
      <c r="F33" s="213"/>
      <c r="G33" s="213"/>
      <c r="H33" s="114">
        <f t="shared" si="0"/>
        <v>0</v>
      </c>
      <c r="I33" s="161">
        <v>0</v>
      </c>
      <c r="J33" s="213"/>
      <c r="K33" s="213"/>
      <c r="L33" s="114">
        <f t="shared" si="1"/>
        <v>0</v>
      </c>
      <c r="M33" s="381"/>
      <c r="N33" s="381"/>
    </row>
    <row r="34" spans="1:14" ht="12.75">
      <c r="A34" s="113"/>
      <c r="B34" s="106"/>
      <c r="C34" s="447" t="s">
        <v>56</v>
      </c>
      <c r="D34" s="447"/>
      <c r="E34" s="161">
        <v>0</v>
      </c>
      <c r="F34" s="213"/>
      <c r="G34" s="213"/>
      <c r="H34" s="114">
        <f t="shared" si="0"/>
        <v>0</v>
      </c>
      <c r="I34" s="161">
        <v>0</v>
      </c>
      <c r="J34" s="213"/>
      <c r="K34" s="213"/>
      <c r="L34" s="114">
        <f t="shared" si="1"/>
        <v>0</v>
      </c>
      <c r="M34" s="381"/>
      <c r="N34" s="381"/>
    </row>
    <row r="35" spans="1:14" ht="12.75">
      <c r="A35" s="113"/>
      <c r="B35" s="106"/>
      <c r="C35" s="448" t="s">
        <v>57</v>
      </c>
      <c r="D35" s="448"/>
      <c r="E35" s="161">
        <v>0</v>
      </c>
      <c r="F35" s="213"/>
      <c r="G35" s="213"/>
      <c r="H35" s="114">
        <f t="shared" si="0"/>
        <v>0</v>
      </c>
      <c r="I35" s="161">
        <v>0</v>
      </c>
      <c r="J35" s="213"/>
      <c r="K35" s="213"/>
      <c r="L35" s="114">
        <f t="shared" si="1"/>
        <v>0</v>
      </c>
      <c r="M35" s="381"/>
      <c r="N35" s="381"/>
    </row>
    <row r="36" spans="1:14" ht="12.75">
      <c r="A36" s="113"/>
      <c r="B36" s="106"/>
      <c r="C36" s="447" t="s">
        <v>162</v>
      </c>
      <c r="D36" s="448"/>
      <c r="E36" s="161">
        <v>5000</v>
      </c>
      <c r="F36" s="213"/>
      <c r="G36" s="213"/>
      <c r="H36" s="114">
        <f t="shared" si="0"/>
        <v>5000</v>
      </c>
      <c r="I36" s="161">
        <v>5000</v>
      </c>
      <c r="J36" s="213"/>
      <c r="K36" s="213"/>
      <c r="L36" s="114">
        <f t="shared" si="1"/>
        <v>5000</v>
      </c>
      <c r="M36" s="381"/>
      <c r="N36" s="381"/>
    </row>
    <row r="37" spans="1:14" ht="12.75">
      <c r="A37" s="113"/>
      <c r="B37" s="447" t="s">
        <v>185</v>
      </c>
      <c r="C37" s="448"/>
      <c r="D37" s="448"/>
      <c r="E37" s="161">
        <v>1000</v>
      </c>
      <c r="F37" s="161"/>
      <c r="G37" s="161">
        <v>300</v>
      </c>
      <c r="H37" s="114">
        <f t="shared" si="0"/>
        <v>1300</v>
      </c>
      <c r="I37" s="161">
        <v>1000</v>
      </c>
      <c r="J37" s="161"/>
      <c r="K37" s="161">
        <v>300</v>
      </c>
      <c r="L37" s="114">
        <f t="shared" si="1"/>
        <v>1300</v>
      </c>
      <c r="M37" s="381"/>
      <c r="N37" s="381"/>
    </row>
    <row r="38" spans="1:14" ht="12.75">
      <c r="A38" s="450" t="s">
        <v>14</v>
      </c>
      <c r="B38" s="451"/>
      <c r="C38" s="451"/>
      <c r="D38" s="451"/>
      <c r="E38" s="105">
        <f>SUM(E39:E44)</f>
        <v>24700</v>
      </c>
      <c r="F38" s="105">
        <f>SUM(F39:F45)</f>
        <v>90371</v>
      </c>
      <c r="G38" s="105">
        <f>SUM(G39:G44)</f>
        <v>0</v>
      </c>
      <c r="H38" s="112">
        <f t="shared" si="0"/>
        <v>115071</v>
      </c>
      <c r="I38" s="105">
        <f>SUM(I39:I44)</f>
        <v>24700</v>
      </c>
      <c r="J38" s="105">
        <f>SUM(J39:J45)</f>
        <v>90371</v>
      </c>
      <c r="K38" s="105">
        <f>SUM(K39:K44)</f>
        <v>0</v>
      </c>
      <c r="L38" s="112">
        <f t="shared" si="1"/>
        <v>115071</v>
      </c>
      <c r="M38" s="381"/>
      <c r="N38" s="381"/>
    </row>
    <row r="39" spans="1:14" ht="12.75">
      <c r="A39" s="113"/>
      <c r="B39" s="447" t="s">
        <v>118</v>
      </c>
      <c r="C39" s="448"/>
      <c r="D39" s="448"/>
      <c r="E39" s="213"/>
      <c r="F39" s="161">
        <v>0</v>
      </c>
      <c r="G39" s="213"/>
      <c r="H39" s="114">
        <f t="shared" si="0"/>
        <v>0</v>
      </c>
      <c r="I39" s="213"/>
      <c r="J39" s="161">
        <v>0</v>
      </c>
      <c r="K39" s="213"/>
      <c r="L39" s="114">
        <f t="shared" si="1"/>
        <v>0</v>
      </c>
      <c r="M39" s="381"/>
      <c r="N39" s="381"/>
    </row>
    <row r="40" spans="1:14" ht="12.75">
      <c r="A40" s="113"/>
      <c r="B40" s="448" t="s">
        <v>103</v>
      </c>
      <c r="C40" s="448"/>
      <c r="D40" s="448"/>
      <c r="E40" s="213"/>
      <c r="F40" s="161">
        <v>24200</v>
      </c>
      <c r="G40" s="213"/>
      <c r="H40" s="114">
        <f t="shared" si="0"/>
        <v>24200</v>
      </c>
      <c r="I40" s="213"/>
      <c r="J40" s="161">
        <v>24200</v>
      </c>
      <c r="K40" s="213"/>
      <c r="L40" s="114">
        <f t="shared" si="1"/>
        <v>24200</v>
      </c>
      <c r="M40" s="381"/>
      <c r="N40" s="381"/>
    </row>
    <row r="41" spans="1:14" ht="12.75">
      <c r="A41" s="113"/>
      <c r="B41" s="448" t="s">
        <v>58</v>
      </c>
      <c r="C41" s="448"/>
      <c r="D41" s="448"/>
      <c r="E41" s="213"/>
      <c r="F41" s="161">
        <v>4400</v>
      </c>
      <c r="G41" s="213"/>
      <c r="H41" s="114">
        <f t="shared" si="0"/>
        <v>4400</v>
      </c>
      <c r="I41" s="213"/>
      <c r="J41" s="161">
        <v>4400</v>
      </c>
      <c r="K41" s="213"/>
      <c r="L41" s="114">
        <f t="shared" si="1"/>
        <v>4400</v>
      </c>
      <c r="M41" s="381"/>
      <c r="N41" s="381"/>
    </row>
    <row r="42" spans="1:14" ht="12.75">
      <c r="A42" s="113"/>
      <c r="B42" s="448" t="s">
        <v>104</v>
      </c>
      <c r="C42" s="448"/>
      <c r="D42" s="448"/>
      <c r="E42" s="161">
        <v>24700</v>
      </c>
      <c r="F42" s="161">
        <v>21814</v>
      </c>
      <c r="G42" s="213"/>
      <c r="H42" s="114">
        <f t="shared" si="0"/>
        <v>46514</v>
      </c>
      <c r="I42" s="161">
        <v>24700</v>
      </c>
      <c r="J42" s="161">
        <v>21814</v>
      </c>
      <c r="K42" s="213"/>
      <c r="L42" s="114">
        <f t="shared" si="1"/>
        <v>46514</v>
      </c>
      <c r="M42" s="381"/>
      <c r="N42" s="381"/>
    </row>
    <row r="43" spans="1:14" ht="12.75">
      <c r="A43" s="113"/>
      <c r="B43" s="448" t="s">
        <v>59</v>
      </c>
      <c r="C43" s="448"/>
      <c r="D43" s="448"/>
      <c r="E43" s="213"/>
      <c r="F43" s="161">
        <v>0</v>
      </c>
      <c r="G43" s="213"/>
      <c r="H43" s="114">
        <f t="shared" si="0"/>
        <v>0</v>
      </c>
      <c r="I43" s="213"/>
      <c r="J43" s="161">
        <v>0</v>
      </c>
      <c r="K43" s="213"/>
      <c r="L43" s="114">
        <f t="shared" si="1"/>
        <v>0</v>
      </c>
      <c r="M43" s="381"/>
      <c r="N43" s="381"/>
    </row>
    <row r="44" spans="1:14" ht="12.75">
      <c r="A44" s="113"/>
      <c r="B44" s="448" t="s">
        <v>60</v>
      </c>
      <c r="C44" s="448"/>
      <c r="D44" s="448"/>
      <c r="E44" s="213"/>
      <c r="F44" s="161">
        <v>19957</v>
      </c>
      <c r="G44" s="213"/>
      <c r="H44" s="114">
        <f t="shared" si="0"/>
        <v>19957</v>
      </c>
      <c r="I44" s="213"/>
      <c r="J44" s="161">
        <v>19957</v>
      </c>
      <c r="K44" s="213"/>
      <c r="L44" s="114">
        <f t="shared" si="1"/>
        <v>19957</v>
      </c>
      <c r="M44" s="381"/>
      <c r="N44" s="381"/>
    </row>
    <row r="45" spans="1:14" ht="12.75">
      <c r="A45" s="113"/>
      <c r="B45" s="447" t="s">
        <v>224</v>
      </c>
      <c r="C45" s="447"/>
      <c r="D45" s="447"/>
      <c r="E45" s="213"/>
      <c r="F45" s="161">
        <v>20000</v>
      </c>
      <c r="G45" s="213"/>
      <c r="H45" s="114">
        <f t="shared" si="0"/>
        <v>20000</v>
      </c>
      <c r="I45" s="213"/>
      <c r="J45" s="161">
        <v>20000</v>
      </c>
      <c r="K45" s="213"/>
      <c r="L45" s="114">
        <f t="shared" si="1"/>
        <v>20000</v>
      </c>
      <c r="M45" s="381"/>
      <c r="N45" s="381"/>
    </row>
    <row r="46" spans="1:14" ht="12.75">
      <c r="A46" s="450" t="s">
        <v>61</v>
      </c>
      <c r="B46" s="451"/>
      <c r="C46" s="451"/>
      <c r="D46" s="451"/>
      <c r="E46" s="105">
        <f>SUM(E47:E48)</f>
        <v>0</v>
      </c>
      <c r="F46" s="105">
        <f>SUM(F47:F48)</f>
        <v>5000</v>
      </c>
      <c r="G46" s="105">
        <f>SUM(G47:G48)</f>
        <v>0</v>
      </c>
      <c r="H46" s="112">
        <f t="shared" si="0"/>
        <v>5000</v>
      </c>
      <c r="I46" s="105">
        <f>SUM(I47:I49)</f>
        <v>110</v>
      </c>
      <c r="J46" s="105">
        <f>SUM(J47:J48)</f>
        <v>5000</v>
      </c>
      <c r="K46" s="105">
        <f>SUM(K47:K48)</f>
        <v>0</v>
      </c>
      <c r="L46" s="112">
        <f t="shared" si="1"/>
        <v>5110</v>
      </c>
      <c r="M46" s="381"/>
      <c r="N46" s="381"/>
    </row>
    <row r="47" spans="1:14" ht="12.75">
      <c r="A47" s="113"/>
      <c r="B47" s="447" t="s">
        <v>62</v>
      </c>
      <c r="C47" s="448"/>
      <c r="D47" s="448"/>
      <c r="E47" s="213"/>
      <c r="F47" s="161">
        <v>5000</v>
      </c>
      <c r="G47" s="213"/>
      <c r="H47" s="114">
        <f t="shared" si="0"/>
        <v>5000</v>
      </c>
      <c r="I47" s="213"/>
      <c r="J47" s="161">
        <v>5000</v>
      </c>
      <c r="K47" s="213"/>
      <c r="L47" s="114">
        <f t="shared" si="1"/>
        <v>5000</v>
      </c>
      <c r="M47" s="381"/>
      <c r="N47" s="381"/>
    </row>
    <row r="48" spans="1:14" ht="12.75">
      <c r="A48" s="113"/>
      <c r="B48" s="447" t="s">
        <v>63</v>
      </c>
      <c r="C48" s="448"/>
      <c r="D48" s="448"/>
      <c r="E48" s="213"/>
      <c r="F48" s="161">
        <v>0</v>
      </c>
      <c r="G48" s="213"/>
      <c r="H48" s="114">
        <f t="shared" si="0"/>
        <v>0</v>
      </c>
      <c r="I48" s="213"/>
      <c r="J48" s="161">
        <v>0</v>
      </c>
      <c r="K48" s="213"/>
      <c r="L48" s="114">
        <f t="shared" si="1"/>
        <v>0</v>
      </c>
      <c r="M48" s="381"/>
      <c r="N48" s="381"/>
    </row>
    <row r="49" spans="1:14" ht="12.75">
      <c r="A49" s="113"/>
      <c r="B49" s="149" t="s">
        <v>433</v>
      </c>
      <c r="C49" s="149" t="s">
        <v>440</v>
      </c>
      <c r="D49" s="107"/>
      <c r="E49" s="213"/>
      <c r="F49" s="161"/>
      <c r="G49" s="213"/>
      <c r="H49" s="114"/>
      <c r="I49" s="406">
        <v>110</v>
      </c>
      <c r="J49" s="161"/>
      <c r="K49" s="213"/>
      <c r="L49" s="114">
        <f t="shared" si="1"/>
        <v>110</v>
      </c>
      <c r="M49" s="381"/>
      <c r="N49" s="381"/>
    </row>
    <row r="50" spans="1:14" ht="12.75">
      <c r="A50" s="450" t="s">
        <v>107</v>
      </c>
      <c r="B50" s="451"/>
      <c r="C50" s="451"/>
      <c r="D50" s="451"/>
      <c r="E50" s="105">
        <f>SUM(E52)</f>
        <v>0</v>
      </c>
      <c r="F50" s="105">
        <f>SUM(F51:F52)</f>
        <v>18451</v>
      </c>
      <c r="G50" s="105">
        <f>SUM(G52)</f>
        <v>0</v>
      </c>
      <c r="H50" s="112">
        <f t="shared" si="0"/>
        <v>18451</v>
      </c>
      <c r="I50" s="105">
        <f>SUM(I52)</f>
        <v>0</v>
      </c>
      <c r="J50" s="105">
        <f>SUM(J51:J52)</f>
        <v>22451</v>
      </c>
      <c r="K50" s="105">
        <f>SUM(K52)</f>
        <v>0</v>
      </c>
      <c r="L50" s="112">
        <f t="shared" si="1"/>
        <v>22451</v>
      </c>
      <c r="M50" s="381"/>
      <c r="N50" s="381"/>
    </row>
    <row r="51" spans="1:14" ht="12.75">
      <c r="A51" s="128"/>
      <c r="B51" s="447" t="s">
        <v>226</v>
      </c>
      <c r="C51" s="447"/>
      <c r="D51" s="447"/>
      <c r="E51" s="105"/>
      <c r="F51" s="161">
        <v>18451</v>
      </c>
      <c r="G51" s="161"/>
      <c r="H51" s="167">
        <f>SUM(E51:G51)</f>
        <v>18451</v>
      </c>
      <c r="I51" s="105"/>
      <c r="J51" s="161">
        <v>22451</v>
      </c>
      <c r="K51" s="161"/>
      <c r="L51" s="167">
        <f>SUM(I51:K51)</f>
        <v>22451</v>
      </c>
      <c r="M51" s="381"/>
      <c r="N51" s="381"/>
    </row>
    <row r="52" spans="1:14" ht="12.75">
      <c r="A52" s="113"/>
      <c r="B52" s="447" t="s">
        <v>151</v>
      </c>
      <c r="C52" s="447"/>
      <c r="D52" s="447"/>
      <c r="E52" s="104"/>
      <c r="F52" s="161">
        <v>0</v>
      </c>
      <c r="G52" s="104"/>
      <c r="H52" s="114">
        <f>SUM(E52:G52)</f>
        <v>0</v>
      </c>
      <c r="I52" s="104"/>
      <c r="J52" s="161">
        <v>0</v>
      </c>
      <c r="K52" s="104"/>
      <c r="L52" s="114">
        <f>SUM(I52:K52)</f>
        <v>0</v>
      </c>
      <c r="M52" s="381"/>
      <c r="N52" s="381"/>
    </row>
    <row r="53" spans="1:14" ht="12.75">
      <c r="A53" s="450" t="s">
        <v>64</v>
      </c>
      <c r="B53" s="451"/>
      <c r="C53" s="451"/>
      <c r="D53" s="451"/>
      <c r="E53" s="105">
        <f>SUM(E54:E55)</f>
        <v>0</v>
      </c>
      <c r="F53" s="105">
        <f>SUM(F54:F55)</f>
        <v>59482</v>
      </c>
      <c r="G53" s="105">
        <f>SUM(G54:G55)</f>
        <v>0</v>
      </c>
      <c r="H53" s="112">
        <f>SUM(E53:G53)</f>
        <v>59482</v>
      </c>
      <c r="I53" s="105">
        <f>SUM(I54:I55)</f>
        <v>0</v>
      </c>
      <c r="J53" s="105">
        <f>SUM(J54:J55)</f>
        <v>86300</v>
      </c>
      <c r="K53" s="105">
        <f>SUM(K54:K55)</f>
        <v>0</v>
      </c>
      <c r="L53" s="112">
        <f>SUM(I53:K53)</f>
        <v>86300</v>
      </c>
      <c r="M53" s="381"/>
      <c r="N53" s="381"/>
    </row>
    <row r="54" spans="1:14" ht="12.75">
      <c r="A54" s="113"/>
      <c r="B54" s="447" t="s">
        <v>211</v>
      </c>
      <c r="C54" s="448"/>
      <c r="D54" s="448"/>
      <c r="E54" s="104"/>
      <c r="F54" s="161">
        <v>49086</v>
      </c>
      <c r="G54" s="104"/>
      <c r="H54" s="114">
        <f>SUM(E54:G54)</f>
        <v>49086</v>
      </c>
      <c r="I54" s="104"/>
      <c r="J54" s="161">
        <v>75904</v>
      </c>
      <c r="K54" s="104"/>
      <c r="L54" s="114">
        <f>SUM(I54:K54)</f>
        <v>75904</v>
      </c>
      <c r="M54" s="381"/>
      <c r="N54" s="381"/>
    </row>
    <row r="55" spans="1:14" ht="12.75">
      <c r="A55" s="113"/>
      <c r="B55" s="447" t="s">
        <v>119</v>
      </c>
      <c r="C55" s="448"/>
      <c r="D55" s="448"/>
      <c r="E55" s="104"/>
      <c r="F55" s="161">
        <v>10396</v>
      </c>
      <c r="G55" s="104"/>
      <c r="H55" s="114">
        <f>SUM(E55:G55)</f>
        <v>10396</v>
      </c>
      <c r="I55" s="104"/>
      <c r="J55" s="161">
        <f>'Felhalm. bevétel'!F30</f>
        <v>10396</v>
      </c>
      <c r="K55" s="104"/>
      <c r="L55" s="114">
        <f>SUM(I55:K55)</f>
        <v>10396</v>
      </c>
      <c r="M55" s="381"/>
      <c r="N55" s="381"/>
    </row>
    <row r="56" spans="1:14" ht="12.75">
      <c r="A56" s="247"/>
      <c r="H56" s="156"/>
      <c r="L56" s="156"/>
      <c r="M56" s="381"/>
      <c r="N56" s="381"/>
    </row>
    <row r="57" spans="1:14" ht="12.75">
      <c r="A57" s="122" t="s">
        <v>120</v>
      </c>
      <c r="B57" s="466" t="s">
        <v>121</v>
      </c>
      <c r="C57" s="467"/>
      <c r="D57" s="468"/>
      <c r="E57" s="118">
        <f>SUM(E9,E29,E38,E50)</f>
        <v>2089473</v>
      </c>
      <c r="F57" s="118">
        <f>SUM(F9,F29,F38,F50)</f>
        <v>299348</v>
      </c>
      <c r="G57" s="118">
        <f>SUM(G9,G29,G38,G50)</f>
        <v>31144</v>
      </c>
      <c r="H57" s="125">
        <f>SUM(E57:G57)</f>
        <v>2419965</v>
      </c>
      <c r="I57" s="118">
        <f>SUM(I9,I29,I38,I50)</f>
        <v>2103834</v>
      </c>
      <c r="J57" s="118">
        <f>SUM(J9,J29,J38,J50)</f>
        <v>303348</v>
      </c>
      <c r="K57" s="118">
        <f>SUM(K9,K29,K38,K50)</f>
        <v>31144</v>
      </c>
      <c r="L57" s="125">
        <f>SUM(I57:K57)</f>
        <v>2438326</v>
      </c>
      <c r="M57" s="381"/>
      <c r="N57" s="381"/>
    </row>
    <row r="58" spans="1:14" ht="12.75">
      <c r="A58" s="122" t="s">
        <v>40</v>
      </c>
      <c r="B58" s="466" t="s">
        <v>122</v>
      </c>
      <c r="C58" s="467"/>
      <c r="D58" s="468"/>
      <c r="E58" s="118">
        <f>SUM(E26,E46,E53)</f>
        <v>0</v>
      </c>
      <c r="F58" s="118">
        <f>SUM(F26,F46,F53)</f>
        <v>1097589</v>
      </c>
      <c r="G58" s="118">
        <f>SUM(G26,G46,G53)</f>
        <v>0</v>
      </c>
      <c r="H58" s="125">
        <f>SUM(E58:G58)</f>
        <v>1097589</v>
      </c>
      <c r="I58" s="118">
        <f>SUM(I26,I46,I53)</f>
        <v>110</v>
      </c>
      <c r="J58" s="118">
        <f>SUM(J26,J46,J53)</f>
        <v>1115834</v>
      </c>
      <c r="K58" s="118">
        <f>SUM(K26,K46,K53)</f>
        <v>0</v>
      </c>
      <c r="L58" s="125">
        <f>SUM(I58:K58)</f>
        <v>1115944</v>
      </c>
      <c r="M58" s="381"/>
      <c r="N58" s="381"/>
    </row>
    <row r="59" spans="1:14" ht="12.75">
      <c r="A59" s="469" t="s">
        <v>123</v>
      </c>
      <c r="B59" s="470"/>
      <c r="C59" s="470"/>
      <c r="D59" s="470"/>
      <c r="E59" s="169">
        <f>SUM(E57:E58)</f>
        <v>2089473</v>
      </c>
      <c r="F59" s="169">
        <f>SUM(F57:F58)</f>
        <v>1396937</v>
      </c>
      <c r="G59" s="169">
        <f>SUM(G57:G58)</f>
        <v>31144</v>
      </c>
      <c r="H59" s="170">
        <f>SUM(E59:G59)</f>
        <v>3517554</v>
      </c>
      <c r="I59" s="169">
        <f>SUM(I57:I58)</f>
        <v>2103944</v>
      </c>
      <c r="J59" s="169">
        <f>SUM(J57:J58)</f>
        <v>1419182</v>
      </c>
      <c r="K59" s="169">
        <f>SUM(K57:K58)</f>
        <v>31144</v>
      </c>
      <c r="L59" s="170">
        <f>SUM(I59:K59)</f>
        <v>3554270</v>
      </c>
      <c r="M59" s="381"/>
      <c r="N59" s="381"/>
    </row>
    <row r="60" spans="1:14" ht="12.75">
      <c r="A60" s="113"/>
      <c r="B60" s="107"/>
      <c r="C60" s="107"/>
      <c r="D60" s="107"/>
      <c r="E60" s="104"/>
      <c r="F60" s="104"/>
      <c r="G60" s="104"/>
      <c r="H60" s="114"/>
      <c r="I60" s="104"/>
      <c r="J60" s="104"/>
      <c r="K60" s="104"/>
      <c r="L60" s="114"/>
      <c r="M60" s="381"/>
      <c r="N60" s="381"/>
    </row>
    <row r="61" spans="1:14" ht="12.75">
      <c r="A61" s="450" t="s">
        <v>19</v>
      </c>
      <c r="B61" s="451"/>
      <c r="C61" s="451"/>
      <c r="D61" s="451"/>
      <c r="H61" s="155"/>
      <c r="L61" s="155"/>
      <c r="M61" s="381"/>
      <c r="N61" s="381"/>
    </row>
    <row r="62" spans="1:14" ht="12.75">
      <c r="A62" s="113"/>
      <c r="B62" s="447" t="s">
        <v>152</v>
      </c>
      <c r="C62" s="448"/>
      <c r="D62" s="448"/>
      <c r="E62" s="104">
        <f>E63+E65+E67</f>
        <v>190000</v>
      </c>
      <c r="F62" s="104">
        <f>F63+F65</f>
        <v>5108432</v>
      </c>
      <c r="G62" s="106"/>
      <c r="H62" s="114">
        <f>E62+F62+G62</f>
        <v>5298432</v>
      </c>
      <c r="I62" s="104">
        <f>I63+I65+I67</f>
        <v>203000</v>
      </c>
      <c r="J62" s="104">
        <f>J63+J65</f>
        <v>5108432</v>
      </c>
      <c r="K62" s="106"/>
      <c r="L62" s="114">
        <f>I62+J62+K62</f>
        <v>5311432</v>
      </c>
      <c r="M62" s="381"/>
      <c r="N62" s="381"/>
    </row>
    <row r="63" spans="1:14" ht="12.75">
      <c r="A63" s="113"/>
      <c r="B63" s="106"/>
      <c r="C63" s="447" t="s">
        <v>65</v>
      </c>
      <c r="D63" s="448"/>
      <c r="E63" s="108"/>
      <c r="F63" s="108">
        <f>SUM(F64)</f>
        <v>1866240</v>
      </c>
      <c r="G63" s="108">
        <f>SUM(G64)</f>
        <v>0</v>
      </c>
      <c r="H63" s="114">
        <f aca="true" t="shared" si="2" ref="H63:H70">SUM(E63:G63)</f>
        <v>1866240</v>
      </c>
      <c r="I63" s="108"/>
      <c r="J63" s="108">
        <f>SUM(J64)</f>
        <v>1866240</v>
      </c>
      <c r="K63" s="108">
        <f>SUM(K64)</f>
        <v>0</v>
      </c>
      <c r="L63" s="114">
        <f aca="true" t="shared" si="3" ref="L63:L70">SUM(I63:K63)</f>
        <v>1866240</v>
      </c>
      <c r="M63" s="381"/>
      <c r="N63" s="381"/>
    </row>
    <row r="64" spans="1:14" ht="12.75">
      <c r="A64" s="113"/>
      <c r="B64" s="106"/>
      <c r="C64" s="106"/>
      <c r="D64" s="106" t="s">
        <v>66</v>
      </c>
      <c r="E64" s="104"/>
      <c r="F64" s="161">
        <v>1866240</v>
      </c>
      <c r="G64" s="104"/>
      <c r="H64" s="114">
        <f t="shared" si="2"/>
        <v>1866240</v>
      </c>
      <c r="I64" s="104"/>
      <c r="J64" s="161">
        <v>1866240</v>
      </c>
      <c r="K64" s="104"/>
      <c r="L64" s="114">
        <f t="shared" si="3"/>
        <v>1866240</v>
      </c>
      <c r="M64" s="381"/>
      <c r="N64" s="381"/>
    </row>
    <row r="65" spans="1:14" ht="12.75">
      <c r="A65" s="113"/>
      <c r="B65" s="106"/>
      <c r="C65" s="448" t="s">
        <v>67</v>
      </c>
      <c r="D65" s="448"/>
      <c r="E65" s="108">
        <f>SUM(E66)</f>
        <v>0</v>
      </c>
      <c r="F65" s="108">
        <f>SUM(F66)</f>
        <v>3242192</v>
      </c>
      <c r="G65" s="108">
        <f>SUM(G66)</f>
        <v>0</v>
      </c>
      <c r="H65" s="114">
        <f t="shared" si="2"/>
        <v>3242192</v>
      </c>
      <c r="I65" s="108">
        <f>SUM(I66)</f>
        <v>0</v>
      </c>
      <c r="J65" s="108">
        <f>SUM(J66)</f>
        <v>3242192</v>
      </c>
      <c r="K65" s="108">
        <f>SUM(K66)</f>
        <v>0</v>
      </c>
      <c r="L65" s="114">
        <f t="shared" si="3"/>
        <v>3242192</v>
      </c>
      <c r="M65" s="381"/>
      <c r="N65" s="381"/>
    </row>
    <row r="66" spans="1:14" ht="12.75">
      <c r="A66" s="113"/>
      <c r="B66" s="106"/>
      <c r="C66" s="106"/>
      <c r="D66" s="157" t="s">
        <v>68</v>
      </c>
      <c r="E66" s="104"/>
      <c r="F66" s="161">
        <v>3242192</v>
      </c>
      <c r="G66" s="104"/>
      <c r="H66" s="114">
        <f t="shared" si="2"/>
        <v>3242192</v>
      </c>
      <c r="I66" s="104"/>
      <c r="J66" s="161">
        <v>3242192</v>
      </c>
      <c r="K66" s="104"/>
      <c r="L66" s="114">
        <f t="shared" si="3"/>
        <v>3242192</v>
      </c>
      <c r="M66" s="381"/>
      <c r="N66" s="381"/>
    </row>
    <row r="67" spans="1:14" ht="12.75">
      <c r="A67" s="252"/>
      <c r="B67" s="253"/>
      <c r="C67" s="337" t="s">
        <v>364</v>
      </c>
      <c r="D67" s="337" t="s">
        <v>320</v>
      </c>
      <c r="E67" s="104">
        <v>190000</v>
      </c>
      <c r="F67" s="161">
        <v>0</v>
      </c>
      <c r="G67" s="104"/>
      <c r="H67" s="114">
        <f t="shared" si="2"/>
        <v>190000</v>
      </c>
      <c r="I67" s="104">
        <v>203000</v>
      </c>
      <c r="J67" s="161">
        <v>0</v>
      </c>
      <c r="K67" s="104"/>
      <c r="L67" s="114">
        <f t="shared" si="3"/>
        <v>203000</v>
      </c>
      <c r="M67" s="381"/>
      <c r="N67" s="381"/>
    </row>
    <row r="68" spans="1:14" ht="12.75">
      <c r="A68" s="151" t="s">
        <v>125</v>
      </c>
      <c r="B68" s="152" t="s">
        <v>367</v>
      </c>
      <c r="C68" s="152"/>
      <c r="D68" s="152"/>
      <c r="E68" s="105">
        <f>E62</f>
        <v>190000</v>
      </c>
      <c r="F68" s="105">
        <f>SUM(F63,F65)</f>
        <v>5108432</v>
      </c>
      <c r="G68" s="105">
        <v>0</v>
      </c>
      <c r="H68" s="112">
        <f t="shared" si="2"/>
        <v>5298432</v>
      </c>
      <c r="I68" s="105">
        <f>I62</f>
        <v>203000</v>
      </c>
      <c r="J68" s="105">
        <f>SUM(J63,J65)</f>
        <v>5108432</v>
      </c>
      <c r="K68" s="105">
        <v>0</v>
      </c>
      <c r="L68" s="112">
        <f t="shared" si="3"/>
        <v>5311432</v>
      </c>
      <c r="M68" s="381"/>
      <c r="N68" s="381"/>
    </row>
    <row r="69" spans="1:14" ht="12.75">
      <c r="A69" s="151" t="s">
        <v>126</v>
      </c>
      <c r="B69" s="152" t="s">
        <v>127</v>
      </c>
      <c r="C69" s="152"/>
      <c r="D69" s="152"/>
      <c r="E69" s="153">
        <v>0</v>
      </c>
      <c r="F69" s="153">
        <v>0</v>
      </c>
      <c r="G69" s="153">
        <v>0</v>
      </c>
      <c r="H69" s="112">
        <f t="shared" si="2"/>
        <v>0</v>
      </c>
      <c r="I69" s="153">
        <v>0</v>
      </c>
      <c r="J69" s="153">
        <v>0</v>
      </c>
      <c r="K69" s="153">
        <v>0</v>
      </c>
      <c r="L69" s="112">
        <f t="shared" si="3"/>
        <v>0</v>
      </c>
      <c r="M69" s="381"/>
      <c r="N69" s="381"/>
    </row>
    <row r="70" spans="1:14" ht="12.75">
      <c r="A70" s="474" t="s">
        <v>128</v>
      </c>
      <c r="B70" s="475"/>
      <c r="C70" s="475"/>
      <c r="D70" s="475"/>
      <c r="E70" s="171">
        <f>SUM(E68:E69)</f>
        <v>190000</v>
      </c>
      <c r="F70" s="171">
        <f>SUM(F68:F69)</f>
        <v>5108432</v>
      </c>
      <c r="G70" s="171">
        <v>0</v>
      </c>
      <c r="H70" s="112">
        <f t="shared" si="2"/>
        <v>5298432</v>
      </c>
      <c r="I70" s="171">
        <f>SUM(I68:I69)</f>
        <v>203000</v>
      </c>
      <c r="J70" s="171">
        <f>SUM(J68:J69)</f>
        <v>5108432</v>
      </c>
      <c r="K70" s="171">
        <v>0</v>
      </c>
      <c r="L70" s="112">
        <f t="shared" si="3"/>
        <v>5311432</v>
      </c>
      <c r="M70" s="381"/>
      <c r="N70" s="381"/>
    </row>
    <row r="71" spans="1:14" ht="20.25" customHeight="1">
      <c r="A71" s="472" t="s">
        <v>124</v>
      </c>
      <c r="B71" s="473"/>
      <c r="C71" s="473"/>
      <c r="D71" s="473"/>
      <c r="E71" s="164">
        <f aca="true" t="shared" si="4" ref="E71:L71">SUM(E59,E70)</f>
        <v>2279473</v>
      </c>
      <c r="F71" s="164">
        <f t="shared" si="4"/>
        <v>6505369</v>
      </c>
      <c r="G71" s="164">
        <f t="shared" si="4"/>
        <v>31144</v>
      </c>
      <c r="H71" s="257">
        <f t="shared" si="4"/>
        <v>8815986</v>
      </c>
      <c r="I71" s="164">
        <f t="shared" si="4"/>
        <v>2306944</v>
      </c>
      <c r="J71" s="164">
        <f t="shared" si="4"/>
        <v>6527614</v>
      </c>
      <c r="K71" s="164">
        <f t="shared" si="4"/>
        <v>31144</v>
      </c>
      <c r="L71" s="257">
        <f t="shared" si="4"/>
        <v>8865702</v>
      </c>
      <c r="M71" s="381"/>
      <c r="N71" s="381"/>
    </row>
    <row r="72" spans="8:13" ht="12.75">
      <c r="H72" s="102"/>
      <c r="L72" s="102">
        <f>KIADÁS!K80</f>
        <v>8865702</v>
      </c>
      <c r="M72" s="102"/>
    </row>
    <row r="73" spans="1:13" s="150" customFormat="1" ht="14.25" customHeight="1">
      <c r="A73" s="471"/>
      <c r="B73" s="471"/>
      <c r="C73" s="471"/>
      <c r="D73" s="471"/>
      <c r="E73" s="246"/>
      <c r="H73" s="246"/>
      <c r="I73" s="246"/>
      <c r="L73" s="246">
        <f>L71-L72</f>
        <v>0</v>
      </c>
      <c r="M73" s="385"/>
    </row>
    <row r="74" spans="1:12" s="150" customFormat="1" ht="12.75">
      <c r="A74"/>
      <c r="B74"/>
      <c r="C74"/>
      <c r="D74"/>
      <c r="E74"/>
      <c r="F74"/>
      <c r="G74"/>
      <c r="H74" s="102"/>
      <c r="I74" s="246"/>
      <c r="L74" s="246"/>
    </row>
    <row r="75" spans="8:12" ht="12.75">
      <c r="H75" s="102"/>
      <c r="I75" s="102"/>
      <c r="L75" s="102"/>
    </row>
  </sheetData>
  <sheetProtection/>
  <mergeCells count="61">
    <mergeCell ref="A73:D73"/>
    <mergeCell ref="A71:D71"/>
    <mergeCell ref="B62:D62"/>
    <mergeCell ref="A61:D61"/>
    <mergeCell ref="C15:D15"/>
    <mergeCell ref="A70:D70"/>
    <mergeCell ref="C21:D21"/>
    <mergeCell ref="A53:D53"/>
    <mergeCell ref="B54:D54"/>
    <mergeCell ref="C65:D65"/>
    <mergeCell ref="B55:D55"/>
    <mergeCell ref="B58:D58"/>
    <mergeCell ref="B57:D57"/>
    <mergeCell ref="A59:D59"/>
    <mergeCell ref="C63:D63"/>
    <mergeCell ref="B52:D52"/>
    <mergeCell ref="B48:D48"/>
    <mergeCell ref="A50:D50"/>
    <mergeCell ref="C36:D36"/>
    <mergeCell ref="C23:D23"/>
    <mergeCell ref="B30:D30"/>
    <mergeCell ref="B31:D31"/>
    <mergeCell ref="A26:D26"/>
    <mergeCell ref="C33:D33"/>
    <mergeCell ref="B45:D45"/>
    <mergeCell ref="B41:D41"/>
    <mergeCell ref="B39:D39"/>
    <mergeCell ref="A29:D29"/>
    <mergeCell ref="C14:D14"/>
    <mergeCell ref="C20:D20"/>
    <mergeCell ref="C16:D16"/>
    <mergeCell ref="C19:D19"/>
    <mergeCell ref="B18:D18"/>
    <mergeCell ref="C13:D13"/>
    <mergeCell ref="B10:D10"/>
    <mergeCell ref="B47:D47"/>
    <mergeCell ref="B44:D44"/>
    <mergeCell ref="B42:D42"/>
    <mergeCell ref="B43:D43"/>
    <mergeCell ref="B37:D37"/>
    <mergeCell ref="C34:D34"/>
    <mergeCell ref="B40:D40"/>
    <mergeCell ref="A46:D46"/>
    <mergeCell ref="A1:L1"/>
    <mergeCell ref="B51:D51"/>
    <mergeCell ref="C32:D32"/>
    <mergeCell ref="A38:D38"/>
    <mergeCell ref="K4:L4"/>
    <mergeCell ref="C35:D35"/>
    <mergeCell ref="A9:D9"/>
    <mergeCell ref="H7:H8"/>
    <mergeCell ref="A5:D8"/>
    <mergeCell ref="D3:L3"/>
    <mergeCell ref="E5:H5"/>
    <mergeCell ref="E6:H6"/>
    <mergeCell ref="I5:L6"/>
    <mergeCell ref="L7:L8"/>
    <mergeCell ref="I8:K8"/>
    <mergeCell ref="C12:D12"/>
    <mergeCell ref="C11:D11"/>
    <mergeCell ref="E8:G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85"/>
  <sheetViews>
    <sheetView zoomScaleSheetLayoutView="100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8.00390625" style="0" customWidth="1"/>
    <col min="5" max="5" width="9.8515625" style="0" bestFit="1" customWidth="1"/>
    <col min="7" max="7" width="9.8515625" style="0" customWidth="1"/>
    <col min="9" max="9" width="9.421875" style="0" bestFit="1" customWidth="1"/>
    <col min="14" max="14" width="8.8515625" style="0" customWidth="1"/>
    <col min="15" max="15" width="12.28125" style="0" customWidth="1"/>
  </cols>
  <sheetData>
    <row r="1" spans="1:11" ht="15.75">
      <c r="A1" s="477" t="s">
        <v>277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</row>
    <row r="2" spans="1:7" ht="12.75" customHeight="1">
      <c r="A2" s="103"/>
      <c r="B2" s="103"/>
      <c r="C2" s="103"/>
      <c r="D2" s="103"/>
      <c r="E2" s="103"/>
      <c r="F2" s="103"/>
      <c r="G2" s="103"/>
    </row>
    <row r="3" spans="1:11" ht="15.75">
      <c r="A3" s="103"/>
      <c r="B3" s="103"/>
      <c r="C3" s="462" t="s">
        <v>468</v>
      </c>
      <c r="D3" s="462"/>
      <c r="E3" s="462"/>
      <c r="F3" s="462"/>
      <c r="G3" s="462"/>
      <c r="H3" s="462"/>
      <c r="I3" s="462"/>
      <c r="J3" s="462"/>
      <c r="K3" s="462"/>
    </row>
    <row r="4" spans="10:11" ht="12.75">
      <c r="J4" s="452" t="s">
        <v>0</v>
      </c>
      <c r="K4" s="452"/>
    </row>
    <row r="5" spans="1:11" ht="17.25" customHeight="1">
      <c r="A5" s="453" t="s">
        <v>1</v>
      </c>
      <c r="B5" s="454"/>
      <c r="C5" s="455"/>
      <c r="D5" s="439" t="s">
        <v>309</v>
      </c>
      <c r="E5" s="440"/>
      <c r="F5" s="440"/>
      <c r="G5" s="441"/>
      <c r="H5" s="439" t="s">
        <v>309</v>
      </c>
      <c r="I5" s="440"/>
      <c r="J5" s="440"/>
      <c r="K5" s="441"/>
    </row>
    <row r="6" spans="1:11" ht="15.75" customHeight="1">
      <c r="A6" s="456"/>
      <c r="B6" s="457"/>
      <c r="C6" s="458"/>
      <c r="D6" s="442" t="s">
        <v>423</v>
      </c>
      <c r="E6" s="443"/>
      <c r="F6" s="443"/>
      <c r="G6" s="444"/>
      <c r="H6" s="442"/>
      <c r="I6" s="443"/>
      <c r="J6" s="443"/>
      <c r="K6" s="444"/>
    </row>
    <row r="7" spans="1:11" ht="25.5">
      <c r="A7" s="456"/>
      <c r="B7" s="457"/>
      <c r="C7" s="458"/>
      <c r="D7" s="2" t="s">
        <v>2</v>
      </c>
      <c r="E7" s="2" t="s">
        <v>3</v>
      </c>
      <c r="F7" s="2" t="s">
        <v>36</v>
      </c>
      <c r="G7" s="441" t="s">
        <v>4</v>
      </c>
      <c r="H7" s="2" t="s">
        <v>2</v>
      </c>
      <c r="I7" s="2" t="s">
        <v>3</v>
      </c>
      <c r="J7" s="2" t="s">
        <v>36</v>
      </c>
      <c r="K7" s="441" t="s">
        <v>4</v>
      </c>
    </row>
    <row r="8" spans="1:11" ht="13.5" thickBot="1">
      <c r="A8" s="459"/>
      <c r="B8" s="460"/>
      <c r="C8" s="461"/>
      <c r="D8" s="446" t="s">
        <v>5</v>
      </c>
      <c r="E8" s="446"/>
      <c r="F8" s="446"/>
      <c r="G8" s="445"/>
      <c r="H8" s="446" t="s">
        <v>5</v>
      </c>
      <c r="I8" s="446"/>
      <c r="J8" s="446"/>
      <c r="K8" s="445"/>
    </row>
    <row r="9" spans="1:14" ht="13.5" thickTop="1">
      <c r="A9" s="116" t="s">
        <v>69</v>
      </c>
      <c r="B9" s="106"/>
      <c r="C9" s="106"/>
      <c r="D9" s="105">
        <v>25216</v>
      </c>
      <c r="E9" s="105">
        <v>72135</v>
      </c>
      <c r="F9" s="105">
        <v>0</v>
      </c>
      <c r="G9" s="112">
        <f>SUM(D9:F9)</f>
        <v>97351</v>
      </c>
      <c r="H9" s="105">
        <v>25216</v>
      </c>
      <c r="I9" s="105">
        <v>83883</v>
      </c>
      <c r="J9" s="105">
        <v>0</v>
      </c>
      <c r="K9" s="112">
        <f>SUM(H9:J9)</f>
        <v>109099</v>
      </c>
      <c r="L9" s="102"/>
      <c r="M9" s="102"/>
      <c r="N9" s="32"/>
    </row>
    <row r="10" spans="1:13" ht="12.75">
      <c r="A10" s="116"/>
      <c r="B10" s="465" t="s">
        <v>70</v>
      </c>
      <c r="C10" s="464"/>
      <c r="D10" s="161"/>
      <c r="E10" s="161">
        <v>25059</v>
      </c>
      <c r="F10" s="104"/>
      <c r="G10" s="114">
        <f>SUM(E10:F10)</f>
        <v>25059</v>
      </c>
      <c r="H10" s="161"/>
      <c r="I10" s="161">
        <v>25059</v>
      </c>
      <c r="J10" s="104"/>
      <c r="K10" s="114">
        <f>SUM(I10:J10)</f>
        <v>25059</v>
      </c>
      <c r="L10" s="102"/>
      <c r="M10" s="102"/>
    </row>
    <row r="11" spans="1:14" ht="12.75">
      <c r="A11" s="116" t="s">
        <v>71</v>
      </c>
      <c r="B11" s="106"/>
      <c r="C11" s="106"/>
      <c r="D11" s="105">
        <v>4435</v>
      </c>
      <c r="E11" s="105">
        <v>13440</v>
      </c>
      <c r="F11" s="105">
        <v>0</v>
      </c>
      <c r="G11" s="112">
        <f aca="true" t="shared" si="0" ref="G11:G27">SUM(D11:F11)</f>
        <v>17875</v>
      </c>
      <c r="H11" s="105">
        <v>4435</v>
      </c>
      <c r="I11" s="105">
        <v>14564</v>
      </c>
      <c r="J11" s="105">
        <v>0</v>
      </c>
      <c r="K11" s="112">
        <f aca="true" t="shared" si="1" ref="K11:K27">SUM(H11:J11)</f>
        <v>18999</v>
      </c>
      <c r="L11" s="102"/>
      <c r="M11" s="102"/>
      <c r="N11" s="32"/>
    </row>
    <row r="12" spans="1:13" ht="12.75">
      <c r="A12" s="116"/>
      <c r="B12" s="465" t="s">
        <v>70</v>
      </c>
      <c r="C12" s="464"/>
      <c r="D12" s="213"/>
      <c r="E12" s="161">
        <v>2443</v>
      </c>
      <c r="F12" s="104"/>
      <c r="G12" s="114">
        <f t="shared" si="0"/>
        <v>2443</v>
      </c>
      <c r="H12" s="213"/>
      <c r="I12" s="161">
        <v>2443</v>
      </c>
      <c r="J12" s="104"/>
      <c r="K12" s="114">
        <f t="shared" si="1"/>
        <v>2443</v>
      </c>
      <c r="L12" s="102"/>
      <c r="M12" s="102"/>
    </row>
    <row r="13" spans="1:13" ht="12.75">
      <c r="A13" s="116" t="s">
        <v>72</v>
      </c>
      <c r="B13" s="106"/>
      <c r="C13" s="106"/>
      <c r="D13" s="105">
        <v>216437</v>
      </c>
      <c r="E13" s="105">
        <v>103643</v>
      </c>
      <c r="F13" s="105">
        <v>0</v>
      </c>
      <c r="G13" s="112">
        <f t="shared" si="0"/>
        <v>320080</v>
      </c>
      <c r="H13" s="105">
        <v>216437</v>
      </c>
      <c r="I13" s="105">
        <v>126014</v>
      </c>
      <c r="J13" s="105">
        <v>0</v>
      </c>
      <c r="K13" s="112">
        <f t="shared" si="1"/>
        <v>342451</v>
      </c>
      <c r="L13" s="102"/>
      <c r="M13" s="102"/>
    </row>
    <row r="14" spans="1:13" ht="12.75">
      <c r="A14" s="116" t="s">
        <v>73</v>
      </c>
      <c r="B14" s="106"/>
      <c r="C14" s="106"/>
      <c r="D14" s="105">
        <f>SUM(D15)</f>
        <v>0</v>
      </c>
      <c r="E14" s="105">
        <f>SUM(E15)</f>
        <v>22000</v>
      </c>
      <c r="F14" s="105">
        <f>SUM(F15)</f>
        <v>0</v>
      </c>
      <c r="G14" s="112">
        <f t="shared" si="0"/>
        <v>22000</v>
      </c>
      <c r="H14" s="105">
        <f>SUM(H15)</f>
        <v>0</v>
      </c>
      <c r="I14" s="105">
        <f>SUM(I15)</f>
        <v>22000</v>
      </c>
      <c r="J14" s="105">
        <f>SUM(J15)</f>
        <v>0</v>
      </c>
      <c r="K14" s="112">
        <f t="shared" si="1"/>
        <v>22000</v>
      </c>
      <c r="L14" s="102"/>
      <c r="M14" s="102"/>
    </row>
    <row r="15" spans="1:13" ht="12.75">
      <c r="A15" s="116"/>
      <c r="B15" s="463" t="s">
        <v>163</v>
      </c>
      <c r="C15" s="464"/>
      <c r="D15" s="108"/>
      <c r="E15" s="108">
        <f>SUM(E16:E19)</f>
        <v>22000</v>
      </c>
      <c r="F15" s="216"/>
      <c r="G15" s="115">
        <f t="shared" si="0"/>
        <v>22000</v>
      </c>
      <c r="H15" s="108"/>
      <c r="I15" s="108">
        <f>SUM(I16:I19)</f>
        <v>22000</v>
      </c>
      <c r="J15" s="216"/>
      <c r="K15" s="115">
        <f t="shared" si="1"/>
        <v>22000</v>
      </c>
      <c r="L15" s="102"/>
      <c r="M15" s="102"/>
    </row>
    <row r="16" spans="1:13" ht="12.75">
      <c r="A16" s="116"/>
      <c r="B16" s="463" t="s">
        <v>156</v>
      </c>
      <c r="C16" s="476"/>
      <c r="D16" s="161"/>
      <c r="E16" s="161">
        <v>8000</v>
      </c>
      <c r="F16" s="220"/>
      <c r="G16" s="167">
        <f t="shared" si="0"/>
        <v>8000</v>
      </c>
      <c r="H16" s="161"/>
      <c r="I16" s="161">
        <v>8000</v>
      </c>
      <c r="J16" s="220"/>
      <c r="K16" s="167">
        <f t="shared" si="1"/>
        <v>8000</v>
      </c>
      <c r="L16" s="102"/>
      <c r="M16" s="102"/>
    </row>
    <row r="17" spans="1:13" ht="12.75">
      <c r="A17" s="116"/>
      <c r="B17" s="463" t="s">
        <v>153</v>
      </c>
      <c r="C17" s="464"/>
      <c r="D17" s="161"/>
      <c r="E17" s="161">
        <v>12000</v>
      </c>
      <c r="F17" s="220"/>
      <c r="G17" s="167">
        <f t="shared" si="0"/>
        <v>12000</v>
      </c>
      <c r="H17" s="161"/>
      <c r="I17" s="161">
        <v>12000</v>
      </c>
      <c r="J17" s="220"/>
      <c r="K17" s="167">
        <f t="shared" si="1"/>
        <v>12000</v>
      </c>
      <c r="L17" s="102"/>
      <c r="M17" s="102"/>
    </row>
    <row r="18" spans="1:13" ht="12.75">
      <c r="A18" s="116"/>
      <c r="B18" s="463" t="s">
        <v>154</v>
      </c>
      <c r="C18" s="464"/>
      <c r="D18" s="161"/>
      <c r="E18" s="161">
        <v>1000</v>
      </c>
      <c r="F18" s="220"/>
      <c r="G18" s="167">
        <f t="shared" si="0"/>
        <v>1000</v>
      </c>
      <c r="H18" s="161"/>
      <c r="I18" s="161">
        <v>1000</v>
      </c>
      <c r="J18" s="220"/>
      <c r="K18" s="167">
        <f t="shared" si="1"/>
        <v>1000</v>
      </c>
      <c r="L18" s="102"/>
      <c r="M18" s="102"/>
    </row>
    <row r="19" spans="1:13" ht="12.75">
      <c r="A19" s="116"/>
      <c r="B19" s="463" t="s">
        <v>155</v>
      </c>
      <c r="C19" s="464"/>
      <c r="D19" s="161"/>
      <c r="E19" s="161">
        <v>1000</v>
      </c>
      <c r="F19" s="220"/>
      <c r="G19" s="167">
        <f t="shared" si="0"/>
        <v>1000</v>
      </c>
      <c r="H19" s="161"/>
      <c r="I19" s="161">
        <v>1000</v>
      </c>
      <c r="J19" s="220"/>
      <c r="K19" s="167">
        <f t="shared" si="1"/>
        <v>1000</v>
      </c>
      <c r="L19" s="102"/>
      <c r="M19" s="102"/>
    </row>
    <row r="20" spans="1:13" ht="12.75">
      <c r="A20" s="116" t="s">
        <v>74</v>
      </c>
      <c r="B20" s="106"/>
      <c r="C20" s="106"/>
      <c r="D20" s="105">
        <f>SUM(D21:D22,D33,D48)</f>
        <v>223988</v>
      </c>
      <c r="E20" s="105">
        <f>SUM(E21:E22,E27,E33,E48)</f>
        <v>2224569</v>
      </c>
      <c r="F20" s="105">
        <f>SUM(F21:F22,F33,F48)</f>
        <v>0</v>
      </c>
      <c r="G20" s="112">
        <f t="shared" si="0"/>
        <v>2448557</v>
      </c>
      <c r="H20" s="105">
        <f>SUM(H21:H22,H33,H48)</f>
        <v>224013</v>
      </c>
      <c r="I20" s="105">
        <f>SUM(I21:I22,I27,I33,I48)</f>
        <v>2269764</v>
      </c>
      <c r="J20" s="105">
        <f>SUM(J21:J22,J33,J48)</f>
        <v>0</v>
      </c>
      <c r="K20" s="112">
        <f t="shared" si="1"/>
        <v>2493777</v>
      </c>
      <c r="L20" s="102"/>
      <c r="M20" s="102"/>
    </row>
    <row r="21" spans="1:13" ht="12.75">
      <c r="A21" s="116"/>
      <c r="B21" s="106"/>
      <c r="C21" s="157" t="s">
        <v>147</v>
      </c>
      <c r="D21" s="108">
        <v>223988</v>
      </c>
      <c r="E21" s="108">
        <v>0</v>
      </c>
      <c r="F21" s="108">
        <v>0</v>
      </c>
      <c r="G21" s="115">
        <f t="shared" si="0"/>
        <v>223988</v>
      </c>
      <c r="H21" s="108">
        <v>224013</v>
      </c>
      <c r="I21" s="108">
        <v>0</v>
      </c>
      <c r="J21" s="108">
        <v>0</v>
      </c>
      <c r="K21" s="115">
        <f t="shared" si="1"/>
        <v>224013</v>
      </c>
      <c r="L21" s="102"/>
      <c r="M21" s="102"/>
    </row>
    <row r="22" spans="1:13" ht="12.75">
      <c r="A22" s="113"/>
      <c r="B22" s="106"/>
      <c r="C22" s="106" t="s">
        <v>75</v>
      </c>
      <c r="D22" s="108">
        <f>SUM(D23:D26)</f>
        <v>0</v>
      </c>
      <c r="E22" s="108">
        <f>SUM(E23:E26)</f>
        <v>34727</v>
      </c>
      <c r="F22" s="108">
        <f>SUM(F23:F26)</f>
        <v>0</v>
      </c>
      <c r="G22" s="115">
        <f t="shared" si="0"/>
        <v>34727</v>
      </c>
      <c r="H22" s="108">
        <f>SUM(H23:H26)</f>
        <v>0</v>
      </c>
      <c r="I22" s="108">
        <f>SUM(I23:I26)</f>
        <v>34727</v>
      </c>
      <c r="J22" s="108">
        <f>SUM(J23:J26)</f>
        <v>0</v>
      </c>
      <c r="K22" s="115">
        <f t="shared" si="1"/>
        <v>34727</v>
      </c>
      <c r="L22" s="102"/>
      <c r="M22" s="102"/>
    </row>
    <row r="23" spans="1:13" ht="12.75">
      <c r="A23" s="113"/>
      <c r="B23" s="106"/>
      <c r="C23" s="97" t="s">
        <v>92</v>
      </c>
      <c r="D23" s="213"/>
      <c r="E23" s="161">
        <v>31327</v>
      </c>
      <c r="F23" s="161"/>
      <c r="G23" s="167">
        <f t="shared" si="0"/>
        <v>31327</v>
      </c>
      <c r="H23" s="213"/>
      <c r="I23" s="161">
        <v>31327</v>
      </c>
      <c r="J23" s="161"/>
      <c r="K23" s="167">
        <f t="shared" si="1"/>
        <v>31327</v>
      </c>
      <c r="L23" s="102"/>
      <c r="M23" s="102"/>
    </row>
    <row r="24" spans="1:13" ht="12.75">
      <c r="A24" s="113"/>
      <c r="B24" s="106"/>
      <c r="C24" s="97" t="s">
        <v>93</v>
      </c>
      <c r="D24" s="161"/>
      <c r="E24" s="161">
        <v>1600</v>
      </c>
      <c r="F24" s="161"/>
      <c r="G24" s="167">
        <f t="shared" si="0"/>
        <v>1600</v>
      </c>
      <c r="H24" s="161"/>
      <c r="I24" s="161">
        <v>1600</v>
      </c>
      <c r="J24" s="161"/>
      <c r="K24" s="167">
        <f t="shared" si="1"/>
        <v>1600</v>
      </c>
      <c r="L24" s="102"/>
      <c r="M24" s="102"/>
    </row>
    <row r="25" spans="1:13" ht="12.75">
      <c r="A25" s="113"/>
      <c r="B25" s="106"/>
      <c r="C25" s="97" t="s">
        <v>94</v>
      </c>
      <c r="D25" s="161"/>
      <c r="E25" s="161">
        <v>550</v>
      </c>
      <c r="F25" s="161"/>
      <c r="G25" s="167">
        <f t="shared" si="0"/>
        <v>550</v>
      </c>
      <c r="H25" s="161"/>
      <c r="I25" s="161">
        <v>550</v>
      </c>
      <c r="J25" s="161"/>
      <c r="K25" s="167">
        <f t="shared" si="1"/>
        <v>550</v>
      </c>
      <c r="L25" s="102"/>
      <c r="M25" s="102"/>
    </row>
    <row r="26" spans="1:13" ht="12.75">
      <c r="A26" s="113"/>
      <c r="B26" s="106"/>
      <c r="C26" s="168" t="s">
        <v>139</v>
      </c>
      <c r="D26" s="161"/>
      <c r="E26" s="161">
        <v>1250</v>
      </c>
      <c r="F26" s="161"/>
      <c r="G26" s="167">
        <f t="shared" si="0"/>
        <v>1250</v>
      </c>
      <c r="H26" s="161"/>
      <c r="I26" s="161">
        <v>1250</v>
      </c>
      <c r="J26" s="161"/>
      <c r="K26" s="167">
        <f t="shared" si="1"/>
        <v>1250</v>
      </c>
      <c r="L26" s="102"/>
      <c r="M26" s="102"/>
    </row>
    <row r="27" spans="1:13" ht="12.75">
      <c r="A27" s="113"/>
      <c r="B27" s="106"/>
      <c r="C27" s="168" t="s">
        <v>365</v>
      </c>
      <c r="D27" s="161">
        <f>D28+D29</f>
        <v>0</v>
      </c>
      <c r="E27" s="161">
        <f>SUM(E28:E32)</f>
        <v>17218</v>
      </c>
      <c r="F27" s="161">
        <f>SUM(F28:F30)</f>
        <v>0</v>
      </c>
      <c r="G27" s="167">
        <f t="shared" si="0"/>
        <v>17218</v>
      </c>
      <c r="H27" s="161">
        <f>H28+H29</f>
        <v>0</v>
      </c>
      <c r="I27" s="161">
        <f>SUM(I28:I32)</f>
        <v>17218</v>
      </c>
      <c r="J27" s="161">
        <f>SUM(J28:J30)</f>
        <v>0</v>
      </c>
      <c r="K27" s="167">
        <f t="shared" si="1"/>
        <v>17218</v>
      </c>
      <c r="L27" s="102"/>
      <c r="M27" s="102"/>
    </row>
    <row r="28" spans="1:13" ht="12.75">
      <c r="A28" s="113"/>
      <c r="B28" s="106"/>
      <c r="C28" s="198" t="s">
        <v>359</v>
      </c>
      <c r="D28" s="161"/>
      <c r="E28" s="161">
        <v>5000</v>
      </c>
      <c r="F28" s="161"/>
      <c r="G28" s="167">
        <f>E28</f>
        <v>5000</v>
      </c>
      <c r="H28" s="161"/>
      <c r="I28" s="161">
        <v>5000</v>
      </c>
      <c r="J28" s="161"/>
      <c r="K28" s="167">
        <f>I28</f>
        <v>5000</v>
      </c>
      <c r="L28" s="102"/>
      <c r="M28" s="102"/>
    </row>
    <row r="29" spans="1:13" ht="12.75">
      <c r="A29" s="113"/>
      <c r="B29" s="106"/>
      <c r="C29" s="168" t="s">
        <v>366</v>
      </c>
      <c r="D29" s="161"/>
      <c r="E29" s="161">
        <v>3000</v>
      </c>
      <c r="F29" s="161"/>
      <c r="G29" s="167">
        <f>E29</f>
        <v>3000</v>
      </c>
      <c r="H29" s="161"/>
      <c r="I29" s="161">
        <v>3000</v>
      </c>
      <c r="J29" s="161"/>
      <c r="K29" s="167">
        <f>I29</f>
        <v>3000</v>
      </c>
      <c r="L29" s="102"/>
      <c r="M29" s="102"/>
    </row>
    <row r="30" spans="1:13" ht="12.75">
      <c r="A30" s="113"/>
      <c r="B30" s="106"/>
      <c r="C30" s="168" t="s">
        <v>405</v>
      </c>
      <c r="D30" s="161"/>
      <c r="E30" s="161">
        <v>1000</v>
      </c>
      <c r="F30" s="161"/>
      <c r="G30" s="167">
        <f>E30</f>
        <v>1000</v>
      </c>
      <c r="H30" s="161"/>
      <c r="I30" s="161">
        <v>1000</v>
      </c>
      <c r="J30" s="161"/>
      <c r="K30" s="167">
        <f>I30</f>
        <v>1000</v>
      </c>
      <c r="L30" s="102"/>
      <c r="M30" s="102"/>
    </row>
    <row r="31" spans="1:13" s="380" customFormat="1" ht="12.75">
      <c r="A31" s="393"/>
      <c r="B31" s="394"/>
      <c r="C31" s="395" t="s">
        <v>403</v>
      </c>
      <c r="D31" s="339"/>
      <c r="E31" s="339">
        <v>2218</v>
      </c>
      <c r="F31" s="339"/>
      <c r="G31" s="396">
        <f>E31</f>
        <v>2218</v>
      </c>
      <c r="H31" s="339"/>
      <c r="I31" s="339">
        <v>2218</v>
      </c>
      <c r="J31" s="339"/>
      <c r="K31" s="396">
        <f>I31</f>
        <v>2218</v>
      </c>
      <c r="L31" s="102"/>
      <c r="M31" s="102"/>
    </row>
    <row r="32" spans="1:13" s="380" customFormat="1" ht="12.75">
      <c r="A32" s="393"/>
      <c r="B32" s="394"/>
      <c r="C32" s="395" t="s">
        <v>404</v>
      </c>
      <c r="D32" s="339"/>
      <c r="E32" s="339">
        <v>6000</v>
      </c>
      <c r="F32" s="339"/>
      <c r="G32" s="396">
        <f>E32</f>
        <v>6000</v>
      </c>
      <c r="H32" s="339"/>
      <c r="I32" s="339">
        <v>6000</v>
      </c>
      <c r="J32" s="339"/>
      <c r="K32" s="396">
        <f>I32</f>
        <v>6000</v>
      </c>
      <c r="L32" s="102"/>
      <c r="M32" s="102"/>
    </row>
    <row r="33" spans="1:13" ht="12.75">
      <c r="A33" s="113"/>
      <c r="B33" s="106"/>
      <c r="C33" s="157" t="s">
        <v>129</v>
      </c>
      <c r="D33" s="108">
        <f>SUM(D34:D42,D44:D47)</f>
        <v>0</v>
      </c>
      <c r="E33" s="108">
        <f>SUM(E34:E42,E44:E47)</f>
        <v>54868</v>
      </c>
      <c r="F33" s="108">
        <f>SUM(F34:F42,F44:F47)</f>
        <v>0</v>
      </c>
      <c r="G33" s="167">
        <f aca="true" t="shared" si="2" ref="G33:G42">SUM(D33:F33)</f>
        <v>54868</v>
      </c>
      <c r="H33" s="108">
        <f>SUM(H34:H42,H44:H47)</f>
        <v>0</v>
      </c>
      <c r="I33" s="108">
        <f>SUM(I34:I42,I44:I47)</f>
        <v>73943</v>
      </c>
      <c r="J33" s="108">
        <f>SUM(J34:J42,J44:J47)</f>
        <v>0</v>
      </c>
      <c r="K33" s="167">
        <f aca="true" t="shared" si="3" ref="K33:K42">SUM(H33:J33)</f>
        <v>73943</v>
      </c>
      <c r="L33" s="102"/>
      <c r="M33" s="102"/>
    </row>
    <row r="34" spans="1:13" ht="12.75">
      <c r="A34" s="113"/>
      <c r="B34" s="106"/>
      <c r="C34" s="97" t="s">
        <v>95</v>
      </c>
      <c r="D34" s="161"/>
      <c r="E34" s="161">
        <v>1603</v>
      </c>
      <c r="F34" s="161"/>
      <c r="G34" s="167">
        <f t="shared" si="2"/>
        <v>1603</v>
      </c>
      <c r="H34" s="161"/>
      <c r="I34" s="161">
        <v>1603</v>
      </c>
      <c r="J34" s="161"/>
      <c r="K34" s="167">
        <f t="shared" si="3"/>
        <v>1603</v>
      </c>
      <c r="L34" s="102"/>
      <c r="M34" s="102"/>
    </row>
    <row r="35" spans="1:13" ht="12.75">
      <c r="A35" s="113"/>
      <c r="B35" s="106"/>
      <c r="C35" s="168" t="s">
        <v>140</v>
      </c>
      <c r="D35" s="161"/>
      <c r="E35" s="147">
        <v>750</v>
      </c>
      <c r="F35" s="161"/>
      <c r="G35" s="167">
        <f t="shared" si="2"/>
        <v>750</v>
      </c>
      <c r="H35" s="161"/>
      <c r="I35" s="147">
        <v>750</v>
      </c>
      <c r="J35" s="161"/>
      <c r="K35" s="167">
        <f t="shared" si="3"/>
        <v>750</v>
      </c>
      <c r="L35" s="102"/>
      <c r="M35" s="102"/>
    </row>
    <row r="36" spans="1:13" ht="12.75">
      <c r="A36" s="113"/>
      <c r="B36" s="106"/>
      <c r="C36" s="98" t="s">
        <v>96</v>
      </c>
      <c r="D36" s="213"/>
      <c r="E36" s="147">
        <v>0</v>
      </c>
      <c r="F36" s="161"/>
      <c r="G36" s="167">
        <f t="shared" si="2"/>
        <v>0</v>
      </c>
      <c r="H36" s="213"/>
      <c r="I36" s="147">
        <v>0</v>
      </c>
      <c r="J36" s="161"/>
      <c r="K36" s="167">
        <f t="shared" si="3"/>
        <v>0</v>
      </c>
      <c r="L36" s="102"/>
      <c r="M36" s="102"/>
    </row>
    <row r="37" spans="1:13" ht="12.75">
      <c r="A37" s="113"/>
      <c r="B37" s="106"/>
      <c r="C37" s="198" t="s">
        <v>219</v>
      </c>
      <c r="D37" s="213"/>
      <c r="E37" s="161">
        <v>30515</v>
      </c>
      <c r="F37" s="161"/>
      <c r="G37" s="167">
        <f t="shared" si="2"/>
        <v>30515</v>
      </c>
      <c r="H37" s="213"/>
      <c r="I37" s="161">
        <v>49590</v>
      </c>
      <c r="J37" s="161"/>
      <c r="K37" s="167">
        <f t="shared" si="3"/>
        <v>49590</v>
      </c>
      <c r="L37" s="102"/>
      <c r="M37" s="102"/>
    </row>
    <row r="38" spans="1:13" ht="13.5" customHeight="1">
      <c r="A38" s="113"/>
      <c r="B38" s="106"/>
      <c r="C38" s="160" t="s">
        <v>134</v>
      </c>
      <c r="D38" s="161"/>
      <c r="E38" s="161">
        <v>500</v>
      </c>
      <c r="F38" s="161"/>
      <c r="G38" s="167">
        <f t="shared" si="2"/>
        <v>500</v>
      </c>
      <c r="H38" s="161"/>
      <c r="I38" s="161">
        <v>500</v>
      </c>
      <c r="J38" s="161"/>
      <c r="K38" s="167">
        <f t="shared" si="3"/>
        <v>500</v>
      </c>
      <c r="L38" s="102"/>
      <c r="M38" s="102"/>
    </row>
    <row r="39" spans="1:13" ht="12.75">
      <c r="A39" s="113"/>
      <c r="B39" s="106"/>
      <c r="C39" s="168" t="s">
        <v>159</v>
      </c>
      <c r="D39" s="161"/>
      <c r="E39" s="161">
        <v>1000</v>
      </c>
      <c r="F39" s="161"/>
      <c r="G39" s="167">
        <f t="shared" si="2"/>
        <v>1000</v>
      </c>
      <c r="H39" s="161"/>
      <c r="I39" s="161">
        <v>1000</v>
      </c>
      <c r="J39" s="161"/>
      <c r="K39" s="167">
        <f t="shared" si="3"/>
        <v>1000</v>
      </c>
      <c r="L39" s="102"/>
      <c r="M39" s="102"/>
    </row>
    <row r="40" spans="1:13" ht="12.75">
      <c r="A40" s="113"/>
      <c r="B40" s="106"/>
      <c r="C40" s="198" t="s">
        <v>209</v>
      </c>
      <c r="D40" s="161"/>
      <c r="E40" s="161">
        <v>3300</v>
      </c>
      <c r="F40" s="161"/>
      <c r="G40" s="167">
        <f t="shared" si="2"/>
        <v>3300</v>
      </c>
      <c r="H40" s="161"/>
      <c r="I40" s="161">
        <v>3300</v>
      </c>
      <c r="J40" s="161"/>
      <c r="K40" s="167">
        <f t="shared" si="3"/>
        <v>3300</v>
      </c>
      <c r="L40" s="102"/>
      <c r="M40" s="102"/>
    </row>
    <row r="41" spans="1:13" ht="12.75">
      <c r="A41" s="113"/>
      <c r="B41" s="106"/>
      <c r="C41" s="198" t="s">
        <v>359</v>
      </c>
      <c r="D41" s="161"/>
      <c r="E41" s="161">
        <v>0</v>
      </c>
      <c r="F41" s="161"/>
      <c r="G41" s="167">
        <f t="shared" si="2"/>
        <v>0</v>
      </c>
      <c r="H41" s="161"/>
      <c r="I41" s="161">
        <v>0</v>
      </c>
      <c r="J41" s="161"/>
      <c r="K41" s="167">
        <f t="shared" si="3"/>
        <v>0</v>
      </c>
      <c r="L41" s="102"/>
      <c r="M41" s="102"/>
    </row>
    <row r="42" spans="1:13" ht="12.75">
      <c r="A42" s="113"/>
      <c r="B42" s="106"/>
      <c r="C42" s="168" t="s">
        <v>208</v>
      </c>
      <c r="D42" s="161"/>
      <c r="E42" s="147">
        <v>7100</v>
      </c>
      <c r="F42" s="161"/>
      <c r="G42" s="167">
        <f t="shared" si="2"/>
        <v>7100</v>
      </c>
      <c r="H42" s="161"/>
      <c r="I42" s="147">
        <v>7100</v>
      </c>
      <c r="J42" s="161"/>
      <c r="K42" s="167">
        <f t="shared" si="3"/>
        <v>7100</v>
      </c>
      <c r="L42" s="102"/>
      <c r="M42" s="102"/>
    </row>
    <row r="43" spans="1:13" ht="12.75">
      <c r="A43" s="113"/>
      <c r="B43" s="106"/>
      <c r="C43" s="258" t="s">
        <v>160</v>
      </c>
      <c r="D43" s="213"/>
      <c r="E43" s="213"/>
      <c r="F43" s="213"/>
      <c r="G43" s="215"/>
      <c r="H43" s="213"/>
      <c r="I43" s="213"/>
      <c r="J43" s="213"/>
      <c r="K43" s="215"/>
      <c r="L43" s="102"/>
      <c r="M43" s="102"/>
    </row>
    <row r="44" spans="1:13" ht="12.75">
      <c r="A44" s="113"/>
      <c r="B44" s="106"/>
      <c r="C44" s="98" t="s">
        <v>97</v>
      </c>
      <c r="D44" s="161"/>
      <c r="E44" s="161">
        <v>500</v>
      </c>
      <c r="F44" s="161"/>
      <c r="G44" s="167">
        <f aca="true" t="shared" si="4" ref="G44:G79">SUM(D44:F44)</f>
        <v>500</v>
      </c>
      <c r="H44" s="161"/>
      <c r="I44" s="161">
        <v>500</v>
      </c>
      <c r="J44" s="161"/>
      <c r="K44" s="167">
        <f aca="true" t="shared" si="5" ref="K44:K80">SUM(H44:J44)</f>
        <v>500</v>
      </c>
      <c r="L44" s="102"/>
      <c r="M44" s="102"/>
    </row>
    <row r="45" spans="1:13" ht="12.75">
      <c r="A45" s="113"/>
      <c r="B45" s="106"/>
      <c r="C45" s="97" t="s">
        <v>98</v>
      </c>
      <c r="D45" s="161"/>
      <c r="E45" s="161">
        <v>7000</v>
      </c>
      <c r="F45" s="161"/>
      <c r="G45" s="167">
        <f t="shared" si="4"/>
        <v>7000</v>
      </c>
      <c r="H45" s="161"/>
      <c r="I45" s="161">
        <v>7000</v>
      </c>
      <c r="J45" s="161"/>
      <c r="K45" s="167">
        <f t="shared" si="5"/>
        <v>7000</v>
      </c>
      <c r="L45" s="102"/>
      <c r="M45" s="102"/>
    </row>
    <row r="46" spans="1:13" ht="12.75">
      <c r="A46" s="113"/>
      <c r="B46" s="106"/>
      <c r="C46" s="168" t="s">
        <v>218</v>
      </c>
      <c r="D46" s="161"/>
      <c r="E46" s="161">
        <v>350</v>
      </c>
      <c r="F46" s="161"/>
      <c r="G46" s="167">
        <f t="shared" si="4"/>
        <v>350</v>
      </c>
      <c r="H46" s="161"/>
      <c r="I46" s="161">
        <v>350</v>
      </c>
      <c r="J46" s="161"/>
      <c r="K46" s="167">
        <f t="shared" si="5"/>
        <v>350</v>
      </c>
      <c r="L46" s="102"/>
      <c r="M46" s="102"/>
    </row>
    <row r="47" spans="1:13" ht="12.75">
      <c r="A47" s="113"/>
      <c r="B47" s="106"/>
      <c r="C47" s="110" t="s">
        <v>99</v>
      </c>
      <c r="D47" s="213"/>
      <c r="E47" s="161">
        <v>2250</v>
      </c>
      <c r="F47" s="161"/>
      <c r="G47" s="167">
        <f t="shared" si="4"/>
        <v>2250</v>
      </c>
      <c r="H47" s="213"/>
      <c r="I47" s="161">
        <v>2250</v>
      </c>
      <c r="J47" s="161"/>
      <c r="K47" s="167">
        <f t="shared" si="5"/>
        <v>2250</v>
      </c>
      <c r="L47" s="102"/>
      <c r="M47" s="102"/>
    </row>
    <row r="48" spans="1:13" ht="12.75">
      <c r="A48" s="113"/>
      <c r="B48" s="106"/>
      <c r="C48" s="157" t="s">
        <v>130</v>
      </c>
      <c r="D48" s="108"/>
      <c r="E48" s="147">
        <v>2117756</v>
      </c>
      <c r="F48" s="108"/>
      <c r="G48" s="167">
        <f t="shared" si="4"/>
        <v>2117756</v>
      </c>
      <c r="H48" s="108"/>
      <c r="I48" s="147">
        <f>'Tartalék fekvő'!D22</f>
        <v>2143876</v>
      </c>
      <c r="J48" s="108"/>
      <c r="K48" s="167">
        <f t="shared" si="5"/>
        <v>2143876</v>
      </c>
      <c r="L48" s="102"/>
      <c r="M48" s="102"/>
    </row>
    <row r="49" spans="1:19" ht="12.75">
      <c r="A49" s="116" t="s">
        <v>76</v>
      </c>
      <c r="B49" s="106"/>
      <c r="C49" s="106"/>
      <c r="D49" s="105">
        <f>SUM(D50:D54)</f>
        <v>0</v>
      </c>
      <c r="E49" s="105">
        <f>SUM(E50:E54)</f>
        <v>2387388</v>
      </c>
      <c r="F49" s="105"/>
      <c r="G49" s="112">
        <f t="shared" si="4"/>
        <v>2387388</v>
      </c>
      <c r="H49" s="105">
        <f>SUM(H50:H54)</f>
        <v>0</v>
      </c>
      <c r="I49" s="105">
        <f>SUM(I50:I54)</f>
        <v>2359025</v>
      </c>
      <c r="J49" s="105"/>
      <c r="K49" s="112">
        <f t="shared" si="5"/>
        <v>2359025</v>
      </c>
      <c r="L49" s="102"/>
      <c r="M49" s="246"/>
      <c r="N49" s="150"/>
      <c r="O49" s="385"/>
      <c r="P49" s="385"/>
      <c r="Q49" s="385"/>
      <c r="R49" s="150"/>
      <c r="S49" s="150"/>
    </row>
    <row r="50" spans="1:19" ht="12.75">
      <c r="A50" s="113"/>
      <c r="B50" s="157" t="s">
        <v>77</v>
      </c>
      <c r="C50" s="106"/>
      <c r="D50" s="213"/>
      <c r="E50" s="161">
        <v>2914</v>
      </c>
      <c r="F50" s="161"/>
      <c r="G50" s="167">
        <f t="shared" si="4"/>
        <v>2914</v>
      </c>
      <c r="H50" s="213"/>
      <c r="I50" s="161">
        <v>2914</v>
      </c>
      <c r="J50" s="161"/>
      <c r="K50" s="167">
        <f t="shared" si="5"/>
        <v>2914</v>
      </c>
      <c r="L50" s="102"/>
      <c r="M50" s="246"/>
      <c r="N50" s="150"/>
      <c r="O50" s="423"/>
      <c r="P50" s="424"/>
      <c r="Q50" s="424"/>
      <c r="R50" s="424"/>
      <c r="S50" s="424"/>
    </row>
    <row r="51" spans="1:19" ht="12.75">
      <c r="A51" s="113"/>
      <c r="B51" s="157" t="s">
        <v>78</v>
      </c>
      <c r="C51" s="106"/>
      <c r="D51" s="213"/>
      <c r="E51" s="161">
        <v>1824273</v>
      </c>
      <c r="F51" s="161"/>
      <c r="G51" s="167">
        <f t="shared" si="4"/>
        <v>1824273</v>
      </c>
      <c r="H51" s="213"/>
      <c r="I51" s="161">
        <v>1801940</v>
      </c>
      <c r="J51" s="161"/>
      <c r="K51" s="167">
        <f t="shared" si="5"/>
        <v>1801940</v>
      </c>
      <c r="L51" s="102"/>
      <c r="M51" s="246"/>
      <c r="N51" s="150"/>
      <c r="O51" s="423"/>
      <c r="P51" s="424"/>
      <c r="Q51" s="424"/>
      <c r="R51" s="423"/>
      <c r="S51" s="424"/>
    </row>
    <row r="52" spans="1:19" ht="12.75">
      <c r="A52" s="113"/>
      <c r="B52" s="157" t="s">
        <v>79</v>
      </c>
      <c r="C52" s="106"/>
      <c r="D52" s="213"/>
      <c r="E52" s="161">
        <v>547</v>
      </c>
      <c r="F52" s="161"/>
      <c r="G52" s="167">
        <f t="shared" si="4"/>
        <v>547</v>
      </c>
      <c r="H52" s="213"/>
      <c r="I52" s="161">
        <v>547</v>
      </c>
      <c r="J52" s="161"/>
      <c r="K52" s="167">
        <f t="shared" si="5"/>
        <v>547</v>
      </c>
      <c r="L52" s="102"/>
      <c r="M52" s="246"/>
      <c r="N52" s="150"/>
      <c r="O52" s="424"/>
      <c r="P52" s="424"/>
      <c r="Q52" s="424"/>
      <c r="R52" s="424"/>
      <c r="S52" s="424"/>
    </row>
    <row r="53" spans="1:19" ht="12.75">
      <c r="A53" s="113"/>
      <c r="B53" s="157" t="s">
        <v>80</v>
      </c>
      <c r="C53" s="106"/>
      <c r="D53" s="213"/>
      <c r="E53" s="161">
        <v>52098</v>
      </c>
      <c r="F53" s="161"/>
      <c r="G53" s="167">
        <f t="shared" si="4"/>
        <v>52098</v>
      </c>
      <c r="H53" s="213"/>
      <c r="I53" s="161">
        <v>52098</v>
      </c>
      <c r="J53" s="161"/>
      <c r="K53" s="167">
        <f t="shared" si="5"/>
        <v>52098</v>
      </c>
      <c r="L53" s="102"/>
      <c r="M53" s="246"/>
      <c r="N53" s="150"/>
      <c r="O53" s="150"/>
      <c r="P53" s="150"/>
      <c r="Q53" s="150"/>
      <c r="R53" s="150"/>
      <c r="S53" s="150"/>
    </row>
    <row r="54" spans="1:19" ht="12.75">
      <c r="A54" s="113"/>
      <c r="B54" s="106" t="s">
        <v>81</v>
      </c>
      <c r="C54" s="106"/>
      <c r="D54" s="213"/>
      <c r="E54" s="161">
        <v>507556</v>
      </c>
      <c r="F54" s="161"/>
      <c r="G54" s="167">
        <f t="shared" si="4"/>
        <v>507556</v>
      </c>
      <c r="H54" s="213"/>
      <c r="I54" s="161">
        <v>501526</v>
      </c>
      <c r="J54" s="161"/>
      <c r="K54" s="167">
        <f t="shared" si="5"/>
        <v>501526</v>
      </c>
      <c r="L54" s="102"/>
      <c r="M54" s="246"/>
      <c r="N54" s="150"/>
      <c r="O54" s="150"/>
      <c r="P54" s="150"/>
      <c r="Q54" s="425"/>
      <c r="R54" s="150"/>
      <c r="S54" s="150"/>
    </row>
    <row r="55" spans="1:19" ht="12.75">
      <c r="A55" s="116" t="s">
        <v>82</v>
      </c>
      <c r="B55" s="106"/>
      <c r="C55" s="106"/>
      <c r="D55" s="105">
        <f>SUM(D56:D57)</f>
        <v>0</v>
      </c>
      <c r="E55" s="105">
        <f>SUM(E56:E57)</f>
        <v>270369</v>
      </c>
      <c r="F55" s="105"/>
      <c r="G55" s="112">
        <f t="shared" si="4"/>
        <v>270369</v>
      </c>
      <c r="H55" s="105">
        <f>SUM(H56:H57)</f>
        <v>0</v>
      </c>
      <c r="I55" s="105">
        <f>SUM(I56:I57)</f>
        <v>207638</v>
      </c>
      <c r="J55" s="105"/>
      <c r="K55" s="112">
        <f t="shared" si="5"/>
        <v>207638</v>
      </c>
      <c r="L55" s="102"/>
      <c r="M55" s="246"/>
      <c r="N55" s="385"/>
      <c r="O55" s="385"/>
      <c r="P55" s="385"/>
      <c r="Q55" s="150"/>
      <c r="R55" s="150"/>
      <c r="S55" s="150"/>
    </row>
    <row r="56" spans="1:19" ht="12.75">
      <c r="A56" s="113"/>
      <c r="B56" s="106" t="s">
        <v>83</v>
      </c>
      <c r="C56" s="106"/>
      <c r="D56" s="214"/>
      <c r="E56" s="161">
        <v>212889</v>
      </c>
      <c r="F56" s="105"/>
      <c r="G56" s="167">
        <f t="shared" si="4"/>
        <v>212889</v>
      </c>
      <c r="H56" s="214"/>
      <c r="I56" s="161">
        <v>163495</v>
      </c>
      <c r="J56" s="105"/>
      <c r="K56" s="167">
        <f t="shared" si="5"/>
        <v>163495</v>
      </c>
      <c r="L56" s="102"/>
      <c r="M56" s="246"/>
      <c r="N56" s="150"/>
      <c r="O56" s="150"/>
      <c r="P56" s="150"/>
      <c r="Q56" s="150"/>
      <c r="R56" s="150"/>
      <c r="S56" s="150"/>
    </row>
    <row r="57" spans="1:19" ht="12.75">
      <c r="A57" s="113"/>
      <c r="B57" s="106" t="s">
        <v>84</v>
      </c>
      <c r="C57" s="106"/>
      <c r="D57" s="213"/>
      <c r="E57" s="161">
        <v>57480</v>
      </c>
      <c r="F57" s="161"/>
      <c r="G57" s="167">
        <f t="shared" si="4"/>
        <v>57480</v>
      </c>
      <c r="H57" s="213"/>
      <c r="I57" s="161">
        <v>44143</v>
      </c>
      <c r="J57" s="161"/>
      <c r="K57" s="167">
        <f t="shared" si="5"/>
        <v>44143</v>
      </c>
      <c r="L57" s="102"/>
      <c r="M57" s="246"/>
      <c r="N57" s="150"/>
      <c r="O57" s="150"/>
      <c r="P57" s="150"/>
      <c r="Q57" s="150"/>
      <c r="R57" s="150"/>
      <c r="S57" s="150"/>
    </row>
    <row r="58" spans="1:19" ht="12.75">
      <c r="A58" s="116" t="s">
        <v>85</v>
      </c>
      <c r="B58" s="106"/>
      <c r="C58" s="106"/>
      <c r="D58" s="105">
        <f>SUM(D59:D61)</f>
        <v>0</v>
      </c>
      <c r="E58" s="105">
        <f>SUM(E59:E61)</f>
        <v>153253</v>
      </c>
      <c r="F58" s="105">
        <f>SUM(F59:F61)</f>
        <v>0</v>
      </c>
      <c r="G58" s="112">
        <f t="shared" si="4"/>
        <v>153253</v>
      </c>
      <c r="H58" s="105">
        <f>SUM(H59:H61)</f>
        <v>0</v>
      </c>
      <c r="I58" s="105">
        <f>SUM(I59:I61)</f>
        <v>166123</v>
      </c>
      <c r="J58" s="105">
        <f>SUM(J59:J61)</f>
        <v>0</v>
      </c>
      <c r="K58" s="112">
        <f t="shared" si="5"/>
        <v>166123</v>
      </c>
      <c r="L58" s="102"/>
      <c r="M58" s="246"/>
      <c r="N58" s="246"/>
      <c r="O58" s="150"/>
      <c r="P58" s="150"/>
      <c r="Q58" s="150"/>
      <c r="R58" s="150"/>
      <c r="S58" s="150"/>
    </row>
    <row r="59" spans="1:19" ht="12.75">
      <c r="A59" s="116"/>
      <c r="B59" s="209" t="s">
        <v>168</v>
      </c>
      <c r="C59" s="208"/>
      <c r="D59" s="161"/>
      <c r="E59" s="161">
        <v>38295</v>
      </c>
      <c r="F59" s="161"/>
      <c r="G59" s="167">
        <f t="shared" si="4"/>
        <v>38295</v>
      </c>
      <c r="H59" s="161"/>
      <c r="I59" s="161">
        <v>38295</v>
      </c>
      <c r="J59" s="161"/>
      <c r="K59" s="167">
        <f t="shared" si="5"/>
        <v>38295</v>
      </c>
      <c r="L59" s="102"/>
      <c r="M59" s="246"/>
      <c r="N59" s="150"/>
      <c r="O59" s="150"/>
      <c r="P59" s="150"/>
      <c r="Q59" s="150"/>
      <c r="R59" s="150"/>
      <c r="S59" s="150"/>
    </row>
    <row r="60" spans="1:19" ht="12.75">
      <c r="A60" s="116"/>
      <c r="B60" s="166" t="s">
        <v>148</v>
      </c>
      <c r="C60" s="163"/>
      <c r="D60" s="105"/>
      <c r="E60" s="161">
        <v>22276</v>
      </c>
      <c r="F60" s="105"/>
      <c r="G60" s="167">
        <f t="shared" si="4"/>
        <v>22276</v>
      </c>
      <c r="H60" s="105"/>
      <c r="I60" s="161">
        <v>22276</v>
      </c>
      <c r="J60" s="105"/>
      <c r="K60" s="167">
        <f t="shared" si="5"/>
        <v>22276</v>
      </c>
      <c r="L60" s="102"/>
      <c r="M60" s="246"/>
      <c r="N60" s="150"/>
      <c r="O60" s="150"/>
      <c r="P60" s="150"/>
      <c r="Q60" s="150"/>
      <c r="R60" s="150"/>
      <c r="S60" s="150"/>
    </row>
    <row r="61" spans="1:19" ht="12.75">
      <c r="A61" s="113"/>
      <c r="B61" s="157" t="s">
        <v>131</v>
      </c>
      <c r="C61" s="106"/>
      <c r="D61" s="161"/>
      <c r="E61" s="161">
        <f>SUM(E62:E70)</f>
        <v>92682</v>
      </c>
      <c r="F61" s="161"/>
      <c r="G61" s="167">
        <f t="shared" si="4"/>
        <v>92682</v>
      </c>
      <c r="H61" s="161"/>
      <c r="I61" s="161">
        <f>SUM(I62:I70)</f>
        <v>105552</v>
      </c>
      <c r="J61" s="161"/>
      <c r="K61" s="167">
        <f t="shared" si="5"/>
        <v>105552</v>
      </c>
      <c r="L61" s="102"/>
      <c r="M61" s="246"/>
      <c r="N61" s="150"/>
      <c r="O61" s="150"/>
      <c r="P61" s="150"/>
      <c r="Q61" s="150"/>
      <c r="R61" s="150"/>
      <c r="S61" s="150"/>
    </row>
    <row r="62" spans="1:13" ht="12.75">
      <c r="A62" s="113"/>
      <c r="B62" s="157"/>
      <c r="C62" s="157" t="s">
        <v>361</v>
      </c>
      <c r="D62" s="161"/>
      <c r="E62" s="339">
        <v>2617</v>
      </c>
      <c r="F62" s="161"/>
      <c r="G62" s="167">
        <f t="shared" si="4"/>
        <v>2617</v>
      </c>
      <c r="H62" s="161"/>
      <c r="I62" s="339">
        <v>2617</v>
      </c>
      <c r="J62" s="161"/>
      <c r="K62" s="167">
        <f t="shared" si="5"/>
        <v>2617</v>
      </c>
      <c r="L62" s="102"/>
      <c r="M62" s="102"/>
    </row>
    <row r="63" spans="1:13" ht="12.75">
      <c r="A63" s="113"/>
      <c r="B63" s="157"/>
      <c r="C63" s="157" t="s">
        <v>275</v>
      </c>
      <c r="D63" s="161"/>
      <c r="E63" s="161">
        <v>22642</v>
      </c>
      <c r="F63" s="161"/>
      <c r="G63" s="167">
        <f t="shared" si="4"/>
        <v>22642</v>
      </c>
      <c r="H63" s="161"/>
      <c r="I63" s="161">
        <v>22642</v>
      </c>
      <c r="J63" s="161"/>
      <c r="K63" s="167">
        <f t="shared" si="5"/>
        <v>22642</v>
      </c>
      <c r="L63" s="102"/>
      <c r="M63" s="102"/>
    </row>
    <row r="64" spans="1:13" ht="12.75">
      <c r="A64" s="113"/>
      <c r="B64" s="106"/>
      <c r="C64" s="157" t="s">
        <v>397</v>
      </c>
      <c r="D64" s="213"/>
      <c r="E64" s="161">
        <v>20128</v>
      </c>
      <c r="F64" s="161"/>
      <c r="G64" s="167">
        <f t="shared" si="4"/>
        <v>20128</v>
      </c>
      <c r="H64" s="213"/>
      <c r="I64" s="161">
        <v>20128</v>
      </c>
      <c r="J64" s="161"/>
      <c r="K64" s="167">
        <f t="shared" si="5"/>
        <v>20128</v>
      </c>
      <c r="L64" s="102"/>
      <c r="M64" s="102"/>
    </row>
    <row r="65" spans="1:13" ht="12.75">
      <c r="A65" s="113"/>
      <c r="B65" s="106"/>
      <c r="C65" s="157" t="s">
        <v>398</v>
      </c>
      <c r="D65" s="213"/>
      <c r="E65" s="161">
        <v>5300</v>
      </c>
      <c r="F65" s="161"/>
      <c r="G65" s="167">
        <f t="shared" si="4"/>
        <v>5300</v>
      </c>
      <c r="H65" s="213"/>
      <c r="I65" s="161">
        <v>5300</v>
      </c>
      <c r="J65" s="161"/>
      <c r="K65" s="167">
        <f t="shared" si="5"/>
        <v>5300</v>
      </c>
      <c r="L65" s="102"/>
      <c r="M65" s="102"/>
    </row>
    <row r="66" spans="1:13" ht="12.75">
      <c r="A66" s="113"/>
      <c r="B66" s="106"/>
      <c r="C66" s="248" t="s">
        <v>399</v>
      </c>
      <c r="D66" s="213"/>
      <c r="E66" s="161">
        <v>9515</v>
      </c>
      <c r="F66" s="161"/>
      <c r="G66" s="167">
        <f t="shared" si="4"/>
        <v>9515</v>
      </c>
      <c r="H66" s="213"/>
      <c r="I66" s="161">
        <v>9515</v>
      </c>
      <c r="J66" s="161"/>
      <c r="K66" s="167">
        <f t="shared" si="5"/>
        <v>9515</v>
      </c>
      <c r="L66" s="102"/>
      <c r="M66" s="102"/>
    </row>
    <row r="67" spans="1:13" ht="12.75">
      <c r="A67" s="113"/>
      <c r="B67" s="106"/>
      <c r="C67" s="248" t="s">
        <v>400</v>
      </c>
      <c r="D67" s="213"/>
      <c r="E67" s="161">
        <v>4823</v>
      </c>
      <c r="F67" s="161"/>
      <c r="G67" s="167">
        <f t="shared" si="4"/>
        <v>4823</v>
      </c>
      <c r="H67" s="213"/>
      <c r="I67" s="161">
        <v>4823</v>
      </c>
      <c r="J67" s="161"/>
      <c r="K67" s="167">
        <f t="shared" si="5"/>
        <v>4823</v>
      </c>
      <c r="L67" s="102"/>
      <c r="M67" s="102"/>
    </row>
    <row r="68" spans="1:13" ht="12.75">
      <c r="A68" s="113"/>
      <c r="B68" s="106"/>
      <c r="C68" s="157" t="s">
        <v>227</v>
      </c>
      <c r="D68" s="213"/>
      <c r="E68" s="161">
        <v>26818</v>
      </c>
      <c r="F68" s="161"/>
      <c r="G68" s="167">
        <f t="shared" si="4"/>
        <v>26818</v>
      </c>
      <c r="H68" s="213"/>
      <c r="I68" s="161">
        <v>26818</v>
      </c>
      <c r="J68" s="161"/>
      <c r="K68" s="167">
        <f t="shared" si="5"/>
        <v>26818</v>
      </c>
      <c r="L68" s="102"/>
      <c r="M68" s="102"/>
    </row>
    <row r="69" spans="1:13" ht="12.75">
      <c r="A69" s="113"/>
      <c r="B69" s="106"/>
      <c r="C69" s="157" t="s">
        <v>466</v>
      </c>
      <c r="D69" s="213"/>
      <c r="E69" s="161"/>
      <c r="F69" s="161"/>
      <c r="G69" s="167"/>
      <c r="H69" s="213"/>
      <c r="I69" s="161">
        <v>12870</v>
      </c>
      <c r="J69" s="161"/>
      <c r="K69" s="167">
        <f t="shared" si="5"/>
        <v>12870</v>
      </c>
      <c r="L69" s="102"/>
      <c r="M69" s="102"/>
    </row>
    <row r="70" spans="1:13" ht="12.75">
      <c r="A70" s="113"/>
      <c r="B70" s="106"/>
      <c r="C70" s="157" t="s">
        <v>401</v>
      </c>
      <c r="D70" s="213"/>
      <c r="E70" s="161">
        <v>839</v>
      </c>
      <c r="F70" s="161"/>
      <c r="G70" s="167">
        <f t="shared" si="4"/>
        <v>839</v>
      </c>
      <c r="H70" s="213"/>
      <c r="I70" s="161">
        <v>839</v>
      </c>
      <c r="J70" s="161"/>
      <c r="K70" s="167">
        <f t="shared" si="5"/>
        <v>839</v>
      </c>
      <c r="L70" s="102"/>
      <c r="M70" s="102"/>
    </row>
    <row r="71" spans="1:13" ht="12.75">
      <c r="A71" s="116" t="s">
        <v>21</v>
      </c>
      <c r="B71" s="106"/>
      <c r="C71" s="157"/>
      <c r="D71" s="105">
        <f>SUM(D9,D11,D13,D14,D20,D49,D55,D58)</f>
        <v>470076</v>
      </c>
      <c r="E71" s="105">
        <f>SUM(E9,E11,E13,E14,E20,E49,E55,E58)</f>
        <v>5246797</v>
      </c>
      <c r="F71" s="105">
        <f>SUM(F9,F11,F13,F14,F20,F49,F55,F58)</f>
        <v>0</v>
      </c>
      <c r="G71" s="112">
        <f t="shared" si="4"/>
        <v>5716873</v>
      </c>
      <c r="H71" s="105">
        <f>SUM(H9,H11,H13,H14,H20,H49,H55,H58)</f>
        <v>470101</v>
      </c>
      <c r="I71" s="105">
        <f>SUM(I9,I11,I13,I14,I20,I49,I55,I58)</f>
        <v>5249011</v>
      </c>
      <c r="J71" s="105">
        <f>SUM(J9,J11,J13,J14,J20,J49,J55,J58)</f>
        <v>0</v>
      </c>
      <c r="K71" s="112">
        <f t="shared" si="5"/>
        <v>5719112</v>
      </c>
      <c r="L71" s="102"/>
      <c r="M71" s="102"/>
    </row>
    <row r="72" spans="1:13" ht="12.75">
      <c r="A72" s="116" t="s">
        <v>86</v>
      </c>
      <c r="B72" s="106"/>
      <c r="C72" s="106"/>
      <c r="D72" s="105">
        <f>SUM(D73:D75)</f>
        <v>207831</v>
      </c>
      <c r="E72" s="105">
        <f>SUM(E73:E75)</f>
        <v>2891282</v>
      </c>
      <c r="F72" s="105">
        <f>SUM(F73:F75)</f>
        <v>0</v>
      </c>
      <c r="G72" s="112">
        <f t="shared" si="4"/>
        <v>3099113</v>
      </c>
      <c r="H72" s="105">
        <f>SUM(H73:H75)</f>
        <v>220831</v>
      </c>
      <c r="I72" s="105">
        <f>SUM(I73:I75)</f>
        <v>2925759</v>
      </c>
      <c r="J72" s="105">
        <f>SUM(J73:J75)</f>
        <v>0</v>
      </c>
      <c r="K72" s="112">
        <f t="shared" si="5"/>
        <v>3146590</v>
      </c>
      <c r="L72" s="102"/>
      <c r="M72" s="102"/>
    </row>
    <row r="73" spans="1:13" ht="12.75">
      <c r="A73" s="116"/>
      <c r="B73" s="106"/>
      <c r="C73" s="106" t="s">
        <v>111</v>
      </c>
      <c r="D73" s="105"/>
      <c r="E73" s="161">
        <v>1256273</v>
      </c>
      <c r="F73" s="105"/>
      <c r="G73" s="167">
        <f t="shared" si="4"/>
        <v>1256273</v>
      </c>
      <c r="H73" s="105"/>
      <c r="I73" s="161">
        <v>1256273</v>
      </c>
      <c r="J73" s="105"/>
      <c r="K73" s="167">
        <f t="shared" si="5"/>
        <v>1256273</v>
      </c>
      <c r="L73" s="102"/>
      <c r="M73" s="102"/>
    </row>
    <row r="74" spans="1:13" ht="12.75">
      <c r="A74" s="116"/>
      <c r="B74" s="106"/>
      <c r="C74" s="157" t="s">
        <v>166</v>
      </c>
      <c r="D74" s="161">
        <v>207831</v>
      </c>
      <c r="E74" s="161">
        <v>0</v>
      </c>
      <c r="F74" s="161"/>
      <c r="G74" s="167">
        <f t="shared" si="4"/>
        <v>207831</v>
      </c>
      <c r="H74" s="161">
        <v>220831</v>
      </c>
      <c r="I74" s="161">
        <v>0</v>
      </c>
      <c r="J74" s="161"/>
      <c r="K74" s="167">
        <f t="shared" si="5"/>
        <v>220831</v>
      </c>
      <c r="L74" s="102"/>
      <c r="M74" s="102"/>
    </row>
    <row r="75" spans="1:13" ht="12.75">
      <c r="A75" s="113"/>
      <c r="B75" s="106"/>
      <c r="C75" s="157" t="s">
        <v>87</v>
      </c>
      <c r="D75" s="213"/>
      <c r="E75" s="161">
        <v>1635009</v>
      </c>
      <c r="F75" s="161"/>
      <c r="G75" s="167">
        <f t="shared" si="4"/>
        <v>1635009</v>
      </c>
      <c r="H75" s="213"/>
      <c r="I75" s="161">
        <f>'Polg.Hiv.'!I18+'Eszi+Eü'!G19+'Eszi+Eü'!G27+Vg!G19+Ovi!G20+AJMK!G20</f>
        <v>1669486</v>
      </c>
      <c r="J75" s="161"/>
      <c r="K75" s="167">
        <f t="shared" si="5"/>
        <v>1669486</v>
      </c>
      <c r="L75" s="102"/>
      <c r="M75" s="102"/>
    </row>
    <row r="76" spans="1:13" ht="12.75">
      <c r="A76" s="113"/>
      <c r="B76" s="106"/>
      <c r="C76" s="109" t="s">
        <v>91</v>
      </c>
      <c r="D76" s="108"/>
      <c r="E76" s="108">
        <v>1041620</v>
      </c>
      <c r="F76" s="108"/>
      <c r="G76" s="167">
        <f t="shared" si="4"/>
        <v>1041620</v>
      </c>
      <c r="H76" s="108"/>
      <c r="I76" s="108">
        <f>'Polg.Hiv.'!I25+'Eszi+Eü'!G34+'Eszi+Eü'!G49+Vg!G26+Ovi!G27+AJMK!G27</f>
        <v>1056512</v>
      </c>
      <c r="J76" s="108"/>
      <c r="K76" s="167">
        <f t="shared" si="5"/>
        <v>1056512</v>
      </c>
      <c r="L76" s="102"/>
      <c r="M76" s="102"/>
    </row>
    <row r="77" spans="1:13" ht="12.75">
      <c r="A77" s="113"/>
      <c r="B77" s="106"/>
      <c r="C77" s="109" t="s">
        <v>88</v>
      </c>
      <c r="D77" s="108"/>
      <c r="E77" s="108">
        <v>204411</v>
      </c>
      <c r="F77" s="108"/>
      <c r="G77" s="167">
        <f t="shared" si="4"/>
        <v>204411</v>
      </c>
      <c r="H77" s="108"/>
      <c r="I77" s="108">
        <f>'Polg.Hiv.'!I26+'Eszi+Eü'!G35+'Eszi+Eü'!G50+Vg!G27+Ovi!G28+AJMK!G28</f>
        <v>206718</v>
      </c>
      <c r="J77" s="108"/>
      <c r="K77" s="167">
        <f t="shared" si="5"/>
        <v>206718</v>
      </c>
      <c r="L77" s="102"/>
      <c r="M77" s="102"/>
    </row>
    <row r="78" spans="1:13" ht="12.75">
      <c r="A78" s="113"/>
      <c r="B78" s="106"/>
      <c r="C78" s="109" t="s">
        <v>89</v>
      </c>
      <c r="D78" s="108"/>
      <c r="E78" s="108">
        <v>501412</v>
      </c>
      <c r="F78" s="108"/>
      <c r="G78" s="167">
        <f t="shared" si="4"/>
        <v>501412</v>
      </c>
      <c r="H78" s="108"/>
      <c r="I78" s="108">
        <f>'Polg.Hiv.'!I27+'Eszi+Eü'!G36+'Eszi+Eü'!G51+Vg!G28+Ovi!G29+AJMK!G29</f>
        <v>500343</v>
      </c>
      <c r="J78" s="108"/>
      <c r="K78" s="167">
        <f t="shared" si="5"/>
        <v>500343</v>
      </c>
      <c r="L78" s="102"/>
      <c r="M78" s="102"/>
    </row>
    <row r="79" spans="1:13" ht="12.75">
      <c r="A79" s="252"/>
      <c r="B79" s="253"/>
      <c r="C79" s="254" t="s">
        <v>90</v>
      </c>
      <c r="D79" s="255"/>
      <c r="E79" s="108">
        <f>SUM('Polg.Hiv.'!E28,'Eszi+Eü'!H37,'Eszi+Eü'!H52,Vg!H29,Ovi!H30,AJMK!H30)</f>
        <v>4000</v>
      </c>
      <c r="F79" s="256"/>
      <c r="G79" s="179">
        <f t="shared" si="4"/>
        <v>4000</v>
      </c>
      <c r="H79" s="255"/>
      <c r="I79" s="108">
        <f>SUM('Polg.Hiv.'!I28,'Eszi+Eü'!L37,'Eszi+Eü'!L52,Vg!L29,Ovi!L30,AJMK!L30)</f>
        <v>4000</v>
      </c>
      <c r="J79" s="256"/>
      <c r="K79" s="179">
        <f t="shared" si="5"/>
        <v>4000</v>
      </c>
      <c r="L79" s="102"/>
      <c r="M79" s="102"/>
    </row>
    <row r="80" spans="1:13" ht="16.5" customHeight="1">
      <c r="A80" s="478" t="s">
        <v>9</v>
      </c>
      <c r="B80" s="479"/>
      <c r="C80" s="480"/>
      <c r="D80" s="164">
        <f>SUM(D71:D72)</f>
        <v>677907</v>
      </c>
      <c r="E80" s="164">
        <f>SUM(E71:E72)</f>
        <v>8138079</v>
      </c>
      <c r="F80" s="164">
        <f>SUM(F71:F72)</f>
        <v>0</v>
      </c>
      <c r="G80" s="257">
        <f>SUM(D80:F80)</f>
        <v>8815986</v>
      </c>
      <c r="H80" s="164">
        <f>SUM(H71:H72)</f>
        <v>690932</v>
      </c>
      <c r="I80" s="164">
        <f>SUM(I71:I72)</f>
        <v>8174770</v>
      </c>
      <c r="J80" s="164">
        <f>SUM(J71:J72)</f>
        <v>0</v>
      </c>
      <c r="K80" s="257">
        <f t="shared" si="5"/>
        <v>8865702</v>
      </c>
      <c r="L80" s="102"/>
      <c r="M80" s="102"/>
    </row>
    <row r="81" spans="5:14" ht="15.75" customHeight="1">
      <c r="E81" s="102"/>
      <c r="F81" s="102"/>
      <c r="G81" s="102"/>
      <c r="I81" s="102"/>
      <c r="J81" s="102"/>
      <c r="K81" s="102"/>
      <c r="L81" s="102"/>
      <c r="M81" s="102"/>
      <c r="N81" s="102"/>
    </row>
    <row r="82" spans="3:4" ht="12.75">
      <c r="C82" s="123"/>
      <c r="D82" s="250"/>
    </row>
    <row r="83" spans="3:5" ht="12.75">
      <c r="C83" s="123"/>
      <c r="D83" s="1"/>
      <c r="E83" s="195"/>
    </row>
    <row r="84" ht="12.75">
      <c r="C84" s="124"/>
    </row>
    <row r="85" ht="12.75">
      <c r="C85" s="124"/>
    </row>
  </sheetData>
  <sheetProtection/>
  <mergeCells count="19">
    <mergeCell ref="C3:K3"/>
    <mergeCell ref="A1:K1"/>
    <mergeCell ref="B19:C19"/>
    <mergeCell ref="A80:C80"/>
    <mergeCell ref="B10:C10"/>
    <mergeCell ref="B12:C12"/>
    <mergeCell ref="A5:C8"/>
    <mergeCell ref="G7:G8"/>
    <mergeCell ref="B17:C17"/>
    <mergeCell ref="B18:C18"/>
    <mergeCell ref="B16:C16"/>
    <mergeCell ref="B15:C15"/>
    <mergeCell ref="J4:K4"/>
    <mergeCell ref="D8:F8"/>
    <mergeCell ref="H5:K6"/>
    <mergeCell ref="K7:K8"/>
    <mergeCell ref="H8:J8"/>
    <mergeCell ref="D5:G5"/>
    <mergeCell ref="D6:G6"/>
  </mergeCells>
  <printOptions/>
  <pageMargins left="0.25" right="0.25" top="0.75" bottom="0.75" header="0.3" footer="0.3"/>
  <pageSetup fitToHeight="1" fitToWidth="1"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85"/>
  <sheetViews>
    <sheetView zoomScaleSheetLayoutView="106" zoomScalePageLayoutView="0" workbookViewId="0" topLeftCell="A1">
      <selection activeCell="D4" sqref="D4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13.28125" style="0" customWidth="1"/>
    <col min="4" max="4" width="11.00390625" style="0" customWidth="1"/>
    <col min="5" max="10" width="9.140625" style="0" customWidth="1"/>
  </cols>
  <sheetData>
    <row r="1" spans="1:4" ht="17.25" customHeight="1">
      <c r="A1" s="481" t="s">
        <v>279</v>
      </c>
      <c r="B1" s="481"/>
      <c r="C1" s="481"/>
      <c r="D1" s="481"/>
    </row>
    <row r="2" spans="1:2" ht="6" customHeight="1">
      <c r="A2" s="93"/>
      <c r="B2" s="93"/>
    </row>
    <row r="3" spans="1:4" ht="12.75">
      <c r="A3" s="94"/>
      <c r="B3" s="94"/>
      <c r="D3" s="95" t="s">
        <v>469</v>
      </c>
    </row>
    <row r="4" spans="1:4" ht="12.75" customHeight="1">
      <c r="A4" s="94"/>
      <c r="B4" s="94"/>
      <c r="D4" s="95" t="s">
        <v>0</v>
      </c>
    </row>
    <row r="5" spans="1:2" ht="12.75">
      <c r="A5" s="94"/>
      <c r="B5" s="94"/>
    </row>
    <row r="6" spans="1:4" ht="59.25" customHeight="1">
      <c r="A6" s="486" t="s">
        <v>38</v>
      </c>
      <c r="B6" s="487"/>
      <c r="C6" s="239" t="s">
        <v>426</v>
      </c>
      <c r="D6" s="239" t="s">
        <v>310</v>
      </c>
    </row>
    <row r="7" spans="1:4" ht="24" customHeight="1" thickBot="1">
      <c r="A7" s="488"/>
      <c r="B7" s="489"/>
      <c r="C7" s="240" t="s">
        <v>39</v>
      </c>
      <c r="D7" s="240" t="s">
        <v>39</v>
      </c>
    </row>
    <row r="8" spans="1:4" ht="21.75" customHeight="1" thickTop="1">
      <c r="A8" s="496" t="s">
        <v>42</v>
      </c>
      <c r="B8" s="497"/>
      <c r="C8" s="91"/>
      <c r="D8" s="91"/>
    </row>
    <row r="9" spans="1:5" ht="15.75" customHeight="1">
      <c r="A9" s="96">
        <v>1</v>
      </c>
      <c r="B9" s="160" t="s">
        <v>109</v>
      </c>
      <c r="C9" s="88">
        <v>6000</v>
      </c>
      <c r="D9" s="88">
        <v>6000</v>
      </c>
      <c r="E9" s="102"/>
    </row>
    <row r="10" spans="1:5" ht="15" customHeight="1">
      <c r="A10" s="96">
        <v>2</v>
      </c>
      <c r="B10" s="271" t="s">
        <v>259</v>
      </c>
      <c r="C10" s="88">
        <v>10000</v>
      </c>
      <c r="D10" s="88">
        <v>10000</v>
      </c>
      <c r="E10" s="102"/>
    </row>
    <row r="11" spans="1:5" ht="15" customHeight="1">
      <c r="A11" s="96"/>
      <c r="B11" s="272" t="s">
        <v>133</v>
      </c>
      <c r="C11" s="264"/>
      <c r="D11" s="264"/>
      <c r="E11" s="102"/>
    </row>
    <row r="12" spans="1:5" s="380" customFormat="1" ht="15" customHeight="1">
      <c r="A12" s="341">
        <v>3</v>
      </c>
      <c r="B12" s="390" t="s">
        <v>143</v>
      </c>
      <c r="C12" s="342">
        <v>744290</v>
      </c>
      <c r="D12" s="342">
        <v>744290</v>
      </c>
      <c r="E12" s="102"/>
    </row>
    <row r="13" spans="1:5" ht="15" customHeight="1">
      <c r="A13" s="96">
        <v>4</v>
      </c>
      <c r="B13" s="272" t="s">
        <v>306</v>
      </c>
      <c r="C13" s="88">
        <v>150171</v>
      </c>
      <c r="D13" s="88">
        <v>150171</v>
      </c>
      <c r="E13" s="102"/>
    </row>
    <row r="14" spans="1:5" s="380" customFormat="1" ht="15" customHeight="1">
      <c r="A14" s="341">
        <v>5</v>
      </c>
      <c r="B14" s="390" t="s">
        <v>176</v>
      </c>
      <c r="C14" s="391">
        <v>129064</v>
      </c>
      <c r="D14" s="391">
        <v>129064</v>
      </c>
      <c r="E14" s="102"/>
    </row>
    <row r="15" spans="1:5" ht="15" customHeight="1">
      <c r="A15" s="96">
        <v>6</v>
      </c>
      <c r="B15" s="272" t="s">
        <v>177</v>
      </c>
      <c r="C15" s="273">
        <v>85423</v>
      </c>
      <c r="D15" s="273">
        <v>85423</v>
      </c>
      <c r="E15" s="102"/>
    </row>
    <row r="16" spans="1:5" ht="15" customHeight="1">
      <c r="A16" s="281">
        <v>7</v>
      </c>
      <c r="B16" s="398" t="s">
        <v>358</v>
      </c>
      <c r="C16" s="280">
        <v>471849</v>
      </c>
      <c r="D16" s="280">
        <v>471849</v>
      </c>
      <c r="E16" s="102"/>
    </row>
    <row r="17" spans="1:5" ht="15" customHeight="1">
      <c r="A17" s="96">
        <v>8</v>
      </c>
      <c r="B17" s="398" t="s">
        <v>212</v>
      </c>
      <c r="C17" s="88">
        <v>114250</v>
      </c>
      <c r="D17" s="88">
        <v>114250</v>
      </c>
      <c r="E17" s="102"/>
    </row>
    <row r="18" spans="1:5" ht="15" customHeight="1">
      <c r="A18" s="96">
        <v>9</v>
      </c>
      <c r="B18" s="272" t="s">
        <v>173</v>
      </c>
      <c r="C18" s="88">
        <v>43048</v>
      </c>
      <c r="D18" s="88">
        <v>43048</v>
      </c>
      <c r="E18" s="102"/>
    </row>
    <row r="19" spans="1:5" ht="15" customHeight="1">
      <c r="A19" s="96">
        <v>10</v>
      </c>
      <c r="B19" s="272" t="s">
        <v>207</v>
      </c>
      <c r="C19" s="88">
        <v>0</v>
      </c>
      <c r="D19" s="88">
        <v>0</v>
      </c>
      <c r="E19" s="102"/>
    </row>
    <row r="20" spans="1:5" ht="15" customHeight="1">
      <c r="A20" s="96">
        <v>11</v>
      </c>
      <c r="B20" s="272" t="s">
        <v>174</v>
      </c>
      <c r="C20" s="88">
        <v>24281</v>
      </c>
      <c r="D20" s="88">
        <v>48626</v>
      </c>
      <c r="E20" s="102"/>
    </row>
    <row r="21" spans="1:5" ht="15" customHeight="1">
      <c r="A21" s="96">
        <v>12</v>
      </c>
      <c r="B21" s="272" t="s">
        <v>175</v>
      </c>
      <c r="C21" s="88">
        <v>127137</v>
      </c>
      <c r="D21" s="88">
        <v>268431</v>
      </c>
      <c r="E21" s="102"/>
    </row>
    <row r="22" spans="1:5" ht="18.75" customHeight="1">
      <c r="A22" s="96">
        <v>13</v>
      </c>
      <c r="B22" s="146" t="s">
        <v>217</v>
      </c>
      <c r="C22" s="88">
        <v>37520</v>
      </c>
      <c r="D22" s="88">
        <v>37520</v>
      </c>
      <c r="E22" s="102"/>
    </row>
    <row r="23" spans="1:5" ht="15" customHeight="1">
      <c r="A23" s="96">
        <v>14</v>
      </c>
      <c r="B23" s="146" t="s">
        <v>181</v>
      </c>
      <c r="C23" s="88">
        <v>15009</v>
      </c>
      <c r="D23" s="88">
        <v>15009</v>
      </c>
      <c r="E23" s="102"/>
    </row>
    <row r="24" spans="1:5" ht="15" customHeight="1">
      <c r="A24" s="96">
        <v>15</v>
      </c>
      <c r="B24" s="145" t="s">
        <v>260</v>
      </c>
      <c r="C24" s="88">
        <v>304500</v>
      </c>
      <c r="D24" s="88">
        <v>304500</v>
      </c>
      <c r="E24" s="102"/>
    </row>
    <row r="25" spans="1:5" s="380" customFormat="1" ht="15" customHeight="1">
      <c r="A25" s="341">
        <v>16</v>
      </c>
      <c r="B25" s="392" t="s">
        <v>302</v>
      </c>
      <c r="C25" s="342">
        <v>245907</v>
      </c>
      <c r="D25" s="342">
        <v>245907</v>
      </c>
      <c r="E25" s="102"/>
    </row>
    <row r="26" spans="1:5" ht="26.25" customHeight="1">
      <c r="A26" s="96">
        <v>17</v>
      </c>
      <c r="B26" s="145" t="s">
        <v>158</v>
      </c>
      <c r="C26" s="88">
        <v>171075</v>
      </c>
      <c r="D26" s="88">
        <v>171075</v>
      </c>
      <c r="E26" s="102"/>
    </row>
    <row r="27" spans="1:5" ht="25.5" customHeight="1">
      <c r="A27" s="96">
        <v>18</v>
      </c>
      <c r="B27" s="145" t="s">
        <v>356</v>
      </c>
      <c r="C27" s="88">
        <v>1118667</v>
      </c>
      <c r="D27" s="88">
        <v>1118667</v>
      </c>
      <c r="E27" s="102"/>
    </row>
    <row r="28" spans="1:5" ht="24.75" customHeight="1">
      <c r="A28" s="96">
        <v>19</v>
      </c>
      <c r="B28" s="145" t="s">
        <v>146</v>
      </c>
      <c r="C28" s="88">
        <v>69108</v>
      </c>
      <c r="D28" s="88">
        <v>69108</v>
      </c>
      <c r="E28" s="102"/>
    </row>
    <row r="29" spans="1:5" ht="17.25" customHeight="1">
      <c r="A29" s="96">
        <v>20</v>
      </c>
      <c r="B29" s="145" t="s">
        <v>221</v>
      </c>
      <c r="C29" s="88">
        <v>5708</v>
      </c>
      <c r="D29" s="88">
        <v>5708</v>
      </c>
      <c r="E29" s="102"/>
    </row>
    <row r="30" spans="1:5" ht="17.25" customHeight="1">
      <c r="A30" s="96">
        <v>21</v>
      </c>
      <c r="B30" s="145" t="s">
        <v>222</v>
      </c>
      <c r="C30" s="88">
        <v>4706</v>
      </c>
      <c r="D30" s="88">
        <v>4706</v>
      </c>
      <c r="E30" s="102"/>
    </row>
    <row r="31" spans="1:5" ht="17.25" customHeight="1">
      <c r="A31" s="96">
        <v>22</v>
      </c>
      <c r="B31" s="146" t="s">
        <v>179</v>
      </c>
      <c r="C31" s="88">
        <v>32826</v>
      </c>
      <c r="D31" s="88">
        <v>32826</v>
      </c>
      <c r="E31" s="102"/>
    </row>
    <row r="32" spans="1:5" ht="17.25" customHeight="1">
      <c r="A32" s="96">
        <v>23</v>
      </c>
      <c r="B32" s="146" t="s">
        <v>180</v>
      </c>
      <c r="C32" s="88">
        <v>72032</v>
      </c>
      <c r="D32" s="88">
        <v>72032</v>
      </c>
      <c r="E32" s="102"/>
    </row>
    <row r="33" spans="1:5" ht="16.5" customHeight="1">
      <c r="A33" s="96">
        <v>24</v>
      </c>
      <c r="B33" s="145" t="s">
        <v>149</v>
      </c>
      <c r="C33" s="88">
        <v>40000</v>
      </c>
      <c r="D33" s="88">
        <v>40000</v>
      </c>
      <c r="E33" s="102"/>
    </row>
    <row r="34" spans="1:5" ht="16.5" customHeight="1">
      <c r="A34" s="96">
        <v>25</v>
      </c>
      <c r="B34" s="145" t="s">
        <v>261</v>
      </c>
      <c r="C34" s="88">
        <v>4000</v>
      </c>
      <c r="D34" s="88">
        <v>4000</v>
      </c>
      <c r="E34" s="102"/>
    </row>
    <row r="35" spans="1:5" ht="16.5" customHeight="1">
      <c r="A35" s="96">
        <v>26</v>
      </c>
      <c r="B35" s="145" t="s">
        <v>362</v>
      </c>
      <c r="C35" s="88">
        <v>0</v>
      </c>
      <c r="D35" s="88">
        <v>0</v>
      </c>
      <c r="E35" s="102"/>
    </row>
    <row r="36" spans="1:5" ht="16.5" customHeight="1">
      <c r="A36" s="96">
        <v>27</v>
      </c>
      <c r="B36" s="145" t="s">
        <v>144</v>
      </c>
      <c r="C36" s="88">
        <v>6110</v>
      </c>
      <c r="D36" s="88">
        <v>6110</v>
      </c>
      <c r="E36" s="102"/>
    </row>
    <row r="37" spans="1:5" ht="16.5" customHeight="1">
      <c r="A37" s="96">
        <v>28</v>
      </c>
      <c r="B37" s="145" t="s">
        <v>308</v>
      </c>
      <c r="C37" s="88">
        <v>0</v>
      </c>
      <c r="D37" s="88">
        <v>0</v>
      </c>
      <c r="E37" s="102"/>
    </row>
    <row r="38" spans="1:5" ht="16.5" customHeight="1">
      <c r="A38" s="96">
        <v>29</v>
      </c>
      <c r="B38" s="145" t="s">
        <v>183</v>
      </c>
      <c r="C38" s="88">
        <v>0</v>
      </c>
      <c r="D38" s="88">
        <v>0</v>
      </c>
      <c r="E38" s="102"/>
    </row>
    <row r="39" spans="1:5" ht="16.5" customHeight="1">
      <c r="A39" s="341">
        <v>30</v>
      </c>
      <c r="B39" s="340" t="s">
        <v>288</v>
      </c>
      <c r="C39" s="342">
        <v>0</v>
      </c>
      <c r="D39" s="342">
        <v>0</v>
      </c>
      <c r="E39" s="102"/>
    </row>
    <row r="40" spans="1:5" s="380" customFormat="1" ht="15" customHeight="1">
      <c r="A40" s="341">
        <v>31</v>
      </c>
      <c r="B40" s="392" t="s">
        <v>112</v>
      </c>
      <c r="C40" s="342">
        <v>77350</v>
      </c>
      <c r="D40" s="342">
        <v>80310</v>
      </c>
      <c r="E40" s="102"/>
    </row>
    <row r="41" spans="1:5" ht="15" customHeight="1">
      <c r="A41" s="96">
        <v>32</v>
      </c>
      <c r="B41" s="145" t="s">
        <v>252</v>
      </c>
      <c r="C41" s="88">
        <v>4000</v>
      </c>
      <c r="D41" s="88">
        <v>4000</v>
      </c>
      <c r="E41" s="102"/>
    </row>
    <row r="42" spans="1:5" ht="15" customHeight="1">
      <c r="A42" s="96">
        <v>33</v>
      </c>
      <c r="B42" s="145" t="s">
        <v>372</v>
      </c>
      <c r="C42" s="88">
        <v>99318</v>
      </c>
      <c r="D42" s="88">
        <v>99318</v>
      </c>
      <c r="E42" s="102"/>
    </row>
    <row r="43" spans="1:5" ht="15" customHeight="1">
      <c r="A43" s="96">
        <v>34</v>
      </c>
      <c r="B43" s="145" t="s">
        <v>370</v>
      </c>
      <c r="C43" s="88">
        <v>1143</v>
      </c>
      <c r="D43" s="88">
        <v>1143</v>
      </c>
      <c r="E43" s="102"/>
    </row>
    <row r="44" spans="1:5" ht="15" customHeight="1">
      <c r="A44" s="96">
        <v>35</v>
      </c>
      <c r="B44" s="145" t="s">
        <v>394</v>
      </c>
      <c r="C44" s="88">
        <v>3700</v>
      </c>
      <c r="D44" s="88">
        <v>3700</v>
      </c>
      <c r="E44" s="102"/>
    </row>
    <row r="45" spans="1:5" ht="15" customHeight="1">
      <c r="A45" s="96">
        <v>36</v>
      </c>
      <c r="B45" s="145" t="s">
        <v>386</v>
      </c>
      <c r="C45" s="88">
        <v>15000</v>
      </c>
      <c r="D45" s="88">
        <v>15000</v>
      </c>
      <c r="E45" s="102"/>
    </row>
    <row r="46" spans="1:5" ht="15" customHeight="1">
      <c r="A46" s="96">
        <v>37</v>
      </c>
      <c r="B46" s="145" t="s">
        <v>376</v>
      </c>
      <c r="C46" s="88">
        <v>35000</v>
      </c>
      <c r="D46" s="88">
        <v>23281</v>
      </c>
      <c r="E46" s="102"/>
    </row>
    <row r="47" spans="1:5" ht="15" customHeight="1">
      <c r="A47" s="96">
        <v>38</v>
      </c>
      <c r="B47" s="145" t="s">
        <v>387</v>
      </c>
      <c r="C47" s="88">
        <v>50000</v>
      </c>
      <c r="D47" s="88">
        <v>0</v>
      </c>
      <c r="E47" s="102"/>
    </row>
    <row r="48" spans="1:8" ht="15" customHeight="1">
      <c r="A48" s="96">
        <v>39</v>
      </c>
      <c r="B48" s="145" t="s">
        <v>377</v>
      </c>
      <c r="C48" s="88">
        <v>15000</v>
      </c>
      <c r="D48" s="88">
        <v>0</v>
      </c>
      <c r="E48" s="102"/>
      <c r="H48" s="102"/>
    </row>
    <row r="49" spans="1:5" ht="15" customHeight="1">
      <c r="A49" s="96">
        <v>40</v>
      </c>
      <c r="B49" s="145" t="s">
        <v>378</v>
      </c>
      <c r="C49" s="88">
        <v>85000</v>
      </c>
      <c r="D49" s="88">
        <v>0</v>
      </c>
      <c r="E49" s="102"/>
    </row>
    <row r="50" spans="1:5" ht="15" customHeight="1">
      <c r="A50" s="96">
        <v>41</v>
      </c>
      <c r="B50" s="145" t="s">
        <v>379</v>
      </c>
      <c r="C50" s="88">
        <v>8000</v>
      </c>
      <c r="D50" s="88">
        <v>8000</v>
      </c>
      <c r="E50" s="102"/>
    </row>
    <row r="51" spans="1:5" s="380" customFormat="1" ht="15" customHeight="1">
      <c r="A51" s="341">
        <v>42</v>
      </c>
      <c r="B51" s="392" t="s">
        <v>232</v>
      </c>
      <c r="C51" s="342">
        <v>0</v>
      </c>
      <c r="D51" s="342">
        <v>0</v>
      </c>
      <c r="E51" s="102"/>
    </row>
    <row r="52" spans="1:5" ht="15" customHeight="1">
      <c r="A52" s="96">
        <v>43</v>
      </c>
      <c r="B52" s="145" t="s">
        <v>380</v>
      </c>
      <c r="C52" s="88">
        <v>6500</v>
      </c>
      <c r="D52" s="88">
        <v>6500</v>
      </c>
      <c r="E52" s="102"/>
    </row>
    <row r="53" spans="1:5" ht="15" customHeight="1">
      <c r="A53" s="96">
        <v>44</v>
      </c>
      <c r="B53" s="145" t="s">
        <v>381</v>
      </c>
      <c r="C53" s="88">
        <v>10000</v>
      </c>
      <c r="D53" s="88">
        <v>10000</v>
      </c>
      <c r="E53" s="102"/>
    </row>
    <row r="54" spans="1:5" ht="15" customHeight="1">
      <c r="A54" s="96">
        <v>45</v>
      </c>
      <c r="B54" s="145" t="s">
        <v>388</v>
      </c>
      <c r="C54" s="88">
        <v>1994</v>
      </c>
      <c r="D54" s="88">
        <v>1994</v>
      </c>
      <c r="E54" s="102"/>
    </row>
    <row r="55" spans="1:5" ht="15" customHeight="1">
      <c r="A55" s="96">
        <v>46</v>
      </c>
      <c r="B55" s="145" t="s">
        <v>389</v>
      </c>
      <c r="C55" s="88">
        <v>4000</v>
      </c>
      <c r="D55" s="88">
        <v>4000</v>
      </c>
      <c r="E55" s="102"/>
    </row>
    <row r="56" spans="1:5" ht="15" customHeight="1">
      <c r="A56" s="96">
        <v>47</v>
      </c>
      <c r="B56" s="145" t="s">
        <v>384</v>
      </c>
      <c r="C56" s="88">
        <v>9000</v>
      </c>
      <c r="D56" s="88">
        <v>9000</v>
      </c>
      <c r="E56" s="102"/>
    </row>
    <row r="57" spans="1:5" ht="15" customHeight="1">
      <c r="A57" s="96">
        <v>48</v>
      </c>
      <c r="B57" s="145" t="s">
        <v>385</v>
      </c>
      <c r="C57" s="88">
        <v>15000</v>
      </c>
      <c r="D57" s="88">
        <v>15000</v>
      </c>
      <c r="E57" s="102"/>
    </row>
    <row r="58" spans="1:5" ht="15" customHeight="1">
      <c r="A58" s="386">
        <v>49</v>
      </c>
      <c r="B58" s="145" t="s">
        <v>410</v>
      </c>
      <c r="C58" s="88">
        <v>3810</v>
      </c>
      <c r="D58" s="88">
        <v>3810</v>
      </c>
      <c r="E58" s="102"/>
    </row>
    <row r="59" spans="1:5" ht="15" customHeight="1">
      <c r="A59" s="386">
        <v>50</v>
      </c>
      <c r="B59" s="293" t="s">
        <v>449</v>
      </c>
      <c r="C59" s="88"/>
      <c r="D59" s="88">
        <v>30000</v>
      </c>
      <c r="E59" s="102"/>
    </row>
    <row r="60" spans="1:5" ht="15" customHeight="1">
      <c r="A60" s="494" t="s">
        <v>43</v>
      </c>
      <c r="B60" s="495"/>
      <c r="C60" s="99">
        <f>SUM(C9:C58)</f>
        <v>4476496</v>
      </c>
      <c r="D60" s="99">
        <f>SUM(D9:D59)</f>
        <v>4513376</v>
      </c>
      <c r="E60" s="102"/>
    </row>
    <row r="61" spans="1:5" ht="6" customHeight="1">
      <c r="A61" s="482"/>
      <c r="B61" s="483"/>
      <c r="C61" s="483"/>
      <c r="D61" s="483"/>
      <c r="E61" s="102"/>
    </row>
    <row r="62" spans="1:5" ht="17.25" customHeight="1">
      <c r="A62" s="490" t="s">
        <v>44</v>
      </c>
      <c r="B62" s="491"/>
      <c r="C62" s="73"/>
      <c r="D62" s="73"/>
      <c r="E62" s="102"/>
    </row>
    <row r="63" spans="1:5" ht="15" customHeight="1">
      <c r="A63" s="96">
        <v>51</v>
      </c>
      <c r="B63" s="159" t="s">
        <v>253</v>
      </c>
      <c r="C63" s="91">
        <v>2600</v>
      </c>
      <c r="D63" s="91">
        <v>2600</v>
      </c>
      <c r="E63" s="102"/>
    </row>
    <row r="64" spans="1:5" ht="15" customHeight="1">
      <c r="A64" s="96">
        <v>52</v>
      </c>
      <c r="B64" s="159" t="s">
        <v>262</v>
      </c>
      <c r="C64" s="91">
        <v>15000</v>
      </c>
      <c r="D64" s="91">
        <v>15000</v>
      </c>
      <c r="E64" s="102"/>
    </row>
    <row r="65" spans="1:5" ht="15" customHeight="1">
      <c r="A65" s="96">
        <v>53</v>
      </c>
      <c r="B65" s="159" t="s">
        <v>110</v>
      </c>
      <c r="C65" s="88">
        <v>3000</v>
      </c>
      <c r="D65" s="88">
        <v>3000</v>
      </c>
      <c r="E65" s="102"/>
    </row>
    <row r="66" spans="1:9" ht="15" customHeight="1">
      <c r="A66" s="96">
        <v>54</v>
      </c>
      <c r="B66" s="159" t="s">
        <v>254</v>
      </c>
      <c r="C66" s="88">
        <v>0</v>
      </c>
      <c r="D66" s="88">
        <v>0</v>
      </c>
      <c r="E66" s="102"/>
      <c r="F66" s="262"/>
      <c r="G66" s="262"/>
      <c r="H66" s="262"/>
      <c r="I66" s="262"/>
    </row>
    <row r="67" spans="1:5" ht="15" customHeight="1">
      <c r="A67" s="96">
        <v>55</v>
      </c>
      <c r="B67" s="159" t="s">
        <v>223</v>
      </c>
      <c r="C67" s="88">
        <v>14000</v>
      </c>
      <c r="D67" s="88">
        <v>14000</v>
      </c>
      <c r="E67" s="102"/>
    </row>
    <row r="68" spans="1:5" ht="15" customHeight="1">
      <c r="A68" s="96">
        <v>56</v>
      </c>
      <c r="B68" s="159" t="s">
        <v>263</v>
      </c>
      <c r="C68" s="88">
        <v>59000</v>
      </c>
      <c r="D68" s="88">
        <v>59000</v>
      </c>
      <c r="E68" s="102"/>
    </row>
    <row r="69" spans="1:5" ht="15" customHeight="1">
      <c r="A69" s="96">
        <v>57</v>
      </c>
      <c r="B69" s="159" t="s">
        <v>145</v>
      </c>
      <c r="C69" s="88">
        <v>21859</v>
      </c>
      <c r="D69" s="88">
        <v>47478</v>
      </c>
      <c r="E69" s="102"/>
    </row>
    <row r="70" spans="1:5" ht="25.5" customHeight="1">
      <c r="A70" s="96">
        <v>58</v>
      </c>
      <c r="B70" s="159" t="s">
        <v>432</v>
      </c>
      <c r="C70" s="88">
        <v>3250</v>
      </c>
      <c r="D70" s="88">
        <v>14969</v>
      </c>
      <c r="E70" s="102"/>
    </row>
    <row r="71" spans="1:5" ht="15" customHeight="1">
      <c r="A71" s="96">
        <v>59</v>
      </c>
      <c r="B71" s="159" t="s">
        <v>360</v>
      </c>
      <c r="C71" s="88">
        <v>1665</v>
      </c>
      <c r="D71" s="88">
        <v>1665</v>
      </c>
      <c r="E71" s="102"/>
    </row>
    <row r="72" spans="1:5" ht="15" customHeight="1">
      <c r="A72" s="96">
        <v>60</v>
      </c>
      <c r="B72" s="159" t="s">
        <v>355</v>
      </c>
      <c r="C72" s="88">
        <v>8500</v>
      </c>
      <c r="D72" s="88">
        <v>8500</v>
      </c>
      <c r="E72" s="102"/>
    </row>
    <row r="73" spans="1:5" ht="15" customHeight="1">
      <c r="A73" s="96">
        <v>61</v>
      </c>
      <c r="B73" s="159" t="s">
        <v>295</v>
      </c>
      <c r="C73" s="88">
        <v>1200</v>
      </c>
      <c r="D73" s="88">
        <v>1200</v>
      </c>
      <c r="E73" s="102"/>
    </row>
    <row r="74" spans="1:5" ht="15" customHeight="1">
      <c r="A74" s="96">
        <v>62</v>
      </c>
      <c r="B74" s="353" t="s">
        <v>382</v>
      </c>
      <c r="C74" s="88">
        <v>10000</v>
      </c>
      <c r="D74" s="88">
        <v>10000</v>
      </c>
      <c r="E74" s="102"/>
    </row>
    <row r="75" spans="1:5" ht="28.5" customHeight="1">
      <c r="A75" s="96">
        <v>63</v>
      </c>
      <c r="B75" s="353" t="s">
        <v>402</v>
      </c>
      <c r="C75" s="88">
        <v>100069</v>
      </c>
      <c r="D75" s="88">
        <v>0</v>
      </c>
      <c r="E75" s="102"/>
    </row>
    <row r="76" spans="1:5" ht="24" customHeight="1">
      <c r="A76" s="96">
        <v>64</v>
      </c>
      <c r="B76" s="293" t="s">
        <v>407</v>
      </c>
      <c r="C76" s="88">
        <v>17426</v>
      </c>
      <c r="D76" s="88">
        <v>17426</v>
      </c>
      <c r="E76" s="102"/>
    </row>
    <row r="77" spans="1:5" ht="24" customHeight="1">
      <c r="A77" s="96">
        <v>65</v>
      </c>
      <c r="B77" s="400" t="s">
        <v>413</v>
      </c>
      <c r="C77" s="88">
        <v>12800</v>
      </c>
      <c r="D77" s="88">
        <v>12800</v>
      </c>
      <c r="E77" s="102"/>
    </row>
    <row r="78" spans="1:5" ht="15" customHeight="1">
      <c r="A78" s="492" t="s">
        <v>43</v>
      </c>
      <c r="B78" s="493"/>
      <c r="C78" s="99">
        <f>SUM(C63:C77)</f>
        <v>270369</v>
      </c>
      <c r="D78" s="99">
        <f>SUM(D63:D77)</f>
        <v>207638</v>
      </c>
      <c r="E78" s="102"/>
    </row>
    <row r="79" spans="1:5" ht="15" customHeight="1">
      <c r="A79" s="484" t="s">
        <v>45</v>
      </c>
      <c r="B79" s="485"/>
      <c r="C79" s="100">
        <f>SUM(C60,C78)</f>
        <v>4746865</v>
      </c>
      <c r="D79" s="100">
        <f>SUM(D60,D78)</f>
        <v>4721014</v>
      </c>
      <c r="E79" s="102"/>
    </row>
    <row r="80" ht="14.25" customHeight="1">
      <c r="E80" s="102"/>
    </row>
    <row r="81" s="101" customFormat="1" ht="24" customHeight="1">
      <c r="D81" s="144"/>
    </row>
    <row r="84" ht="12.75">
      <c r="B84" s="142"/>
    </row>
    <row r="85" ht="12.75">
      <c r="B85" s="142"/>
    </row>
  </sheetData>
  <sheetProtection/>
  <mergeCells count="8">
    <mergeCell ref="A1:D1"/>
    <mergeCell ref="A61:D61"/>
    <mergeCell ref="A79:B79"/>
    <mergeCell ref="A6:B7"/>
    <mergeCell ref="A62:B62"/>
    <mergeCell ref="A78:B78"/>
    <mergeCell ref="A60:B60"/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33"/>
  <sheetViews>
    <sheetView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26.421875" style="0" customWidth="1"/>
    <col min="3" max="3" width="71.57421875" style="0" customWidth="1"/>
    <col min="4" max="4" width="9.28125" style="0" customWidth="1"/>
    <col min="5" max="5" width="12.28125" style="0" customWidth="1"/>
    <col min="6" max="6" width="11.421875" style="0" customWidth="1"/>
  </cols>
  <sheetData>
    <row r="1" spans="1:6" ht="17.25" customHeight="1">
      <c r="A1" s="513" t="s">
        <v>278</v>
      </c>
      <c r="B1" s="513"/>
      <c r="C1" s="513"/>
      <c r="D1" s="513"/>
      <c r="E1" s="513"/>
      <c r="F1" s="513"/>
    </row>
    <row r="2" spans="1:4" ht="11.25" customHeight="1">
      <c r="A2" s="87"/>
      <c r="B2" s="87"/>
      <c r="C2" s="87"/>
      <c r="D2" s="87"/>
    </row>
    <row r="3" spans="2:4" ht="16.5" hidden="1">
      <c r="B3" s="87"/>
      <c r="C3" s="87"/>
      <c r="D3" s="87"/>
    </row>
    <row r="4" spans="1:6" ht="12.75">
      <c r="A4" s="514" t="s">
        <v>470</v>
      </c>
      <c r="B4" s="514"/>
      <c r="C4" s="514"/>
      <c r="D4" s="514"/>
      <c r="E4" s="514"/>
      <c r="F4" s="514"/>
    </row>
    <row r="5" spans="1:6" ht="12.75">
      <c r="A5" s="126"/>
      <c r="B5" s="515" t="s">
        <v>0</v>
      </c>
      <c r="C5" s="515"/>
      <c r="D5" s="515"/>
      <c r="E5" s="515"/>
      <c r="F5" s="515"/>
    </row>
    <row r="6" spans="1:6" ht="60" customHeight="1">
      <c r="A6" s="518" t="s">
        <v>38</v>
      </c>
      <c r="B6" s="519"/>
      <c r="C6" s="519"/>
      <c r="D6" s="227"/>
      <c r="E6" s="226" t="s">
        <v>425</v>
      </c>
      <c r="F6" s="226" t="s">
        <v>310</v>
      </c>
    </row>
    <row r="7" spans="1:6" ht="24" customHeight="1">
      <c r="A7" s="520"/>
      <c r="B7" s="521"/>
      <c r="C7" s="521"/>
      <c r="D7" s="235"/>
      <c r="E7" s="236" t="s">
        <v>39</v>
      </c>
      <c r="F7" s="236" t="s">
        <v>39</v>
      </c>
    </row>
    <row r="8" spans="1:7" ht="15" customHeight="1">
      <c r="A8" s="231" t="s">
        <v>52</v>
      </c>
      <c r="B8" s="232"/>
      <c r="C8" s="233"/>
      <c r="D8" s="233"/>
      <c r="E8" s="234">
        <f>SUM(E9:E10)</f>
        <v>1033107</v>
      </c>
      <c r="F8" s="234">
        <f>SUM(F9:F10)</f>
        <v>1024534</v>
      </c>
      <c r="G8" s="102"/>
    </row>
    <row r="9" spans="1:7" ht="15" customHeight="1">
      <c r="A9" s="222" t="s">
        <v>190</v>
      </c>
      <c r="B9" s="509" t="s">
        <v>106</v>
      </c>
      <c r="C9" s="510"/>
      <c r="D9" s="221"/>
      <c r="E9" s="88">
        <v>0</v>
      </c>
      <c r="F9" s="88">
        <v>1427</v>
      </c>
      <c r="G9" s="102"/>
    </row>
    <row r="10" spans="1:7" ht="15" customHeight="1">
      <c r="A10" s="222" t="s">
        <v>191</v>
      </c>
      <c r="B10" s="223" t="s">
        <v>117</v>
      </c>
      <c r="C10" s="223"/>
      <c r="D10" s="223"/>
      <c r="E10" s="88">
        <f>SUM(E12:E23)</f>
        <v>1033107</v>
      </c>
      <c r="F10" s="88">
        <f>SUM(F12:F24)</f>
        <v>1023107</v>
      </c>
      <c r="G10" s="102"/>
    </row>
    <row r="11" spans="1:7" ht="20.25" customHeight="1">
      <c r="A11" s="89"/>
      <c r="B11" s="516" t="s">
        <v>186</v>
      </c>
      <c r="C11" s="517"/>
      <c r="D11" s="237" t="s">
        <v>205</v>
      </c>
      <c r="E11" s="265"/>
      <c r="F11" s="265"/>
      <c r="G11" s="102"/>
    </row>
    <row r="12" spans="1:7" ht="27" customHeight="1">
      <c r="A12" s="89"/>
      <c r="B12" s="143" t="s">
        <v>188</v>
      </c>
      <c r="C12" s="143" t="s">
        <v>146</v>
      </c>
      <c r="D12" s="238">
        <v>0.85</v>
      </c>
      <c r="E12" s="158">
        <v>110000</v>
      </c>
      <c r="F12" s="158">
        <v>110000</v>
      </c>
      <c r="G12" s="102"/>
    </row>
    <row r="13" spans="1:7" ht="13.5" customHeight="1">
      <c r="A13" s="89"/>
      <c r="B13" s="143" t="s">
        <v>291</v>
      </c>
      <c r="C13" s="143" t="s">
        <v>292</v>
      </c>
      <c r="D13" s="238">
        <v>0.87</v>
      </c>
      <c r="E13" s="158">
        <v>4963</v>
      </c>
      <c r="F13" s="158">
        <v>4963</v>
      </c>
      <c r="G13" s="102"/>
    </row>
    <row r="14" spans="1:7" ht="13.5" customHeight="1">
      <c r="A14" s="89"/>
      <c r="B14" s="143" t="s">
        <v>293</v>
      </c>
      <c r="C14" s="143" t="s">
        <v>294</v>
      </c>
      <c r="D14" s="238">
        <v>0.85</v>
      </c>
      <c r="E14" s="158">
        <v>4000</v>
      </c>
      <c r="F14" s="158">
        <v>4000</v>
      </c>
      <c r="G14" s="102"/>
    </row>
    <row r="15" spans="1:7" ht="24">
      <c r="A15" s="89"/>
      <c r="B15" s="143" t="s">
        <v>189</v>
      </c>
      <c r="C15" s="143" t="s">
        <v>192</v>
      </c>
      <c r="D15" s="238">
        <v>1</v>
      </c>
      <c r="E15" s="158">
        <v>171075</v>
      </c>
      <c r="F15" s="158">
        <v>171075</v>
      </c>
      <c r="G15" s="102"/>
    </row>
    <row r="16" spans="1:7" ht="13.5" customHeight="1">
      <c r="A16" s="89"/>
      <c r="B16" s="143" t="s">
        <v>238</v>
      </c>
      <c r="C16" s="274" t="s">
        <v>239</v>
      </c>
      <c r="D16" s="238">
        <v>1</v>
      </c>
      <c r="E16" s="158">
        <v>222000</v>
      </c>
      <c r="F16" s="158">
        <v>222000</v>
      </c>
      <c r="G16" s="102"/>
    </row>
    <row r="17" spans="1:7" ht="13.5" customHeight="1">
      <c r="A17" s="89"/>
      <c r="B17" s="157" t="s">
        <v>203</v>
      </c>
      <c r="C17" s="146" t="s">
        <v>193</v>
      </c>
      <c r="D17" s="238">
        <v>1</v>
      </c>
      <c r="E17" s="158">
        <v>3146</v>
      </c>
      <c r="F17" s="158">
        <v>3146</v>
      </c>
      <c r="G17" s="102"/>
    </row>
    <row r="18" spans="1:7" ht="13.5" customHeight="1">
      <c r="A18" s="89"/>
      <c r="B18" s="157" t="s">
        <v>406</v>
      </c>
      <c r="C18" s="146" t="s">
        <v>194</v>
      </c>
      <c r="D18" s="238">
        <v>1</v>
      </c>
      <c r="E18" s="158">
        <v>16810</v>
      </c>
      <c r="F18" s="158">
        <v>16810</v>
      </c>
      <c r="G18" s="102"/>
    </row>
    <row r="19" spans="1:7" ht="13.5" customHeight="1">
      <c r="A19" s="89"/>
      <c r="B19" s="157" t="s">
        <v>228</v>
      </c>
      <c r="C19" s="146" t="s">
        <v>229</v>
      </c>
      <c r="D19" s="238">
        <v>1</v>
      </c>
      <c r="E19" s="158">
        <v>68956</v>
      </c>
      <c r="F19" s="158">
        <v>68956</v>
      </c>
      <c r="G19" s="102"/>
    </row>
    <row r="20" spans="1:7" ht="13.5" customHeight="1">
      <c r="A20" s="89"/>
      <c r="B20" s="157" t="s">
        <v>204</v>
      </c>
      <c r="C20" s="146" t="s">
        <v>195</v>
      </c>
      <c r="D20" s="238">
        <v>1</v>
      </c>
      <c r="E20" s="158">
        <v>0</v>
      </c>
      <c r="F20" s="158">
        <v>0</v>
      </c>
      <c r="G20" s="102"/>
    </row>
    <row r="21" spans="1:7" ht="13.5" customHeight="1">
      <c r="A21" s="89"/>
      <c r="B21" s="157" t="s">
        <v>257</v>
      </c>
      <c r="C21" s="270" t="s">
        <v>258</v>
      </c>
      <c r="D21" s="238">
        <v>0.58</v>
      </c>
      <c r="E21" s="158">
        <v>85000</v>
      </c>
      <c r="F21" s="158">
        <v>85000</v>
      </c>
      <c r="G21" s="102"/>
    </row>
    <row r="22" spans="1:7" ht="13.5" customHeight="1">
      <c r="A22" s="89"/>
      <c r="B22" s="275" t="s">
        <v>289</v>
      </c>
      <c r="C22" s="276" t="s">
        <v>290</v>
      </c>
      <c r="D22" s="238"/>
      <c r="E22" s="158">
        <v>307157</v>
      </c>
      <c r="F22" s="158">
        <v>307157</v>
      </c>
      <c r="G22" s="102"/>
    </row>
    <row r="23" spans="1:7" ht="26.25" customHeight="1">
      <c r="A23" s="373"/>
      <c r="B23" s="511" t="s">
        <v>396</v>
      </c>
      <c r="C23" s="512"/>
      <c r="D23" s="377"/>
      <c r="E23" s="158">
        <v>40000</v>
      </c>
      <c r="F23" s="158">
        <v>0</v>
      </c>
      <c r="G23" s="102"/>
    </row>
    <row r="24" spans="1:7" ht="26.25" customHeight="1">
      <c r="A24" s="373"/>
      <c r="B24" s="413" t="s">
        <v>450</v>
      </c>
      <c r="C24" s="293" t="s">
        <v>449</v>
      </c>
      <c r="D24" s="377"/>
      <c r="E24" s="158"/>
      <c r="F24" s="158">
        <v>30000</v>
      </c>
      <c r="G24" s="102"/>
    </row>
    <row r="25" spans="1:7" ht="13.5" customHeight="1">
      <c r="A25" s="507" t="s">
        <v>61</v>
      </c>
      <c r="B25" s="508"/>
      <c r="C25" s="508"/>
      <c r="D25" s="224"/>
      <c r="E25" s="225">
        <f>SUM(E26:E27)</f>
        <v>5000</v>
      </c>
      <c r="F25" s="225">
        <f>SUM(F26:F27)</f>
        <v>5000</v>
      </c>
      <c r="G25" s="102"/>
    </row>
    <row r="26" spans="1:7" ht="13.5" customHeight="1">
      <c r="A26" s="222" t="s">
        <v>196</v>
      </c>
      <c r="B26" s="228" t="s">
        <v>202</v>
      </c>
      <c r="C26" s="230"/>
      <c r="D26" s="229"/>
      <c r="E26" s="158">
        <v>5000</v>
      </c>
      <c r="F26" s="158">
        <v>5000</v>
      </c>
      <c r="G26" s="102"/>
    </row>
    <row r="27" spans="1:7" ht="13.5" customHeight="1">
      <c r="A27" s="222" t="s">
        <v>197</v>
      </c>
      <c r="B27" s="228" t="s">
        <v>198</v>
      </c>
      <c r="C27" s="230"/>
      <c r="D27" s="229"/>
      <c r="E27" s="158">
        <v>0</v>
      </c>
      <c r="F27" s="158">
        <v>0</v>
      </c>
      <c r="G27" s="102"/>
    </row>
    <row r="28" spans="1:7" ht="15" customHeight="1">
      <c r="A28" s="501" t="s">
        <v>64</v>
      </c>
      <c r="B28" s="502"/>
      <c r="C28" s="502"/>
      <c r="D28" s="503"/>
      <c r="E28" s="90">
        <f>SUM(E29:E30)</f>
        <v>59482</v>
      </c>
      <c r="F28" s="90">
        <f>SUM(F29:F30)</f>
        <v>59482</v>
      </c>
      <c r="G28" s="102"/>
    </row>
    <row r="29" spans="1:7" ht="23.25" customHeight="1">
      <c r="A29" s="222" t="s">
        <v>200</v>
      </c>
      <c r="B29" s="509" t="s">
        <v>363</v>
      </c>
      <c r="C29" s="522"/>
      <c r="D29" s="510"/>
      <c r="E29" s="88">
        <v>49086</v>
      </c>
      <c r="F29" s="88">
        <v>49086</v>
      </c>
      <c r="G29" s="102"/>
    </row>
    <row r="30" spans="1:7" ht="15" customHeight="1">
      <c r="A30" s="359" t="s">
        <v>201</v>
      </c>
      <c r="B30" s="498" t="s">
        <v>199</v>
      </c>
      <c r="C30" s="499"/>
      <c r="D30" s="500"/>
      <c r="E30" s="273">
        <v>10396</v>
      </c>
      <c r="F30" s="273">
        <v>10396</v>
      </c>
      <c r="G30" s="102"/>
    </row>
    <row r="31" spans="1:7" ht="15" customHeight="1">
      <c r="A31" s="504" t="s">
        <v>41</v>
      </c>
      <c r="B31" s="505"/>
      <c r="C31" s="505"/>
      <c r="D31" s="506"/>
      <c r="E31" s="360">
        <f>SUM(E8,E25,E28)</f>
        <v>1097589</v>
      </c>
      <c r="F31" s="360">
        <f>SUM(F8,F25,F28)</f>
        <v>1089016</v>
      </c>
      <c r="G31" s="102"/>
    </row>
    <row r="32" spans="1:4" ht="12.75">
      <c r="A32" s="92"/>
      <c r="B32" s="92"/>
      <c r="C32" s="92"/>
      <c r="D32" s="92"/>
    </row>
    <row r="33" spans="1:4" ht="12.75">
      <c r="A33" s="92"/>
      <c r="B33" s="92"/>
      <c r="C33" s="92"/>
      <c r="D33" s="92"/>
    </row>
  </sheetData>
  <sheetProtection/>
  <mergeCells count="12">
    <mergeCell ref="A1:F1"/>
    <mergeCell ref="A4:F4"/>
    <mergeCell ref="B5:F5"/>
    <mergeCell ref="B11:C11"/>
    <mergeCell ref="A6:C7"/>
    <mergeCell ref="B29:D29"/>
    <mergeCell ref="B30:D30"/>
    <mergeCell ref="A28:D28"/>
    <mergeCell ref="A31:D31"/>
    <mergeCell ref="A25:C25"/>
    <mergeCell ref="B9:C9"/>
    <mergeCell ref="B23:C23"/>
  </mergeCells>
  <printOptions horizontalCentered="1"/>
  <pageMargins left="0.31496062992125984" right="0.35433070866141736" top="0.5511811023622047" bottom="0.35433070866141736" header="0.5118110236220472" footer="0.3937007874015748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9"/>
  <sheetViews>
    <sheetView zoomScaleSheetLayoutView="110" zoomScalePageLayoutView="0" workbookViewId="0" topLeftCell="A1">
      <selection activeCell="D5" sqref="D5"/>
    </sheetView>
  </sheetViews>
  <sheetFormatPr defaultColWidth="9.140625" defaultRowHeight="12.75"/>
  <cols>
    <col min="1" max="1" width="26.57421875" style="0" customWidth="1"/>
    <col min="2" max="2" width="55.00390625" style="0" customWidth="1"/>
    <col min="3" max="3" width="12.140625" style="0" customWidth="1"/>
    <col min="4" max="4" width="11.140625" style="0" customWidth="1"/>
  </cols>
  <sheetData>
    <row r="1" spans="1:4" ht="16.5">
      <c r="A1" s="513" t="s">
        <v>256</v>
      </c>
      <c r="B1" s="513"/>
      <c r="C1" s="513"/>
      <c r="D1" s="513"/>
    </row>
    <row r="2" spans="1:2" ht="16.5">
      <c r="A2" s="87"/>
      <c r="B2" s="87"/>
    </row>
    <row r="3" spans="1:2" ht="16.5">
      <c r="A3" s="200"/>
      <c r="B3" s="200"/>
    </row>
    <row r="4" spans="1:4" ht="12.75">
      <c r="A4" s="32"/>
      <c r="B4" s="32"/>
      <c r="D4" s="1" t="s">
        <v>471</v>
      </c>
    </row>
    <row r="5" spans="1:4" ht="12.75">
      <c r="A5" s="32"/>
      <c r="B5" s="32"/>
      <c r="D5" s="1" t="s">
        <v>0</v>
      </c>
    </row>
    <row r="6" spans="1:2" ht="12.75">
      <c r="A6" s="32"/>
      <c r="B6" s="32"/>
    </row>
    <row r="7" spans="1:4" ht="27.75" customHeight="1">
      <c r="A7" s="486" t="s">
        <v>164</v>
      </c>
      <c r="B7" s="487"/>
      <c r="C7" s="282" t="s">
        <v>310</v>
      </c>
      <c r="D7" s="531" t="s">
        <v>310</v>
      </c>
    </row>
    <row r="8" spans="1:4" ht="40.5" customHeight="1" thickBot="1">
      <c r="A8" s="488"/>
      <c r="B8" s="489"/>
      <c r="C8" s="336" t="s">
        <v>423</v>
      </c>
      <c r="D8" s="532"/>
    </row>
    <row r="9" spans="1:5" ht="16.5" customHeight="1" thickTop="1">
      <c r="A9" s="199" t="s">
        <v>187</v>
      </c>
      <c r="B9" s="259"/>
      <c r="C9" s="201">
        <f>SUM(C10:C23)</f>
        <v>2059371</v>
      </c>
      <c r="D9" s="201">
        <f>SUM(D10:D24)</f>
        <v>2089371</v>
      </c>
      <c r="E9" s="102"/>
    </row>
    <row r="10" spans="1:5" ht="15" customHeight="1">
      <c r="A10" s="527" t="s">
        <v>214</v>
      </c>
      <c r="B10" s="528"/>
      <c r="C10" s="283">
        <v>10000</v>
      </c>
      <c r="D10" s="283">
        <v>10000</v>
      </c>
      <c r="E10" s="102"/>
    </row>
    <row r="11" spans="1:5" ht="15" customHeight="1">
      <c r="A11" s="529" t="s">
        <v>215</v>
      </c>
      <c r="B11" s="530"/>
      <c r="C11" s="284"/>
      <c r="D11" s="284"/>
      <c r="E11" s="102"/>
    </row>
    <row r="12" spans="1:5" ht="16.5" customHeight="1">
      <c r="A12" s="268" t="s">
        <v>255</v>
      </c>
      <c r="B12" s="269"/>
      <c r="C12" s="203">
        <v>450</v>
      </c>
      <c r="D12" s="203">
        <v>450</v>
      </c>
      <c r="E12" s="102"/>
    </row>
    <row r="13" spans="1:5" ht="25.5" customHeight="1">
      <c r="A13" s="202" t="s">
        <v>247</v>
      </c>
      <c r="B13" s="260" t="s">
        <v>357</v>
      </c>
      <c r="C13" s="203">
        <v>1118667</v>
      </c>
      <c r="D13" s="203">
        <v>1118667</v>
      </c>
      <c r="E13" s="102"/>
    </row>
    <row r="14" spans="1:6" ht="18" customHeight="1">
      <c r="A14" s="157" t="s">
        <v>231</v>
      </c>
      <c r="B14" s="143" t="s">
        <v>232</v>
      </c>
      <c r="C14" s="203">
        <v>386330</v>
      </c>
      <c r="D14" s="203">
        <v>386330</v>
      </c>
      <c r="E14" s="102"/>
      <c r="F14" s="102"/>
    </row>
    <row r="15" spans="1:5" ht="18" customHeight="1">
      <c r="A15" s="157" t="s">
        <v>233</v>
      </c>
      <c r="B15" s="261" t="s">
        <v>307</v>
      </c>
      <c r="C15" s="203">
        <v>34980</v>
      </c>
      <c r="D15" s="203">
        <v>34980</v>
      </c>
      <c r="E15" s="102"/>
    </row>
    <row r="16" spans="1:5" ht="18" customHeight="1">
      <c r="A16" s="157" t="s">
        <v>234</v>
      </c>
      <c r="B16" s="261" t="s">
        <v>235</v>
      </c>
      <c r="C16" s="203">
        <v>32460</v>
      </c>
      <c r="D16" s="203">
        <v>32460</v>
      </c>
      <c r="E16" s="102"/>
    </row>
    <row r="17" spans="1:5" ht="18" customHeight="1">
      <c r="A17" s="157" t="s">
        <v>236</v>
      </c>
      <c r="B17" s="261" t="s">
        <v>237</v>
      </c>
      <c r="C17" s="203">
        <v>41310</v>
      </c>
      <c r="D17" s="203">
        <v>41310</v>
      </c>
      <c r="E17" s="102"/>
    </row>
    <row r="18" spans="1:5" ht="25.5" customHeight="1">
      <c r="A18" s="168" t="s">
        <v>238</v>
      </c>
      <c r="B18" s="159" t="s">
        <v>239</v>
      </c>
      <c r="C18" s="203">
        <v>234405</v>
      </c>
      <c r="D18" s="203">
        <v>234405</v>
      </c>
      <c r="E18" s="102"/>
    </row>
    <row r="19" spans="1:5" ht="18" customHeight="1">
      <c r="A19" s="157" t="s">
        <v>240</v>
      </c>
      <c r="B19" s="159" t="s">
        <v>241</v>
      </c>
      <c r="C19" s="203">
        <v>15184</v>
      </c>
      <c r="D19" s="203">
        <v>15184</v>
      </c>
      <c r="E19" s="102"/>
    </row>
    <row r="20" spans="1:5" ht="18" customHeight="1">
      <c r="A20" s="157" t="s">
        <v>242</v>
      </c>
      <c r="B20" s="261" t="s">
        <v>230</v>
      </c>
      <c r="C20" s="203">
        <v>0</v>
      </c>
      <c r="D20" s="203">
        <v>0</v>
      </c>
      <c r="E20" s="102"/>
    </row>
    <row r="21" spans="1:5" ht="18" customHeight="1">
      <c r="A21" s="157" t="s">
        <v>243</v>
      </c>
      <c r="B21" s="261" t="s">
        <v>274</v>
      </c>
      <c r="C21" s="203">
        <v>21600</v>
      </c>
      <c r="D21" s="203">
        <v>21600</v>
      </c>
      <c r="E21" s="102"/>
    </row>
    <row r="22" spans="1:5" ht="18" customHeight="1">
      <c r="A22" s="157" t="s">
        <v>244</v>
      </c>
      <c r="B22" s="261" t="s">
        <v>245</v>
      </c>
      <c r="C22" s="203">
        <v>53135</v>
      </c>
      <c r="D22" s="203">
        <v>53135</v>
      </c>
      <c r="E22" s="102"/>
    </row>
    <row r="23" spans="1:5" ht="18" customHeight="1">
      <c r="A23" s="157" t="s">
        <v>246</v>
      </c>
      <c r="B23" s="159" t="s">
        <v>210</v>
      </c>
      <c r="C23" s="203">
        <v>110850</v>
      </c>
      <c r="D23" s="203">
        <v>110850</v>
      </c>
      <c r="E23" s="102"/>
    </row>
    <row r="24" spans="1:5" ht="29.25" customHeight="1">
      <c r="A24" s="415" t="s">
        <v>450</v>
      </c>
      <c r="B24" s="293" t="s">
        <v>449</v>
      </c>
      <c r="C24" s="203"/>
      <c r="D24" s="203">
        <v>30000</v>
      </c>
      <c r="E24" s="102"/>
    </row>
    <row r="25" spans="1:5" ht="16.5" customHeight="1">
      <c r="A25" s="523" t="s">
        <v>165</v>
      </c>
      <c r="B25" s="524"/>
      <c r="C25" s="204">
        <v>58385</v>
      </c>
      <c r="D25" s="204">
        <f>'Tartalék fekvő'!C22</f>
        <v>54505</v>
      </c>
      <c r="E25" s="102"/>
    </row>
    <row r="26" spans="1:5" ht="16.5" customHeight="1">
      <c r="A26" s="525" t="s">
        <v>41</v>
      </c>
      <c r="B26" s="526"/>
      <c r="C26" s="205">
        <f>SUM(C9,C25)</f>
        <v>2117756</v>
      </c>
      <c r="D26" s="205">
        <f>SUM(D9,D25)</f>
        <v>2143876</v>
      </c>
      <c r="E26" s="102"/>
    </row>
    <row r="29" spans="4:6" ht="12.75">
      <c r="D29" s="102"/>
      <c r="E29" s="102"/>
      <c r="F29" s="102"/>
    </row>
  </sheetData>
  <sheetProtection/>
  <mergeCells count="7">
    <mergeCell ref="A25:B25"/>
    <mergeCell ref="A26:B26"/>
    <mergeCell ref="A7:B8"/>
    <mergeCell ref="A10:B10"/>
    <mergeCell ref="A11:B11"/>
    <mergeCell ref="A1:D1"/>
    <mergeCell ref="D7:D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Major Andrea</cp:lastModifiedBy>
  <cp:lastPrinted>2020-12-21T14:53:10Z</cp:lastPrinted>
  <dcterms:created xsi:type="dcterms:W3CDTF">2014-01-23T10:46:39Z</dcterms:created>
  <dcterms:modified xsi:type="dcterms:W3CDTF">2020-12-22T07:35:04Z</dcterms:modified>
  <cp:category/>
  <cp:version/>
  <cp:contentType/>
  <cp:contentStatus/>
</cp:coreProperties>
</file>