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95" windowHeight="4725" tabRatio="577" activeTab="7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.1" sheetId="7" r:id="rId7"/>
    <sheet name="6.2" sheetId="8" r:id="rId8"/>
    <sheet name="7" sheetId="9" r:id="rId9"/>
    <sheet name="7.1.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2a" sheetId="16" r:id="rId16"/>
    <sheet name="13" sheetId="17" r:id="rId17"/>
    <sheet name="14" sheetId="18" r:id="rId18"/>
    <sheet name="15" sheetId="19" r:id="rId19"/>
    <sheet name="16" sheetId="20" r:id="rId20"/>
  </sheets>
  <definedNames>
    <definedName name="_xlnm.Print_Titles" localSheetId="12">'10'!$1:$6</definedName>
    <definedName name="_xlnm.Print_Titles" localSheetId="18">'15'!$1:$4</definedName>
    <definedName name="_xlnm.Print_Titles" localSheetId="19">'16'!$1:$4</definedName>
    <definedName name="_xlnm.Print_Titles" localSheetId="3">'4'!$1:$4</definedName>
    <definedName name="_xlnm.Print_Titles" localSheetId="4">'4a'!$2:$6</definedName>
    <definedName name="_xlnm.Print_Titles" localSheetId="5">'5'!$1:$3</definedName>
    <definedName name="_xlnm.Print_Titles" localSheetId="6">'6.1'!$1:$5</definedName>
    <definedName name="_xlnm.Print_Titles" localSheetId="7">'6.2'!$1:$4</definedName>
    <definedName name="_xlnm.Print_Titles" localSheetId="8">'7'!$1:$6</definedName>
    <definedName name="_xlnm.Print_Titles" localSheetId="9">'7.1.'!$1:$5</definedName>
  </definedNames>
  <calcPr fullCalcOnLoad="1"/>
</workbook>
</file>

<file path=xl/sharedStrings.xml><?xml version="1.0" encoding="utf-8"?>
<sst xmlns="http://schemas.openxmlformats.org/spreadsheetml/2006/main" count="1635" uniqueCount="1022">
  <si>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</si>
  <si>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</si>
  <si>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</si>
  <si>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</si>
  <si>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</si>
  <si>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</si>
  <si>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</si>
  <si>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</si>
  <si>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d/ kisértékű szoftverbeszerzés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</si>
  <si>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</si>
  <si>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</si>
  <si>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</si>
  <si>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</si>
  <si>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</si>
  <si>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</si>
  <si>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</si>
  <si>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</si>
  <si>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</si>
  <si>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</si>
  <si>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</si>
  <si>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</si>
  <si>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</si>
  <si>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</si>
  <si>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</si>
  <si>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</si>
  <si>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Megnevezés</t>
  </si>
  <si>
    <t>Intézmény megnevezése</t>
  </si>
  <si>
    <t>Önkormányzat működési bevételei</t>
  </si>
  <si>
    <t>a/ nem lakás célú ingatlanértékesítés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</si>
  <si>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</si>
  <si>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</si>
  <si>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</si>
  <si>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</si>
  <si>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</si>
  <si>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</si>
  <si>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</si>
  <si>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</si>
  <si>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</si>
  <si>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</si>
  <si>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</si>
  <si>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</si>
  <si>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</si>
  <si>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</si>
  <si>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</si>
  <si>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</si>
  <si>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</si>
  <si>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</si>
  <si>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</si>
  <si>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</si>
  <si>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</si>
  <si>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</si>
  <si>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</si>
  <si>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</si>
  <si>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</si>
  <si>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</si>
  <si>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</si>
  <si>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</si>
  <si>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</si>
  <si>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</si>
  <si>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</si>
  <si>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</si>
  <si>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</si>
  <si>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</si>
  <si>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Könyvtári érdekeltségnövelő támogatás</t>
  </si>
  <si>
    <t xml:space="preserve">b/ Felhalmozási célú támogatás </t>
  </si>
  <si>
    <t>Eredeti</t>
  </si>
  <si>
    <t>Módosított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</si>
  <si>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</si>
  <si>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</si>
  <si>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</si>
  <si>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</si>
  <si>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</si>
  <si>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</si>
  <si>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</si>
  <si>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</si>
  <si>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</si>
  <si>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</si>
  <si>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</si>
  <si>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</si>
  <si>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</si>
  <si>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</si>
  <si>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</si>
  <si>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</si>
  <si>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</si>
  <si>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</si>
  <si>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Komló Város Önkormányzat és intézményei</t>
  </si>
  <si>
    <t>Önkormányzati és intézményi felhalmozási célú kiadások</t>
  </si>
  <si>
    <t>Áh-n kívülről összesen: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</si>
  <si>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</si>
  <si>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</si>
  <si>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</si>
  <si>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</si>
  <si>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Tény</t>
  </si>
  <si>
    <t>er.</t>
  </si>
  <si>
    <t>mód</t>
  </si>
  <si>
    <t>tény</t>
  </si>
  <si>
    <t>BEVÉTELEK MEGNEVEZÉSE</t>
  </si>
  <si>
    <t>Előirányzat</t>
  </si>
  <si>
    <t>KIADÁSOK MEGNEVEZÉSE</t>
  </si>
  <si>
    <t>Bevételek összesen:</t>
  </si>
  <si>
    <t>Kiadások összesen:</t>
  </si>
  <si>
    <t>Összesen:</t>
  </si>
  <si>
    <t>A projekt megnevezése</t>
  </si>
  <si>
    <t>Támogatást biztosító megnevezése</t>
  </si>
  <si>
    <t>Támogatás összege Ft</t>
  </si>
  <si>
    <t>Képviselő-testületi döntés száma</t>
  </si>
  <si>
    <t>ERFA és központi költségvetés</t>
  </si>
  <si>
    <t>ESZA és központi költségvetés</t>
  </si>
  <si>
    <t>IPA (Horvátország)</t>
  </si>
  <si>
    <t xml:space="preserve">18/2012. (II. 02.) </t>
  </si>
  <si>
    <t>106/2012. (VI. 21.)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</si>
  <si>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</si>
  <si>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</si>
  <si>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</si>
  <si>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</si>
  <si>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</si>
  <si>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</si>
  <si>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</si>
  <si>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</si>
  <si>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Sorszám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</si>
  <si>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</si>
  <si>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</si>
  <si>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</si>
  <si>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</si>
  <si>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</si>
  <si>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</si>
  <si>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</si>
  <si>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</si>
  <si>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</si>
  <si>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Magánszemélyek kommunális adója</t>
  </si>
  <si>
    <t>Építményadó *</t>
  </si>
  <si>
    <t>Telekadó</t>
  </si>
  <si>
    <t>Idegenforgalmi adó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</si>
  <si>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</si>
  <si>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</si>
  <si>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</si>
  <si>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</si>
  <si>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</si>
  <si>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</si>
  <si>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</si>
  <si>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</si>
  <si>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</si>
  <si>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Munka-adókat terhelő járulékok</t>
  </si>
  <si>
    <t>Elvonások és befiz.</t>
  </si>
  <si>
    <t>Műk.c.tám.áh-n belülre</t>
  </si>
  <si>
    <t>Felh.c.tám.áh-n belülre</t>
  </si>
  <si>
    <t>Felh.c.tám. áh-n kívülre</t>
  </si>
  <si>
    <t>Önkormányzat kormányzati funkciói</t>
  </si>
  <si>
    <t>011130</t>
  </si>
  <si>
    <t>013350</t>
  </si>
  <si>
    <t>013360</t>
  </si>
  <si>
    <t>016080</t>
  </si>
  <si>
    <t>018010</t>
  </si>
  <si>
    <t>018020</t>
  </si>
  <si>
    <t>018030</t>
  </si>
  <si>
    <t>022010</t>
  </si>
  <si>
    <t>041236</t>
  </si>
  <si>
    <t>045120</t>
  </si>
  <si>
    <t>045150</t>
  </si>
  <si>
    <t>052020</t>
  </si>
  <si>
    <t>052080</t>
  </si>
  <si>
    <t>061020</t>
  </si>
  <si>
    <t>061030</t>
  </si>
  <si>
    <t>063080</t>
  </si>
  <si>
    <t>064010</t>
  </si>
  <si>
    <t>066020</t>
  </si>
  <si>
    <t>074031</t>
  </si>
  <si>
    <t>074032</t>
  </si>
  <si>
    <t>081030</t>
  </si>
  <si>
    <t>081041</t>
  </si>
  <si>
    <t>081045</t>
  </si>
  <si>
    <t>084031</t>
  </si>
  <si>
    <t>084032</t>
  </si>
  <si>
    <t>101150</t>
  </si>
  <si>
    <t>104051</t>
  </si>
  <si>
    <t>105010</t>
  </si>
  <si>
    <t>106020</t>
  </si>
  <si>
    <t>107060</t>
  </si>
  <si>
    <t>900060</t>
  </si>
  <si>
    <t>Tarta-lékok</t>
  </si>
  <si>
    <t>Beruhá-zások</t>
  </si>
  <si>
    <t>Műk.c.   kölcsön nyújtása</t>
  </si>
  <si>
    <t>Felh.c.   kölcsön nyújtása</t>
  </si>
  <si>
    <t>Központi, irányító-szervi tám. folyósítása</t>
  </si>
  <si>
    <t>2.sz. melléklet</t>
  </si>
  <si>
    <t>1.sz. melléklet</t>
  </si>
  <si>
    <t>%</t>
  </si>
  <si>
    <t>Hivatal kormányzati funkciói</t>
  </si>
  <si>
    <t>3.sz. melléklet</t>
  </si>
  <si>
    <t>Közhatalmi bevételek</t>
  </si>
  <si>
    <t>Előző évi maradvány</t>
  </si>
  <si>
    <t>Intézményi működési bevételek hivatal nélkül</t>
  </si>
  <si>
    <t>Hivatal működési bevételei</t>
  </si>
  <si>
    <t>Iparűzési adó</t>
  </si>
  <si>
    <t>Építményadó</t>
  </si>
  <si>
    <t>Helyi adó összesen:</t>
  </si>
  <si>
    <t>Önkormányzati ingatlanértékesítés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</si>
  <si>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</si>
  <si>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</si>
  <si>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</si>
  <si>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</si>
  <si>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</si>
  <si>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</si>
  <si>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Áh-n belüli megelőlegezések</t>
  </si>
  <si>
    <t>TB028</t>
  </si>
  <si>
    <t>MÁK-tól kiegészítő gyermekvédelmi tám. és pótléka</t>
  </si>
  <si>
    <t>TB030</t>
  </si>
  <si>
    <t>OEP-tól finanszír védőnők</t>
  </si>
  <si>
    <t>OEP-tól finanszír ifjúság eü.</t>
  </si>
  <si>
    <t>TB032</t>
  </si>
  <si>
    <t>TB034</t>
  </si>
  <si>
    <t>Hosszúhetény szerverközpont fenntartás támogatása</t>
  </si>
  <si>
    <t>Mhertelend szerverközpont fenntartás támogatása</t>
  </si>
  <si>
    <t>Szászvár szerverközpont fenntartás támogatása</t>
  </si>
  <si>
    <t>IPA</t>
  </si>
  <si>
    <t>TB047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</si>
  <si>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</si>
  <si>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</si>
  <si>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</si>
  <si>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</si>
  <si>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</si>
  <si>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</si>
  <si>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</si>
  <si>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</si>
  <si>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</si>
  <si>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</si>
  <si>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</si>
  <si>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</si>
  <si>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</si>
  <si>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</si>
  <si>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</si>
  <si>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</si>
  <si>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</si>
  <si>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</si>
  <si>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</si>
  <si>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</si>
  <si>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</si>
  <si>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</si>
  <si>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</si>
  <si>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</si>
  <si>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</si>
  <si>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</si>
  <si>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</si>
  <si>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</si>
  <si>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</si>
  <si>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</si>
  <si>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</si>
  <si>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</si>
  <si>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</si>
  <si>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</si>
  <si>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</si>
  <si>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</si>
  <si>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</si>
  <si>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</si>
  <si>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Komló Városi Óvoda</t>
  </si>
  <si>
    <t>KH,  Színház</t>
  </si>
  <si>
    <t>Mind- összesen</t>
  </si>
  <si>
    <t>működési</t>
  </si>
  <si>
    <t>fejlesztési</t>
  </si>
  <si>
    <t>Eltérés előző évi maradványhoz képest</t>
  </si>
  <si>
    <t>PD005</t>
  </si>
  <si>
    <t>Komlói Fűtőerőmű Kft-nek Sportközpont működtetése</t>
  </si>
  <si>
    <t>Komlói Fűtőerőmű Kft-nek KBSK működtetése</t>
  </si>
  <si>
    <t>PD0061</t>
  </si>
  <si>
    <t>"Szent Borbála Otthon" működési támogatása</t>
  </si>
  <si>
    <t>PK</t>
  </si>
  <si>
    <t>PD007</t>
  </si>
  <si>
    <t>PD0081</t>
  </si>
  <si>
    <t>PD0082</t>
  </si>
  <si>
    <t>PD0083</t>
  </si>
  <si>
    <t>PD0085</t>
  </si>
  <si>
    <t>PD040</t>
  </si>
  <si>
    <t>Orfű Pécsi-tó Nonprofit Fejlesztő és Üzemeltető Köz.</t>
  </si>
  <si>
    <t>Társasházak (felújítási alap)</t>
  </si>
  <si>
    <t>TK013</t>
  </si>
  <si>
    <t>TK071</t>
  </si>
  <si>
    <t>K 506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</si>
  <si>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</si>
  <si>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</si>
  <si>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</si>
  <si>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</si>
  <si>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</si>
  <si>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</si>
  <si>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</si>
  <si>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</si>
  <si>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</si>
  <si>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</si>
  <si>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</si>
  <si>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</si>
  <si>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</si>
  <si>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</si>
  <si>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09</t>
  </si>
  <si>
    <t>Értékesítés</t>
  </si>
  <si>
    <t>10</t>
  </si>
  <si>
    <t>Hiány, selejtezés, megsemmisülés</t>
  </si>
  <si>
    <t>11</t>
  </si>
  <si>
    <t>Térítésmentes átadás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</si>
  <si>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</si>
  <si>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</si>
  <si>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</si>
  <si>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</si>
  <si>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</si>
  <si>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</si>
  <si>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</si>
  <si>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</si>
  <si>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</si>
  <si>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</si>
  <si>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</si>
  <si>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</si>
  <si>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</si>
  <si>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</si>
  <si>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</si>
  <si>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</si>
  <si>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</si>
  <si>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</si>
  <si>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</si>
  <si>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</si>
  <si>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KOMLÓ VÁROS ÖNKORMÁNYZAT</t>
  </si>
  <si>
    <t>Mérleg melléklet</t>
  </si>
  <si>
    <t>Részvények és részesedések állománya</t>
  </si>
  <si>
    <t>Részesedés a cégben (%)</t>
  </si>
  <si>
    <t>Névérték</t>
  </si>
  <si>
    <t>I. RÉSZVÉNYEK</t>
  </si>
  <si>
    <t>DRV Rt.</t>
  </si>
  <si>
    <t>Forrás Vagyonkez.Befekt.Rt.</t>
  </si>
  <si>
    <t>Kisebbségi tulajdonú összesen:</t>
  </si>
  <si>
    <t>Komlói Fűtőerőmű Zrt.</t>
  </si>
  <si>
    <t>Többségi tulajdonú összesen:</t>
  </si>
  <si>
    <t>II. RÉSZESEDÉSEK</t>
  </si>
  <si>
    <t>Komló-Habilitas Np.KH.Kft.</t>
  </si>
  <si>
    <t>Komlói Bányász Sportkör Kft.</t>
  </si>
  <si>
    <t>Komló-Víz Kft.</t>
  </si>
  <si>
    <t>Mérleg melléklet: részösszesítő</t>
  </si>
  <si>
    <t>Egyéb tartósan, működési céllal adott kölcsönök leltárából:</t>
  </si>
  <si>
    <t>a hosszú lejáratú szocális kölcsönök összesítése</t>
  </si>
  <si>
    <t>Sorszám:</t>
  </si>
  <si>
    <t>Név:</t>
  </si>
  <si>
    <t>Fennmaradó rész</t>
  </si>
  <si>
    <t>Kispál Imréné</t>
  </si>
  <si>
    <t>Nagy Zoltánné</t>
  </si>
  <si>
    <t>Orsós Ferenc és neje</t>
  </si>
  <si>
    <t>forintban</t>
  </si>
  <si>
    <t>Mind-összesen</t>
  </si>
  <si>
    <t>6.1.sz. melléklet</t>
  </si>
  <si>
    <t>Műk.c.tám. áh-n kívülre</t>
  </si>
  <si>
    <t>9.sz. melléklet</t>
  </si>
  <si>
    <t>11.sz.melléklet</t>
  </si>
  <si>
    <t>14.sz. melléklet</t>
  </si>
  <si>
    <t>Önkormányzat működési támogatásai</t>
  </si>
  <si>
    <t>Működési c. tám. bevételei áh-n belülről</t>
  </si>
  <si>
    <t>Működési c. kölcsön térülése</t>
  </si>
  <si>
    <t>Működési c.átvett pénzeszköz</t>
  </si>
  <si>
    <t>Felhalmozási c.önkormányzati támogatás</t>
  </si>
  <si>
    <t>Felhalmozási c. tám. bevételei áh-n belülről</t>
  </si>
  <si>
    <t>Felhalmozási bevételek</t>
  </si>
  <si>
    <t>Felhalmozási c. kölcsön térülése</t>
  </si>
  <si>
    <t>Felhalmozási c.átvett pénzeszköz</t>
  </si>
  <si>
    <t>Felhalmozási c. maradvány</t>
  </si>
  <si>
    <t>Működési c. maradvány</t>
  </si>
  <si>
    <t>Munkaadókat terhelő járulékok</t>
  </si>
  <si>
    <t>Működési c.tám. áh-n belülre</t>
  </si>
  <si>
    <t>Működési c.kölcsön nyújtása</t>
  </si>
  <si>
    <t>Működési c. tám.áh-n kívülre</t>
  </si>
  <si>
    <t>Felhalmozási c.tám.áh-n belülre</t>
  </si>
  <si>
    <t>Felhalmozási c.kölcsön nyújtása</t>
  </si>
  <si>
    <t>Felhalmozási c.tám.áh-n kívülre</t>
  </si>
  <si>
    <t>Működési c. hitel törlesztés</t>
  </si>
  <si>
    <t>Felhalmozási c. hitel törlesztés</t>
  </si>
  <si>
    <t>Működési c. hitel felvétele</t>
  </si>
  <si>
    <t>Felhalmozási c. hitel felvétele</t>
  </si>
  <si>
    <t>Hitel felvétele</t>
  </si>
  <si>
    <t>Maradvány igénybevétele</t>
  </si>
  <si>
    <t>Hitel törlesztés</t>
  </si>
  <si>
    <t xml:space="preserve"> Óvoda</t>
  </si>
  <si>
    <t xml:space="preserve"> KH és Színház</t>
  </si>
  <si>
    <t>K.K.Ö. Hivatal</t>
  </si>
  <si>
    <t>15.sz. melléklet</t>
  </si>
  <si>
    <t>16.sz.melléklet</t>
  </si>
  <si>
    <t>Átlagos statisztikai létszám</t>
  </si>
  <si>
    <t>Működési mérleg átcsoportosítása</t>
  </si>
  <si>
    <t>Felhalmozási mérleg átcsoportosítása</t>
  </si>
  <si>
    <t>Az önkormányzat által adott közvetett támogatások (kedvezmények)</t>
  </si>
  <si>
    <t>Terv</t>
  </si>
  <si>
    <t>Tárgyéven túlnyúló kötelezettségvállalás testületi döntések alapján</t>
  </si>
  <si>
    <t>2016.</t>
  </si>
  <si>
    <t>15/2014 (II.14.) sz.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</si>
  <si>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</si>
  <si>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</si>
  <si>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t>94/2012. (VI.21.) sz.</t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</si>
  <si>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</si>
  <si>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Áh-n belüli megelőlegezés visszafizetése</t>
  </si>
  <si>
    <t>Felhalmozási kamat (dologi kiadás)</t>
  </si>
  <si>
    <t>Dologi kiadások (felhalmozási kamat nélkül)</t>
  </si>
  <si>
    <t>4.sz.melléklet</t>
  </si>
  <si>
    <t>Ebből: Koncessziós díj Dél-dunántúli Közlekedési Központ Zrt.</t>
  </si>
  <si>
    <t xml:space="preserve">           Víz- és szennyvízhálózat bérleti díja </t>
  </si>
  <si>
    <t>Különféle bírságok bevételei</t>
  </si>
  <si>
    <t>Szabálysértési bírságok</t>
  </si>
  <si>
    <t>Közhatalmi bevétel Önkormányzatnál összesen:</t>
  </si>
  <si>
    <t>Önkormányzat összesen:</t>
  </si>
  <si>
    <t>Intézmények összesen:</t>
  </si>
  <si>
    <t>Felhalmozási bevételek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</si>
  <si>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</si>
  <si>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</si>
  <si>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</si>
  <si>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Szociális ágazati pótlék</t>
  </si>
  <si>
    <t>Települési önkormányzatok kulturális feladatianak támogatása</t>
  </si>
  <si>
    <t>Működési célú költségvetési támogatások és kiegészítő támogatások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</si>
  <si>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</si>
  <si>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</t>
  </si>
  <si>
    <t xml:space="preserve">           Helyi közösségi közlekedési támogatás</t>
  </si>
  <si>
    <t>Muzeális intézmények szakmai támogatása - Kubinyi Ágoston program</t>
  </si>
  <si>
    <t>ASP működtetésre pénzeszköz átvétel</t>
  </si>
  <si>
    <t>Egyszeri gyermekvédelmi támogatás - Erzsébet-utalvány</t>
  </si>
  <si>
    <t>Intézményeknél összesen:</t>
  </si>
  <si>
    <t>Komló Város Önkormányzat és intézményei bevételei</t>
  </si>
  <si>
    <t>C kód</t>
  </si>
  <si>
    <t>Cofog</t>
  </si>
  <si>
    <t>Kgazda</t>
  </si>
  <si>
    <t>Összeg</t>
  </si>
  <si>
    <t>Tétel megnevezése</t>
  </si>
  <si>
    <t>PV120</t>
  </si>
  <si>
    <t>Belisce Város Önkormányzatának támogatása - IPA</t>
  </si>
  <si>
    <t>B 65</t>
  </si>
  <si>
    <t>Működési célú ÁH-n kívülről átvett pénzeszköz</t>
  </si>
  <si>
    <t>PV121</t>
  </si>
  <si>
    <t>B 75</t>
  </si>
  <si>
    <t>Felhalmozási célú ÁH-n kívülről átvett pénzeszköz</t>
  </si>
  <si>
    <t>ÁH-n kívülről átvett pénzeszköz</t>
  </si>
  <si>
    <t>1x-i gyermekvédelmi támogatás -2015.I. és II. ütem</t>
  </si>
  <si>
    <t>Bóly szerverközpont fenntartás támogatása</t>
  </si>
  <si>
    <t xml:space="preserve">Pécsvárad szerverközpont fenntartás támogatása </t>
  </si>
  <si>
    <t>TB036</t>
  </si>
  <si>
    <t>TB110</t>
  </si>
  <si>
    <t>Művészeti iskola térítési és tandíj 30 %-a  KLIK-től</t>
  </si>
  <si>
    <t>TB114</t>
  </si>
  <si>
    <t>B 16</t>
  </si>
  <si>
    <t>Működési célú támogatásértékű átvett pénzeszköz (ÁH belülről)</t>
  </si>
  <si>
    <t>Bóly szerverközpont fejlesztésének támogatása</t>
  </si>
  <si>
    <t>Bonyhád szerverközpont fejlesztésének támogatása</t>
  </si>
  <si>
    <t>Pécsvárad szerverközpont fejlesztésének támogatása</t>
  </si>
  <si>
    <t>TB115</t>
  </si>
  <si>
    <t>B 25</t>
  </si>
  <si>
    <t>Felhalmozási célú támogatásértékű átvett pénzeszköz (ÁH b.)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</si>
  <si>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</si>
  <si>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</si>
  <si>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</si>
  <si>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</si>
  <si>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</si>
  <si>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</si>
  <si>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</si>
  <si>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</si>
  <si>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</si>
  <si>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</si>
  <si>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</si>
  <si>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</si>
  <si>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</si>
  <si>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</si>
  <si>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</si>
  <si>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</si>
  <si>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</si>
  <si>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5.sz.melléklet</t>
  </si>
  <si>
    <t xml:space="preserve">           Létszámleépítési pályázat</t>
  </si>
  <si>
    <t>Belterületi utak felújítása</t>
  </si>
  <si>
    <t>Tagi kölcsön visszafizetés Baranya-Víz Zrt.</t>
  </si>
  <si>
    <t>047310</t>
  </si>
  <si>
    <t>047320</t>
  </si>
  <si>
    <t>047460</t>
  </si>
  <si>
    <t>083050</t>
  </si>
  <si>
    <t>Áh-n belüli megel. visszafiz.</t>
  </si>
  <si>
    <t>042180</t>
  </si>
  <si>
    <t>045160</t>
  </si>
  <si>
    <t>094260</t>
  </si>
  <si>
    <t>104035</t>
  </si>
  <si>
    <t>104036</t>
  </si>
  <si>
    <t>104042</t>
  </si>
  <si>
    <t>107013</t>
  </si>
  <si>
    <t>107051</t>
  </si>
  <si>
    <t>107052</t>
  </si>
  <si>
    <t>107053</t>
  </si>
  <si>
    <t>Közvilágítás korszerűsítés törlesztés 2015. évi üteme (GREP Zrt.)</t>
  </si>
  <si>
    <t>Önkormányzat kisértékű számítástechnika</t>
  </si>
  <si>
    <t>Iskolaegészségügy informatika</t>
  </si>
  <si>
    <t>c/ kisértékű informatikai eszközbeszerzés (dologiból átcsoportosítva)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</si>
  <si>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</si>
  <si>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</si>
  <si>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</si>
  <si>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</si>
  <si>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</si>
  <si>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</si>
  <si>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Bevétel (Ft)</t>
  </si>
  <si>
    <t>Kiadás (Ft)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</si>
  <si>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</si>
  <si>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DDOP-5.1.5/B-11-2001-0018 "Helyi jelentőségű vízvédelmi rendszerek fejlesztése Komló Város területén"</t>
  </si>
  <si>
    <t>106/2012. (VI.21.)</t>
  </si>
  <si>
    <t>DDOP-5.1.5/B-11-2001-0018 "Helyi jelentőségű vízvédelmi rendszerek fejlesztése Komló Város területén"  pályázathoz kapcsolódó EU Önerő Alap</t>
  </si>
  <si>
    <t>Erőműfejlesztés önereje</t>
  </si>
  <si>
    <t>Zenei CD kiadásának támogatása- Szentesi Tamás</t>
  </si>
  <si>
    <t>Komló Sport Kft  részére működési célú pénzeszköz átadás</t>
  </si>
  <si>
    <t>Komlói Bányász Sportkör Kft részére működési célú pénze. átadás</t>
  </si>
  <si>
    <t>Mecsek Hegyhát Turisztikai Egyesület műk.c.pe.átadása</t>
  </si>
  <si>
    <t>Komlói Honismereti és Városszépítő Egyesület  nem kv szerv tám.</t>
  </si>
  <si>
    <t>Gesztenyési Asszonyklub éves kirándulásának a támogatása</t>
  </si>
  <si>
    <t>Villa Complov Sport Club Közhasznú Sportegyesület</t>
  </si>
  <si>
    <t xml:space="preserve"> K 512</t>
  </si>
  <si>
    <t>Működési célú ÁH-n kívülre átadott pénzeszköz</t>
  </si>
  <si>
    <t>Komlói Bányász Horgász Egyesület támogatása</t>
  </si>
  <si>
    <t>K 89</t>
  </si>
  <si>
    <t>Felhalmozási célú ÁH-n kívülre átadott pénzeszköz</t>
  </si>
  <si>
    <t>ÁH-n kívülre átadott pénzeszköz</t>
  </si>
  <si>
    <t>TK083</t>
  </si>
  <si>
    <t xml:space="preserve">Társulásnak tagdíj </t>
  </si>
  <si>
    <t>Működési célú támogatásértékű átadott pénzeszköz (ÁH-n belülre)</t>
  </si>
  <si>
    <t>Működési célú ÁH-n belülre átadott pénzeszköz</t>
  </si>
  <si>
    <t>1.</t>
  </si>
  <si>
    <t>2.</t>
  </si>
  <si>
    <t>Motil Éva</t>
  </si>
  <si>
    <t>(129. és 132. sorok) (D/II/6 és D/II/6C)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</si>
  <si>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</si>
  <si>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</si>
  <si>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</si>
  <si>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</si>
  <si>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</si>
  <si>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</si>
  <si>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</si>
  <si>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</si>
  <si>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</si>
  <si>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</si>
  <si>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</si>
  <si>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</si>
  <si>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</si>
  <si>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</si>
  <si>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</si>
  <si>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</si>
  <si>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</si>
  <si>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</si>
  <si>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</si>
  <si>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</si>
  <si>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</si>
  <si>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</si>
  <si>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</si>
  <si>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</si>
  <si>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</si>
  <si>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</si>
  <si>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</si>
  <si>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</si>
  <si>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</si>
  <si>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</si>
  <si>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</si>
  <si>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</si>
  <si>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</si>
  <si>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</si>
  <si>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</si>
  <si>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</si>
  <si>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</si>
  <si>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</si>
  <si>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</si>
  <si>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</si>
  <si>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</si>
  <si>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</si>
  <si>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</si>
  <si>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D/I/5a - ebből: költségvetési évben esedékes követelések immateriális javak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</si>
  <si>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</si>
  <si>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</si>
  <si>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</si>
  <si>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</si>
  <si>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</si>
  <si>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</si>
  <si>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</si>
  <si>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</si>
  <si>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</si>
  <si>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</si>
  <si>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</si>
  <si>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</si>
  <si>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</si>
  <si>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</si>
  <si>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</si>
  <si>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</si>
  <si>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</si>
  <si>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</si>
  <si>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</si>
  <si>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</si>
  <si>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</si>
  <si>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</si>
  <si>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</si>
  <si>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</si>
  <si>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</si>
  <si>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</si>
  <si>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</si>
  <si>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</si>
  <si>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</si>
  <si>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</si>
  <si>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</si>
  <si>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</si>
  <si>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</si>
  <si>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</si>
  <si>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</si>
  <si>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</si>
  <si>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</si>
  <si>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</si>
  <si>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</si>
  <si>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</si>
  <si>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</si>
  <si>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</si>
  <si>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</si>
  <si>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</si>
  <si>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</si>
  <si>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D/III/1a - ebből: immateriális javakra adott előlegek</t>
  </si>
  <si>
    <t>D/III/1b - ebből: beruházásokra adott előlegek</t>
  </si>
  <si>
    <t>D/III/2 Továbbadási célból folyósított támogatások, ellátások elszámolása</t>
  </si>
  <si>
    <t>D/III/3 Más által beszedett bevételek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</si>
  <si>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</si>
  <si>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</si>
  <si>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</si>
  <si>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</si>
  <si>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</si>
  <si>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</si>
  <si>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</si>
  <si>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</si>
  <si>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</si>
  <si>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</si>
  <si>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</si>
  <si>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</si>
  <si>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</si>
  <si>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</si>
  <si>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</si>
  <si>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</si>
  <si>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</si>
  <si>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</si>
  <si>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</si>
  <si>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</si>
  <si>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</si>
  <si>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</si>
  <si>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</si>
  <si>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</si>
  <si>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</si>
  <si>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</si>
  <si>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</si>
  <si>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</si>
  <si>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</si>
  <si>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</si>
  <si>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</si>
  <si>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</si>
  <si>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</si>
  <si>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</si>
  <si>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</si>
  <si>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</si>
  <si>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</si>
  <si>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</si>
  <si>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</si>
  <si>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</si>
  <si>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</si>
  <si>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</si>
  <si>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</si>
  <si>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</si>
  <si>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</si>
  <si>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</si>
  <si>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</si>
  <si>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</si>
  <si>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</si>
  <si>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</si>
  <si>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</si>
  <si>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</si>
  <si>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</si>
  <si>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</si>
  <si>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</si>
  <si>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</si>
  <si>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</si>
  <si>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Áh-n belüli megel.visszafizetése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</si>
  <si>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</si>
  <si>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</si>
  <si>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</si>
  <si>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>2016. december 31.</t>
  </si>
  <si>
    <t xml:space="preserve">           egyéb működési bevételek</t>
  </si>
  <si>
    <t>Jövedéki adó</t>
  </si>
  <si>
    <t>Megszűnt adónem bevétele (vállalkozók komm.adó)</t>
  </si>
  <si>
    <t>Hivatal gépjármű értékesítés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</si>
  <si>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</si>
  <si>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</si>
  <si>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</si>
  <si>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</si>
  <si>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</si>
  <si>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</si>
  <si>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</si>
  <si>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</si>
  <si>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Gondnokság: Közfoglalkoztatás támogatása</t>
  </si>
  <si>
    <t>Gondnokság: Ebtelep támogatása</t>
  </si>
  <si>
    <t>Szociális ágazati kiegészítő pótlék</t>
  </si>
  <si>
    <t>Pótlólagos támogatás a 2015. évi elszámolás alapján</t>
  </si>
  <si>
    <t>EU önerő támogatás - KEOP-5.5.0/B</t>
  </si>
  <si>
    <t>EU önerő támogatás - KEOP-5.5.0/A</t>
  </si>
  <si>
    <t>Európai Mobilitási Hét és Autómentes Nap 2015.</t>
  </si>
  <si>
    <t>KLIK-től térítési és tandíjak</t>
  </si>
  <si>
    <t>Bérkompenzáció, szoc.ágazati pótlék, szoc ág. kiegészítő pótlék</t>
  </si>
  <si>
    <t>Kiegészítő gyermekvédelmi támogatás</t>
  </si>
  <si>
    <t>Nemzetközi Ifjúsági Környezetvédő és Honismereti Tábor támogatása</t>
  </si>
  <si>
    <t>Európai Mobilitási Hét és Autómentes Nap 2016.</t>
  </si>
  <si>
    <t xml:space="preserve">Hivatal: TÁMOP-2.4.5-12/7-2012-0663 Hatékonyság növeléssel és családközpontú munkahelyi megoldásokkal a modern közigazgatásért </t>
  </si>
  <si>
    <t>Hivatal: 2016.10.02-i népszavazás</t>
  </si>
  <si>
    <t>Hivatal: Mánfától átvett pénzeszköz</t>
  </si>
  <si>
    <t>Hivatal: T-Mobile ügyintéző bér támogatása</t>
  </si>
  <si>
    <t>GESZ: Munkaügyi Központ támogatása</t>
  </si>
  <si>
    <t>GESZ:  DDOP-4.1.2/B-13-2014-0003 pályázat</t>
  </si>
  <si>
    <t>GESZ:  Adminisztrációs feladatok támogatása Társulástól</t>
  </si>
  <si>
    <t>Óvoda: Munkaügyi Központ támogatása</t>
  </si>
  <si>
    <t>Óvoda: DDOP-4.1.2/B-13-2014-0003 pályázat</t>
  </si>
  <si>
    <t>Óvoda: Mjánosi Óvoda támogatása</t>
  </si>
  <si>
    <t>Óvoda: NNÖ támogatásai</t>
  </si>
  <si>
    <t>Könyvtár: Munkaügyi Központ támogatása</t>
  </si>
  <si>
    <t>KH, Színház: Munkaügyi Központ támogatása</t>
  </si>
  <si>
    <t>KH, Színház: Közkincs pályázat támogatása</t>
  </si>
  <si>
    <t>KH, Színház: Magyar Művészeti Akadémia támogatása</t>
  </si>
  <si>
    <t>KH, Színház: NKA támogatása</t>
  </si>
  <si>
    <t>Gondnokság: Ebrendészeti telep támogatása</t>
  </si>
  <si>
    <t>Európa a polgárokért _ Testvérvárosi Napok Komlón pályázat bevétele</t>
  </si>
  <si>
    <t>KH, Színház: Népművészeti Egyesület _ Díszítő Műhely 2.díj</t>
  </si>
  <si>
    <t>KH, Színház: KKEETTKK-56P-04-0044 támogatás</t>
  </si>
  <si>
    <t>Gondnokság: támogatás magánszemélytől</t>
  </si>
  <si>
    <t>Működési célú kölcsön térülése</t>
  </si>
  <si>
    <t>Átvett pénzeszközök</t>
  </si>
  <si>
    <t>Külf.testv.kapcs.</t>
  </si>
  <si>
    <t>Commission Europeennes B-1049 Brüsszel -Testvérvárosi napok Komlón</t>
  </si>
  <si>
    <t>Program megvalós. vissz. nem tér.tám.-Bethlen Gábor Alapkezelő Zrt.</t>
  </si>
  <si>
    <t>Bonyhád szerverközpont fenntartás támogatása</t>
  </si>
  <si>
    <t>Magyarszék szerverközpont fenntartás támogatása</t>
  </si>
  <si>
    <t>K.K.T.Ö.T munkaszerv. feladat ellát. 2016.I.f.é.- Komlói Kistérség Többcélú Önkormányzati Társulás</t>
  </si>
  <si>
    <t>Műk.c.pe.átvétel- K.K.Ö.T. m. szervezeti feladatra- Komlói Kistérség Többcélú Önkormányzati Társulás</t>
  </si>
  <si>
    <t>ÁROP-1.A.3</t>
  </si>
  <si>
    <t>ÁROP-1.A.3 pályázat</t>
  </si>
  <si>
    <t>Eu-i Mobilitási Hét és Autómentes Nap program</t>
  </si>
  <si>
    <t>Eu-i Mobilitási Hét és Autómentes Nap program támogatása</t>
  </si>
  <si>
    <t xml:space="preserve">ÁROP-1.A.3 </t>
  </si>
  <si>
    <t>KEOP-5.5.0/B</t>
  </si>
  <si>
    <t>KEOP-5.5.0/A</t>
  </si>
  <si>
    <t>DDOP-5.1.5/B</t>
  </si>
  <si>
    <t>DDOP-5.1.5/B pályázat</t>
  </si>
  <si>
    <t>ÁH-n belülről átvett pénzeszköz  (B16+B25)</t>
  </si>
  <si>
    <t>B16+B25+B65+B75</t>
  </si>
  <si>
    <t>4/a.sz. melléklet</t>
  </si>
  <si>
    <t>Átadott pénzeszközök</t>
  </si>
  <si>
    <t>Szabó István Hobby Zoo munkahelyteremtési támogatás</t>
  </si>
  <si>
    <t>Varsói diákolimpia költségeinek támogatása- Ottó György</t>
  </si>
  <si>
    <t>Bicikli út költségének támogatása- Szinyákovics Béla</t>
  </si>
  <si>
    <t>Hobbi kézilabdacsapat eszközvásárlásának támogatása- Rendeki Péter</t>
  </si>
  <si>
    <t>Komlói Napok- "Ízek utcája" rendezvény támogatása- Takács Lászlóné</t>
  </si>
  <si>
    <t>Kirándulás buszköltségének támogatása- Szedeli József</t>
  </si>
  <si>
    <t>75 éves jubileumi rendezvény támogatása- Puskás Antal</t>
  </si>
  <si>
    <t>"Gesztenyési Nap" támogatása- Pálfi László</t>
  </si>
  <si>
    <t>Gyermeknapi rendezvény támogatása- Musitz Béla</t>
  </si>
  <si>
    <t>Kökönyösi Nap rendezvény költs. tám.- Molnár Zolntánné</t>
  </si>
  <si>
    <t>Európa Kupára motor felkészítés költs. tám.- Molnár Alexandra</t>
  </si>
  <si>
    <t>Szilvási majális rendezvény tám.- Mink Ernő</t>
  </si>
  <si>
    <t>Gyermekek sí táborozásának buszköltség tám.- Királyné Szilveri Ilona</t>
  </si>
  <si>
    <t>Teremlabdarúgó Torna rendezvényének tám.- Kalmár Bence</t>
  </si>
  <si>
    <t>Év végi záró rendezvény terembérleti díjának tám.- Gyenis István</t>
  </si>
  <si>
    <t>Cresendo nyári akadémia támogatása- Drahos Evelin</t>
  </si>
  <si>
    <t>Külföldi gyaloglóversenyek támogatása- Czukor Zoltán</t>
  </si>
  <si>
    <t>Gyermek világszépségverseny költs. tám. - Bókné Lesku Tímea</t>
  </si>
  <si>
    <t>Horvátországi "testvérkapcsolat" vendégfogad. tám. - Békési Attiláné</t>
  </si>
  <si>
    <t>102023</t>
  </si>
  <si>
    <t>Dél-Dunántúli Közlekedési Központ Zrt. támogatása</t>
  </si>
  <si>
    <t>Komlói Városgazdálkodási Nonprofit Zrt. - Sikosságmentesítés tám.</t>
  </si>
  <si>
    <t>Horváth Kft. részére munkahelyteremtési támogatás</t>
  </si>
  <si>
    <t xml:space="preserve">Baranyai SBAU építőipari és Szolgáltató Kft. </t>
  </si>
  <si>
    <t>DUFTIN Kft. Munkahelyteremtési támogatsáa</t>
  </si>
  <si>
    <t>DPG 13 Kft. Munkahelyteremtési támogatása</t>
  </si>
  <si>
    <t>Hegyhátmédia Kulturális Szolgáltató Kft. Részére műk.c.pe.átadás</t>
  </si>
  <si>
    <t>Baranya Televízió Kulturális és Szolgáltató Kft. nem kv szerv tám.</t>
  </si>
  <si>
    <t>"Szent Borbála Otthon" működési támogatása- Karácsonyi rendezvény</t>
  </si>
  <si>
    <t>Komló Város Asztalitenisz utánpótlásért Alapítvány nem kv szerv tám.</t>
  </si>
  <si>
    <t>Mentőautók felszereltségének korsz.-Országos Mentőszolgálat Alapítv.</t>
  </si>
  <si>
    <t>Zöldike Alapítvány nem kv szerv tám.</t>
  </si>
  <si>
    <t>Szent Kinga Caritas Alapítvány - Táborozó gyerekek buszkölt. tám.</t>
  </si>
  <si>
    <t>Sallai út Óvodáért Alapítvány nem kv szerv tám.</t>
  </si>
  <si>
    <t>Nagy Kör Óvodai Alapítvány nem kv szerv tám.</t>
  </si>
  <si>
    <t>Kökönyösi Diákokért Alapítvány nem kv szerv támogatása</t>
  </si>
  <si>
    <t>Komlói Szilvási Óvodáért Alapítvány nem kv szerv támogatása</t>
  </si>
  <si>
    <t>Komlói Pedagógus Kamarakórusért Alapítvány nem kv szerv tám.</t>
  </si>
  <si>
    <t>Komlói Munkáskórsuért Alapítvány nem kv szerv támogatása</t>
  </si>
  <si>
    <t>Komló Városért Alapítvány nem kv szerv támogatása</t>
  </si>
  <si>
    <t>Gesztenyési Óvoda Gyermekeiért Közhasznú Alapítv. nem kv szerv tám.</t>
  </si>
  <si>
    <t>Felsőszilvási Óvoda Gyermekeiért Alapítvány  nem kv szerv tám.</t>
  </si>
  <si>
    <t>Kenderföldi Német Nemz. Oktatásért Alapítv.- Gyerekek nyári tábor tám.</t>
  </si>
  <si>
    <t>Iskolafejlesztési alapítvány nem kv szerv tám.</t>
  </si>
  <si>
    <t>Hétszínvirág Alapítvány nem kv szerv támogatása</t>
  </si>
  <si>
    <t>Ezüshegedű alapítvány nem kv szerv támogatása</t>
  </si>
  <si>
    <t>Kodály Zoltán Gyermekkórus Fesztivál Alapítvány- "Pro Urbe" díj KŐKA Kft. felajánl.nyilatk. alapján</t>
  </si>
  <si>
    <t xml:space="preserve">                     Összesen:</t>
  </si>
  <si>
    <t>Magyar Vöröskereszt Baranya Megyei Szervezete nem kv szerv tám.</t>
  </si>
  <si>
    <t>Országos Fogyasztóvédelmi Egyesület Baranya Megyei Szervezet műk.c.pe.átad.</t>
  </si>
  <si>
    <t>Komlói Erdélyi Kör- "Pro civitate" díj támogatása</t>
  </si>
  <si>
    <t>Komlói Bányász horgász Egyesület nem kv szerv támogatása</t>
  </si>
  <si>
    <t>Rákóczi Szövetség Komlói Szervezet-Kárpátaljai magyar nyelvű tanint.-be beiratkozás</t>
  </si>
  <si>
    <t>Új Nap Klub Rákbetegek Orsz.Szöv.Komlói Tagszerv. Nem kv szerv tám.</t>
  </si>
  <si>
    <t>Történelmi Igazságtétel Bizottság baranya Megyei Tagozata nem kv szerv tám.</t>
  </si>
  <si>
    <t>Tisztelet Komlónak Egyesület nem kv szerv tám.</t>
  </si>
  <si>
    <t>SK SUGÓLYUK Színjátszókat és Előadóművészeket Támógató nem kv szerv tám.</t>
  </si>
  <si>
    <t>Rákóczi Szövetség Komlói Szervezete nem kv szerv támogatása</t>
  </si>
  <si>
    <t>Pöndöly Néptánc és Hagyományörző Egyesület nem kv szerv tám.</t>
  </si>
  <si>
    <t>Országos Magyar Méhészeti Egyesület nem kv szerv tám.</t>
  </si>
  <si>
    <t>Nyugdíjas Egyesület Őszirózsa Tánccsoport és Fehérrózsa dal.nem kv szerv tám.</t>
  </si>
  <si>
    <t>Nyugdíjas Egyesület nem kv szerv támogatása</t>
  </si>
  <si>
    <t>Mecsekjánosiért Egyesület nem kv szerv támogatása</t>
  </si>
  <si>
    <t>Mecseki Bányászok Szakszervezete KomlóiNyugdíjas Alapszervezet nem kv szerv tám.</t>
  </si>
  <si>
    <t>Légúti Betegek Komlói Egyesülete nem kv szerv tám.</t>
  </si>
  <si>
    <t>Komlói Szaxofonos Egyesület nem kv szerv tám.</t>
  </si>
  <si>
    <t>Komlói Polgárőr Egyesület nem kv szerv tám.</t>
  </si>
  <si>
    <t>Komlói Nyugdíjas Könyvbarát Kör nem kv szerv tám.</t>
  </si>
  <si>
    <t>Komlói Német Közhasznú Egyesület nem kv szerv tám.</t>
  </si>
  <si>
    <t>Komlói ILCO Egyesület nem kv szerv tám.</t>
  </si>
  <si>
    <t>Komlói Fekete Láng Érdekvédelmi Egyesület támogatása</t>
  </si>
  <si>
    <t>Komlói Cukorbetegek Egyesület támogatása</t>
  </si>
  <si>
    <t>Komlóért egyesület- Megállapodás alapján nyújtott támogatás</t>
  </si>
  <si>
    <t>Járadékos Bányászok Szakszervezetének támogatása</t>
  </si>
  <si>
    <t>Hétdomb Természetbarát Egyesület támogatása</t>
  </si>
  <si>
    <t>Gimnáziumért Közhasznú Egyesület támogatása</t>
  </si>
  <si>
    <t>Diák és Öntevékeny Körök Egyesületének támogatása</t>
  </si>
  <si>
    <t xml:space="preserve">Szent Bernadett Óvoda- Polgármesteri keret fel nem használt rész </t>
  </si>
  <si>
    <t>Szent Bernadett Óvoda- Óvodások színházbérletének támogatása</t>
  </si>
  <si>
    <t>Országos Magyar Méhészeti Egyesület -Szakmai út támogatása</t>
  </si>
  <si>
    <t>Magyar Máltai Szeretszolgálat Egyesület-Templom újjáépítési költ. tám.</t>
  </si>
  <si>
    <t>Komlói Országjárók baráti köre-Év végi zárórendezvény költ. Tám.</t>
  </si>
  <si>
    <t>Komlói Baptista Gyülekezet-Gyermektáboroztatás támogatása</t>
  </si>
  <si>
    <t>Komlói Állatvédő Egyesület- rendezvény támogatás</t>
  </si>
  <si>
    <t>Kaproncai Művészeti Alapfokú Tantestülete-Fellépő ruhák költs. Tám.</t>
  </si>
  <si>
    <t>Hétdomb Természetbarát Egyesület-Horváth Zoltán emlékdíj támogatása</t>
  </si>
  <si>
    <t>Rákóczi Szövetség Komlói Szervezet-Rendezvény támogatása</t>
  </si>
  <si>
    <t>Nyugdíjas Egyesület- Éves nagykirándulás buszköltségének támogatása</t>
  </si>
  <si>
    <t>Komlói Cukorbetegek Egyesülete-Éves nagykirándulás buszkölt. tám.</t>
  </si>
  <si>
    <t>Díszítőművészeti műhely-Készülő könyv fotóköltségeinek támogatása</t>
  </si>
  <si>
    <t>Dance for Life Tánccsoport-Tánctábor szállásköltségének támogatása</t>
  </si>
  <si>
    <t>"Arany Alkony" Idősek  Gondozóháza és Klubja kirándulás buszkölt.tám.</t>
  </si>
  <si>
    <t>CS.Í.T. Zenekar klipforgatás buszköltségének támogatása</t>
  </si>
  <si>
    <t>"Komló Város Sportjáért" díj tám.- Komlói Asztali Labdarúgó Szakoszt.</t>
  </si>
  <si>
    <t>Komlói Női Kézilabda Egyesület nem kv szerv tám.</t>
  </si>
  <si>
    <t>Városi Diák- és Szabadidőcsoport Egyesület nem kv szerv támogatása</t>
  </si>
  <si>
    <t>Villa Complov Sport Club Közhasznú Sportegyesület nem kv szerv tám.</t>
  </si>
  <si>
    <t>Komlói Tenisz és Sí Klub nem kv szerv tám.</t>
  </si>
  <si>
    <t>Komlói Kyokusin Karate Sport Egyesület nem kv szerv tám.</t>
  </si>
  <si>
    <t>Eszközállomány fejlesztésének támogatása- Komlói Főnix Hagyományőrző és Íjász Baráti kör</t>
  </si>
  <si>
    <t>KÉK KOKASOK TOLLAS CSAPAT nem kv szerv támogatása</t>
  </si>
  <si>
    <t>T20 DARTS CLUB nem kv szerv támogatása</t>
  </si>
  <si>
    <t>Szent Borbála Otthon Nonprofit Közhasznú Kft. f.c.pe.á.</t>
  </si>
  <si>
    <t>Komlói Bányász Horgász Egyesület fejl.c.pe.átadás</t>
  </si>
  <si>
    <t>E:ON Dél-Dunántúli Gázhálózati Zrt. - Gázvezeték kiép.fejl.</t>
  </si>
  <si>
    <t>TK011</t>
  </si>
  <si>
    <t>Szoptatás Világnapja rendezvénysorozat támogatása</t>
  </si>
  <si>
    <t>Állat-egészségügyi ellátás (gyepmesteri teendők)</t>
  </si>
  <si>
    <t xml:space="preserve">Társulási tagdíj </t>
  </si>
  <si>
    <t>Társ.norm.</t>
  </si>
  <si>
    <t xml:space="preserve">Családsegítő és Gyermekjóléti Szolgálat </t>
  </si>
  <si>
    <t>104043</t>
  </si>
  <si>
    <t>Családsegítő és Gyermekjóléti Központ</t>
  </si>
  <si>
    <t>104031</t>
  </si>
  <si>
    <t xml:space="preserve">Szilvási Bölcsöde ellátása </t>
  </si>
  <si>
    <t>Szilvási Bölcsöde -étkeztetés-</t>
  </si>
  <si>
    <t>Szilvási Bölcsöde - munkahelyi étkeztetés-</t>
  </si>
  <si>
    <t>Hajléktalanok átmeneti ellátása</t>
  </si>
  <si>
    <t>Szociális Szolg.Központ házi segítségnyújtás</t>
  </si>
  <si>
    <t>Szociális étkeztetés</t>
  </si>
  <si>
    <t>Szociális Szolg.Központ jelzőrendszer</t>
  </si>
  <si>
    <t>102031</t>
  </si>
  <si>
    <t>Szociális Szolg.Központ idősek klubja</t>
  </si>
  <si>
    <t>072112</t>
  </si>
  <si>
    <t>Háziorvosi ügyeleti ellátás</t>
  </si>
  <si>
    <t>Komló Város Cigány nemz.Önk. I.-IV. negy évi támogatás</t>
  </si>
  <si>
    <t>Komló Város Horvát nemz.Önk. I.-IV. negy évi támogatás</t>
  </si>
  <si>
    <t>Komló Város Német Nemz.Önk. I.-IV. negyed évi támogatás</t>
  </si>
  <si>
    <t>2016.II. félévi B típusú Bursa támogatás</t>
  </si>
  <si>
    <t>10.sz. melléklet</t>
  </si>
  <si>
    <t>11, 13. sorok (A/III/1, A/III/1b)</t>
  </si>
  <si>
    <t>2015. 12.31-i állomány</t>
  </si>
  <si>
    <t>2016.évi évközi változás</t>
  </si>
  <si>
    <t>2016.12.31-i állomány</t>
  </si>
  <si>
    <t>2015.12.31 ért.veszt. áll.</t>
  </si>
  <si>
    <t>2016. évi  elsz. értékv.</t>
  </si>
  <si>
    <t>2016.12.31. ért.veszt.áll.</t>
  </si>
  <si>
    <t>2016.12.31. egyenlege</t>
  </si>
  <si>
    <t>Baranya-Víz Zrt.</t>
  </si>
  <si>
    <t>13.sz. melléklet</t>
  </si>
  <si>
    <t>Állomány 2016.12.31.</t>
  </si>
  <si>
    <t>2017.évi előírás</t>
  </si>
  <si>
    <t>Mentel Tünde</t>
  </si>
  <si>
    <t>Szokol Árpádné</t>
  </si>
  <si>
    <t>2016. évi maradványkimutatás</t>
  </si>
  <si>
    <t>2017. évben tervezett maradvány</t>
  </si>
  <si>
    <t>Város-gondnokság</t>
  </si>
  <si>
    <t>2016. évi előirányzata és teljesítése</t>
  </si>
  <si>
    <t>016020</t>
  </si>
  <si>
    <t>045130</t>
  </si>
  <si>
    <t>045161</t>
  </si>
  <si>
    <t>082061</t>
  </si>
  <si>
    <t>082063</t>
  </si>
  <si>
    <t>104037</t>
  </si>
  <si>
    <t>7. sz. melléklet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</si>
  <si>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</si>
  <si>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</si>
  <si>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</si>
  <si>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</si>
  <si>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</si>
  <si>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</si>
  <si>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</si>
  <si>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</si>
  <si>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</si>
  <si>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</si>
  <si>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</si>
  <si>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</si>
  <si>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</si>
  <si>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</si>
  <si>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</si>
  <si>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Önkormányzat kisértékű tárgyi eszköz, bútor beszerzés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</si>
  <si>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</si>
  <si>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</si>
  <si>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</si>
  <si>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</si>
  <si>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</si>
  <si>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>Flóra u. 4. telek visszavásárlása</t>
  </si>
  <si>
    <t>TOP-3.1.1-15 Kerékpárút kialakítása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</si>
  <si>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</si>
  <si>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</si>
  <si>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</si>
  <si>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</si>
  <si>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</si>
  <si>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Kresz parkban térkamera kialakítása</t>
  </si>
  <si>
    <t>I.vh.emlékhely rekonstrukciója</t>
  </si>
  <si>
    <t xml:space="preserve">"Szent Borbála Otthon" Liliom u. 9. tető </t>
  </si>
  <si>
    <t>Kisbattyáni Településrészi Önkormányzat kazán</t>
  </si>
  <si>
    <t>Nagy L. u. 9/a építési engedély</t>
  </si>
  <si>
    <t>Bányászati emlékmű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</si>
  <si>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</si>
  <si>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</si>
  <si>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</si>
  <si>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</si>
  <si>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>József A. Könyvtár, Múzeum Kubinyi Ágoston program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</si>
  <si>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</si>
  <si>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</si>
  <si>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</si>
  <si>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Városgondnokság közfoglalkoztatás eszközbeszerzés</t>
  </si>
  <si>
    <t>Városgondnokság ebtelep</t>
  </si>
  <si>
    <t>Családsegítő egyszeri támogatása</t>
  </si>
  <si>
    <t>Gázvezeték fejlesztéshez hozzájárulás</t>
  </si>
  <si>
    <t>"Szent Borbála Otthon" Liliom u. 9. tető felújítás</t>
  </si>
  <si>
    <t>"Szent Borbála Otthon" Pécsi út 42. csapadékvíz elvezetés</t>
  </si>
  <si>
    <t>Áthúzódó viziközmű felújítás (133/2015.(X.1.), 172/2015.(XII.10.))</t>
  </si>
  <si>
    <t>Hivatal klub helyiség felújítása</t>
  </si>
  <si>
    <t>Városgondnokság lakóházfelújítás</t>
  </si>
  <si>
    <t>Városgondnokság Bányász u. 18-20. bérlakások nyílászáróinak cseréje</t>
  </si>
  <si>
    <t>Komló Város Önkormányzat 2016. évi Európai Uniós projektjei</t>
  </si>
  <si>
    <r>
      <t xml:space="preserve"> ÁROP-1.A.3-2014-2014-0112 Esélyteremtő együttműködések  kialakítása a Komlói járásban - </t>
    </r>
    <r>
      <rPr>
        <b/>
        <sz val="9"/>
        <color indexed="8"/>
        <rFont val="Arial"/>
        <family val="2"/>
      </rPr>
      <t>működési</t>
    </r>
  </si>
  <si>
    <r>
      <t xml:space="preserve">  ÁROP-1.A.3-2014-2014-0112 Esélyteremtő együttműködések  kialakítása a Komlói járásban -</t>
    </r>
    <r>
      <rPr>
        <b/>
        <sz val="9"/>
        <color indexed="8"/>
        <rFont val="Arial"/>
        <family val="2"/>
      </rPr>
      <t>fejlesztési</t>
    </r>
  </si>
  <si>
    <r>
      <t xml:space="preserve">Pannónia ipari öröksége - </t>
    </r>
    <r>
      <rPr>
        <b/>
        <sz val="9"/>
        <color indexed="8"/>
        <rFont val="Arial"/>
        <family val="2"/>
      </rPr>
      <t>fejlesztési</t>
    </r>
  </si>
  <si>
    <t>144/2015. (X.1.)</t>
  </si>
  <si>
    <r>
      <t xml:space="preserve">KEOP-5.5.0/A/12-2013-0356 "KÖOK Nagy László Szakközépiskola, Szakiskola, Speciális Szakiskola és Kollégium épületenergetikai fejlesztése" </t>
    </r>
    <r>
      <rPr>
        <b/>
        <sz val="9"/>
        <color indexed="8"/>
        <rFont val="Arial"/>
        <family val="2"/>
      </rPr>
      <t>BM EU Önerő</t>
    </r>
  </si>
  <si>
    <r>
      <t>KEOP-5.5.0/A/12-2013-0356 "KÖOK Nagy László Szakközépiskola, Szakiskola, Speciális Szakiskola és Kollégium épületenergetikai fejlesztése"</t>
    </r>
    <r>
      <rPr>
        <b/>
        <sz val="9"/>
        <color indexed="8"/>
        <rFont val="Arial"/>
        <family val="2"/>
      </rPr>
      <t xml:space="preserve"> EU Önerő</t>
    </r>
  </si>
  <si>
    <t>143/2015 (X.1.)</t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</si>
  <si>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BM EU Önerő</t>
    </r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</si>
  <si>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EU Önerő</t>
    </r>
  </si>
  <si>
    <t>DDOP-4.1.2/B-13-2013-0003  "Lakhatási integráció Komlón" - működési</t>
  </si>
  <si>
    <t>A leutalt előlegből  visszafizetés</t>
  </si>
  <si>
    <t>Kubinyi Ágoston program muzeális gyűjtemények felújítása József Attila Városi Könyvtárban</t>
  </si>
  <si>
    <t>Emberi Erőforrások Minisztériuma</t>
  </si>
  <si>
    <t>7/1.sz.melléklet</t>
  </si>
  <si>
    <t>8.sz.melléklet</t>
  </si>
  <si>
    <t>Közfoglalkoztatottak létszáma</t>
  </si>
  <si>
    <t>Átl.stat.</t>
  </si>
  <si>
    <t>Alapításkori átvétel, vagyonkezelésbe vétel miatti átvétel, vagyonkezelői jog visszavétele</t>
  </si>
  <si>
    <t>12</t>
  </si>
  <si>
    <t>Költségvetési szerv, társulás alapításkori átadás, vagyonkezelésbe adás miatti átadás, vagyonkezelői jog visszaadása</t>
  </si>
  <si>
    <t>21</t>
  </si>
  <si>
    <t>Terven felüli értékcsökkenés növekedés</t>
  </si>
  <si>
    <t>22</t>
  </si>
  <si>
    <t>Terven felüli értékcsökkenés visszaírás, kivezetés</t>
  </si>
  <si>
    <t>12.sz. melléklet</t>
  </si>
  <si>
    <t>Tenyész-állatok</t>
  </si>
  <si>
    <t>Koncesz-szióba, vagyonkeze-lésbe adott eszközök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</si>
  <si>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</si>
  <si>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</si>
  <si>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</si>
  <si>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D/II8d - ebből: költségvetési évet követően esedékes követelések befektetési célú külföldi értékpapírok beváltásából, értékesítéséből</t>
  </si>
  <si>
    <t>D/III/8 Részesedésszerzés esetén átadott eszközök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</si>
  <si>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</si>
  <si>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</si>
  <si>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</si>
  <si>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</si>
  <si>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</si>
  <si>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</si>
  <si>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</si>
  <si>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</si>
  <si>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</si>
  <si>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Követelések állománya 2016.12.31.</t>
  </si>
  <si>
    <t>Kötelezettségek állománya 2016.12.31.</t>
  </si>
  <si>
    <t>Önkor-mányzat</t>
  </si>
  <si>
    <t>Város-gondnok-ság</t>
  </si>
  <si>
    <t>Intézmé-nyek összesen</t>
  </si>
  <si>
    <t>12/a.sz. melléklet</t>
  </si>
  <si>
    <t xml:space="preserve">86/2016. (V. 26.) </t>
  </si>
  <si>
    <t>97/2016. (VI.23.)</t>
  </si>
  <si>
    <r>
      <t xml:space="preserve">TOP-1.4.1-15-BA1-2016-00011 Óvodák és bölcsőde fejlesztése Komlón - </t>
    </r>
    <r>
      <rPr>
        <b/>
        <sz val="9"/>
        <color indexed="8"/>
        <rFont val="Arial"/>
        <family val="2"/>
      </rPr>
      <t>fejlesztési</t>
    </r>
  </si>
  <si>
    <r>
      <t xml:space="preserve">TOP-3.2.1-15-BA1-2016-00001 Szent Borbála Otthon Komló, Pécsi út 42. sz. alatti épülete energetikai korszerűsítése- </t>
    </r>
    <r>
      <rPr>
        <b/>
        <sz val="9"/>
        <color indexed="8"/>
        <rFont val="Arial"/>
        <family val="2"/>
      </rPr>
      <t>fejlesztési</t>
    </r>
  </si>
  <si>
    <r>
      <t xml:space="preserve">TOP-3.2.1-15-BA1-2016-00001 Szent Borbála Otthon Komló, Pécsi út 42. sz. alatti épülete energetikai korszerűsítése- </t>
    </r>
    <r>
      <rPr>
        <b/>
        <sz val="9"/>
        <color indexed="8"/>
        <rFont val="Arial"/>
        <family val="2"/>
      </rPr>
      <t>önerő</t>
    </r>
  </si>
  <si>
    <t xml:space="preserve">20/2017. (III.9.) </t>
  </si>
  <si>
    <r>
      <t xml:space="preserve">TOP-3.2.2-15-BA1-2016-00001 Napelemes kiserőmű létesítése Komlón- </t>
    </r>
    <r>
      <rPr>
        <b/>
        <sz val="9"/>
        <color indexed="8"/>
        <rFont val="Arial"/>
        <family val="2"/>
      </rPr>
      <t>fejlesztési</t>
    </r>
  </si>
  <si>
    <t>87/2016. (V. 26.)</t>
  </si>
  <si>
    <r>
      <t xml:space="preserve">KEHOP-5.4.1 Szemléletformálási programok megvalósítása Komlón- </t>
    </r>
    <r>
      <rPr>
        <b/>
        <sz val="9"/>
        <color indexed="8"/>
        <rFont val="Arial"/>
        <family val="2"/>
      </rPr>
      <t>fejlesztési</t>
    </r>
  </si>
  <si>
    <t xml:space="preserve">169/2016. (X.27.) </t>
  </si>
  <si>
    <t>TOP-3.1.1-15-BA1-2016-00007 Kerékpárút kialakítása Komló-Sikonda településrész és Komló belváros
között</t>
  </si>
  <si>
    <t xml:space="preserve">38/2016. (III. 30.) </t>
  </si>
  <si>
    <t>TOP-1.1.1-15-BA1-2016-00001 Iparterületek elérhetőségének megteremtése, valamint
alapinfrastruktúrájának kiépítése Komló-Körtvélyes városrészben</t>
  </si>
  <si>
    <t xml:space="preserve">69/2016. (V. 5.) </t>
  </si>
  <si>
    <t>TOP-1.1.1-15-BA1-2016-00002 Komló, Nagyrét utcai meglévő ipari terület alapinfrastruktúra fejlesztése</t>
  </si>
  <si>
    <t xml:space="preserve">14/2016. (II. 18.) </t>
  </si>
  <si>
    <t>TOP-2.1.3-15-BA1-2016-00001 Helyi vízkár veszélyeztetettség csökkentése a Kaszánya-patak Komló
belterületi szakaszán</t>
  </si>
  <si>
    <t xml:space="preserve">119/2016. (VI.23.) </t>
  </si>
  <si>
    <r>
      <t xml:space="preserve">KEHOP-2.2.1-15-2015-00013 Komló város ellátatlan területeinek szennyvízelvezetése és a szennyvíztisztító telep korszerűsítése - </t>
    </r>
    <r>
      <rPr>
        <b/>
        <sz val="9"/>
        <color indexed="8"/>
        <rFont val="Arial"/>
        <family val="2"/>
      </rPr>
      <t>fejlesztési</t>
    </r>
  </si>
  <si>
    <t>Nemzeti Fejlesztési Minisztérium Környezeti és Energiahatékonysági Operatív Programokért Felelős Helyttes Államtitkárság</t>
  </si>
  <si>
    <t xml:space="preserve">56/2016. (IV. 14.) </t>
  </si>
  <si>
    <r>
      <t>TOP-1.1.3-15-BA1-2016-00001 A Komló város területén lévő piac és vásárcsarnok rekonstrukciója -</t>
    </r>
    <r>
      <rPr>
        <b/>
        <sz val="9"/>
        <color indexed="8"/>
        <rFont val="Arial"/>
        <family val="2"/>
      </rPr>
      <t>fejlesztési</t>
    </r>
  </si>
  <si>
    <t>39/2016. (III.30.)</t>
  </si>
  <si>
    <r>
      <t xml:space="preserve">TOP-2.1.2-15-BA1-2016-00003 Zöld város kialakítása: Komló  Petőfi tér és környezetének rehabilitációja - </t>
    </r>
    <r>
      <rPr>
        <b/>
        <sz val="9"/>
        <color indexed="8"/>
        <rFont val="Arial"/>
        <family val="2"/>
      </rPr>
      <t>fejlesztési</t>
    </r>
  </si>
  <si>
    <t>117/2016. (VI.23.)</t>
  </si>
  <si>
    <r>
      <t xml:space="preserve">TOP-2.1.1-15-BA1-2016-00001 Barnamezős területek rehabilitációja, Szabadidőpark és Vállalkozók háza Komlón - </t>
    </r>
    <r>
      <rPr>
        <b/>
        <sz val="9"/>
        <color indexed="8"/>
        <rFont val="Arial"/>
        <family val="2"/>
      </rPr>
      <t>fejlesztési</t>
    </r>
  </si>
  <si>
    <t>118/2016. (VI.23.)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</si>
</sst>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_-* #,##0.0\ _F_t_-;\-* #,##0.0\ _F_t_-;_-* &quot;-&quot;??\ _F_t_-;_-@_-"/>
    <numFmt numFmtId="168" formatCode="#,##0.0"/>
    <numFmt numFmtId="169" formatCode="#,##0_ ;\-#,##0\ "/>
    <numFmt numFmtId="170" formatCode="#,##0.00_ ;\-#,##0.00\ 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6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Calibri"/>
      <family val="2"/>
    </font>
    <font>
      <i/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b/>
      <sz val="9"/>
      <color indexed="8"/>
      <name val="Arial"/>
      <family val="2"/>
    </font>
    <font>
      <b/>
      <i/>
      <sz val="8"/>
      <name val="Arial CE"/>
      <family val="0"/>
    </font>
    <font>
      <b/>
      <sz val="7"/>
      <name val="Arial CE"/>
      <family val="0"/>
    </font>
    <font>
      <sz val="10"/>
      <name val="MS Sans Serif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46" fillId="0" borderId="0" xfId="40" applyNumberFormat="1" applyFont="1" applyFill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3" fillId="0" borderId="15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3" fontId="13" fillId="0" borderId="12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0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3" xfId="40" applyNumberFormat="1" applyFill="1" applyBorder="1" applyAlignment="1">
      <alignment/>
    </xf>
    <xf numFmtId="3" fontId="0" fillId="0" borderId="12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/>
    </xf>
    <xf numFmtId="16" fontId="1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13" fillId="0" borderId="10" xfId="4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49" fontId="13" fillId="0" borderId="12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/>
    </xf>
    <xf numFmtId="3" fontId="13" fillId="35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2" fillId="35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top" wrapText="1"/>
    </xf>
    <xf numFmtId="3" fontId="15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16" fillId="0" borderId="14" xfId="0" applyNumberFormat="1" applyFont="1" applyBorder="1" applyAlignment="1">
      <alignment vertical="center" wrapText="1"/>
    </xf>
    <xf numFmtId="3" fontId="0" fillId="34" borderId="10" xfId="0" applyNumberFormat="1" applyFill="1" applyBorder="1" applyAlignment="1">
      <alignment/>
    </xf>
    <xf numFmtId="0" fontId="12" fillId="0" borderId="10" xfId="59" applyFont="1" applyBorder="1" applyAlignment="1">
      <alignment horizontal="left" vertical="top" wrapText="1"/>
      <protection/>
    </xf>
    <xf numFmtId="0" fontId="13" fillId="0" borderId="10" xfId="59" applyFont="1" applyBorder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3" fillId="0" borderId="10" xfId="59" applyFont="1" applyFill="1" applyBorder="1" applyAlignment="1">
      <alignment horizontal="left" vertical="top" wrapText="1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3" fontId="20" fillId="0" borderId="10" xfId="0" applyNumberFormat="1" applyFont="1" applyFill="1" applyBorder="1" applyAlignment="1">
      <alignment/>
    </xf>
    <xf numFmtId="3" fontId="13" fillId="0" borderId="19" xfId="40" applyNumberFormat="1" applyFont="1" applyFill="1" applyBorder="1" applyAlignment="1">
      <alignment horizontal="right" vertical="center"/>
    </xf>
    <xf numFmtId="3" fontId="12" fillId="35" borderId="19" xfId="40" applyNumberFormat="1" applyFont="1" applyFill="1" applyBorder="1" applyAlignment="1">
      <alignment/>
    </xf>
    <xf numFmtId="3" fontId="12" fillId="35" borderId="11" xfId="0" applyNumberFormat="1" applyFont="1" applyFill="1" applyBorder="1" applyAlignment="1">
      <alignment/>
    </xf>
    <xf numFmtId="3" fontId="13" fillId="35" borderId="17" xfId="0" applyNumberFormat="1" applyFont="1" applyFill="1" applyBorder="1" applyAlignment="1">
      <alignment horizontal="right" vertical="center"/>
    </xf>
    <xf numFmtId="3" fontId="12" fillId="35" borderId="13" xfId="0" applyNumberFormat="1" applyFont="1" applyFill="1" applyBorder="1" applyAlignment="1">
      <alignment/>
    </xf>
    <xf numFmtId="3" fontId="12" fillId="35" borderId="11" xfId="0" applyNumberFormat="1" applyFont="1" applyFill="1" applyBorder="1" applyAlignment="1">
      <alignment/>
    </xf>
    <xf numFmtId="3" fontId="13" fillId="35" borderId="13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3" fontId="0" fillId="35" borderId="0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13" fillId="35" borderId="11" xfId="0" applyNumberFormat="1" applyFont="1" applyFill="1" applyBorder="1" applyAlignment="1">
      <alignment/>
    </xf>
    <xf numFmtId="3" fontId="13" fillId="35" borderId="13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3" fontId="0" fillId="35" borderId="13" xfId="0" applyNumberFormat="1" applyFill="1" applyBorder="1" applyAlignment="1">
      <alignment horizontal="right" vertical="center"/>
    </xf>
    <xf numFmtId="3" fontId="65" fillId="35" borderId="11" xfId="0" applyNumberFormat="1" applyFont="1" applyFill="1" applyBorder="1" applyAlignment="1">
      <alignment/>
    </xf>
    <xf numFmtId="3" fontId="65" fillId="35" borderId="14" xfId="0" applyNumberFormat="1" applyFont="1" applyFill="1" applyBorder="1" applyAlignment="1">
      <alignment/>
    </xf>
    <xf numFmtId="3" fontId="12" fillId="35" borderId="17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shrinkToFit="1"/>
    </xf>
    <xf numFmtId="3" fontId="13" fillId="35" borderId="14" xfId="0" applyNumberFormat="1" applyFont="1" applyFill="1" applyBorder="1" applyAlignment="1">
      <alignment horizontal="right" vertical="center"/>
    </xf>
    <xf numFmtId="3" fontId="12" fillId="35" borderId="20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3" fontId="13" fillId="35" borderId="20" xfId="0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49" fontId="13" fillId="0" borderId="14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0" borderId="20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13" fillId="35" borderId="10" xfId="0" applyFont="1" applyFill="1" applyBorder="1" applyAlignment="1">
      <alignment wrapText="1"/>
    </xf>
    <xf numFmtId="49" fontId="13" fillId="0" borderId="17" xfId="0" applyNumberFormat="1" applyFont="1" applyFill="1" applyBorder="1" applyAlignment="1">
      <alignment horizontal="right"/>
    </xf>
    <xf numFmtId="0" fontId="13" fillId="35" borderId="16" xfId="0" applyFont="1" applyFill="1" applyBorder="1" applyAlignment="1">
      <alignment/>
    </xf>
    <xf numFmtId="0" fontId="13" fillId="35" borderId="16" xfId="0" applyFont="1" applyFill="1" applyBorder="1" applyAlignment="1">
      <alignment wrapText="1"/>
    </xf>
    <xf numFmtId="49" fontId="13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3" fontId="13" fillId="35" borderId="10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3" fontId="3" fillId="0" borderId="10" xfId="0" applyNumberFormat="1" applyFont="1" applyBorder="1" applyAlignment="1">
      <alignment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shrinkToFit="1"/>
    </xf>
    <xf numFmtId="3" fontId="6" fillId="0" borderId="10" xfId="0" applyNumberFormat="1" applyFont="1" applyFill="1" applyBorder="1" applyAlignment="1">
      <alignment horizontal="right" shrinkToFit="1"/>
    </xf>
    <xf numFmtId="3" fontId="7" fillId="0" borderId="10" xfId="0" applyNumberFormat="1" applyFont="1" applyFill="1" applyBorder="1" applyAlignment="1">
      <alignment horizontal="right" shrinkToFit="1"/>
    </xf>
    <xf numFmtId="3" fontId="6" fillId="0" borderId="16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23" fillId="37" borderId="0" xfId="0" applyFont="1" applyFill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right" vertical="center"/>
    </xf>
    <xf numFmtId="3" fontId="0" fillId="0" borderId="10" xfId="60" applyNumberFormat="1" applyFill="1" applyBorder="1" applyAlignment="1">
      <alignment vertical="center"/>
      <protection/>
    </xf>
    <xf numFmtId="0" fontId="68" fillId="0" borderId="10" xfId="0" applyFont="1" applyBorder="1" applyAlignment="1">
      <alignment wrapText="1"/>
    </xf>
    <xf numFmtId="0" fontId="66" fillId="0" borderId="10" xfId="56" applyFont="1" applyBorder="1" applyAlignment="1">
      <alignment vertical="center" wrapText="1"/>
      <protection/>
    </xf>
    <xf numFmtId="164" fontId="66" fillId="0" borderId="10" xfId="56" applyNumberFormat="1" applyFont="1" applyBorder="1" applyAlignment="1">
      <alignment vertical="center" wrapText="1"/>
      <protection/>
    </xf>
    <xf numFmtId="3" fontId="66" fillId="0" borderId="10" xfId="56" applyNumberFormat="1" applyFont="1" applyBorder="1" applyAlignment="1">
      <alignment horizontal="center" vertical="center"/>
      <protection/>
    </xf>
    <xf numFmtId="3" fontId="66" fillId="0" borderId="10" xfId="56" applyNumberFormat="1" applyFont="1" applyBorder="1" applyAlignment="1">
      <alignment horizontal="center" vertical="center" wrapText="1"/>
      <protection/>
    </xf>
    <xf numFmtId="0" fontId="66" fillId="0" borderId="10" xfId="56" applyFont="1" applyBorder="1" applyAlignment="1">
      <alignment horizontal="center" vertical="center" wrapText="1"/>
      <protection/>
    </xf>
    <xf numFmtId="0" fontId="66" fillId="0" borderId="10" xfId="56" applyFont="1" applyBorder="1" applyAlignment="1">
      <alignment horizontal="center" vertical="center"/>
      <protection/>
    </xf>
    <xf numFmtId="0" fontId="66" fillId="0" borderId="10" xfId="56" applyFont="1" applyFill="1" applyBorder="1" applyAlignment="1">
      <alignment vertical="center" wrapText="1"/>
      <protection/>
    </xf>
    <xf numFmtId="0" fontId="66" fillId="0" borderId="10" xfId="56" applyFont="1" applyFill="1" applyBorder="1" applyAlignment="1">
      <alignment horizontal="center" vertical="center" wrapText="1"/>
      <protection/>
    </xf>
    <xf numFmtId="164" fontId="66" fillId="0" borderId="10" xfId="56" applyNumberFormat="1" applyFont="1" applyFill="1" applyBorder="1" applyAlignment="1">
      <alignment vertical="center" wrapText="1"/>
      <protection/>
    </xf>
    <xf numFmtId="3" fontId="66" fillId="0" borderId="10" xfId="56" applyNumberFormat="1" applyFont="1" applyFill="1" applyBorder="1" applyAlignment="1">
      <alignment horizontal="center" vertical="center" wrapText="1"/>
      <protection/>
    </xf>
    <xf numFmtId="0" fontId="66" fillId="0" borderId="10" xfId="56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2" fillId="0" borderId="11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/>
    </xf>
    <xf numFmtId="3" fontId="66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2" fillId="35" borderId="13" xfId="0" applyFont="1" applyFill="1" applyBorder="1" applyAlignment="1">
      <alignment horizontal="right"/>
    </xf>
    <xf numFmtId="0" fontId="12" fillId="35" borderId="12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3" fillId="35" borderId="14" xfId="0" applyNumberFormat="1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3" fillId="37" borderId="0" xfId="0" applyFont="1" applyFill="1" applyAlignment="1">
      <alignment horizontal="center" vertical="top" wrapText="1"/>
    </xf>
    <xf numFmtId="0" fontId="24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1" xfId="0" applyFont="1" applyBorder="1" applyAlignment="1">
      <alignment horizontal="right"/>
    </xf>
    <xf numFmtId="0" fontId="61" fillId="0" borderId="12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5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13</xdr:col>
      <xdr:colOff>666750</xdr:colOff>
      <xdr:row>37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9582150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24"/>
  <sheetViews>
    <sheetView zoomScalePageLayoutView="0" workbookViewId="0" topLeftCell="A4">
      <selection activeCell="A5" sqref="A5"/>
    </sheetView>
  </sheetViews>
  <sheetFormatPr defaultColWidth="9.00390625" defaultRowHeight="12.75"/>
  <cols>
    <col min="1" max="1" width="3.00390625" style="0" customWidth="1"/>
    <col min="2" max="2" width="35.375" style="0" customWidth="1"/>
    <col min="3" max="5" width="12.75390625" style="0" bestFit="1" customWidth="1"/>
    <col min="6" max="6" width="6.375" style="0" customWidth="1"/>
    <col min="7" max="7" width="2.875" style="0" customWidth="1"/>
    <col min="8" max="8" width="27.375" style="0" customWidth="1"/>
    <col min="9" max="11" width="12.75390625" style="0" bestFit="1" customWidth="1"/>
    <col min="12" max="12" width="6.75390625" style="0" customWidth="1"/>
  </cols>
  <sheetData>
    <row r="1" spans="1:12" ht="12.75">
      <c r="A1" t="s">
        <v>341</v>
      </c>
      <c r="L1" s="77" t="s">
        <v>185</v>
      </c>
    </row>
    <row r="2" spans="1:11" ht="15">
      <c r="A2" s="355" t="s">
        <v>669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15">
      <c r="A3" s="355" t="s">
        <v>672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6" spans="1:12" ht="31.5" customHeight="1">
      <c r="A6" s="356" t="s">
        <v>96</v>
      </c>
      <c r="B6" s="357"/>
      <c r="C6" s="51" t="s">
        <v>97</v>
      </c>
      <c r="D6" s="46" t="s">
        <v>66</v>
      </c>
      <c r="E6" s="46" t="s">
        <v>92</v>
      </c>
      <c r="F6" s="152" t="s">
        <v>186</v>
      </c>
      <c r="G6" s="356" t="s">
        <v>98</v>
      </c>
      <c r="H6" s="357"/>
      <c r="I6" s="51" t="s">
        <v>97</v>
      </c>
      <c r="J6" s="46" t="s">
        <v>66</v>
      </c>
      <c r="K6" s="46" t="s">
        <v>92</v>
      </c>
      <c r="L6" s="78" t="s">
        <v>186</v>
      </c>
    </row>
    <row r="7" spans="1:12" s="121" customFormat="1" ht="19.5" customHeight="1">
      <c r="A7" s="147">
        <v>1</v>
      </c>
      <c r="B7" s="148" t="s">
        <v>348</v>
      </c>
      <c r="C7" s="142">
        <v>1584644003</v>
      </c>
      <c r="D7" s="150">
        <v>1546690739</v>
      </c>
      <c r="E7" s="150">
        <v>1546690739</v>
      </c>
      <c r="F7" s="153">
        <f>E7/D7*100</f>
        <v>100</v>
      </c>
      <c r="G7" s="147">
        <v>1</v>
      </c>
      <c r="H7" s="148" t="s">
        <v>41</v>
      </c>
      <c r="I7" s="149">
        <v>988635000</v>
      </c>
      <c r="J7" s="150">
        <v>1672462052</v>
      </c>
      <c r="K7" s="150">
        <v>1624292323</v>
      </c>
      <c r="L7" s="154">
        <f>K7/J7*100</f>
        <v>97.11983127256032</v>
      </c>
    </row>
    <row r="8" spans="1:12" s="121" customFormat="1" ht="19.5" customHeight="1">
      <c r="A8" s="147">
        <v>2</v>
      </c>
      <c r="B8" s="148" t="s">
        <v>82</v>
      </c>
      <c r="C8" s="142">
        <v>0</v>
      </c>
      <c r="D8" s="150">
        <v>0</v>
      </c>
      <c r="E8" s="150">
        <v>0</v>
      </c>
      <c r="F8" s="153"/>
      <c r="G8" s="147">
        <v>2</v>
      </c>
      <c r="H8" s="148" t="s">
        <v>359</v>
      </c>
      <c r="I8" s="149">
        <v>275794000</v>
      </c>
      <c r="J8" s="150">
        <v>376395028</v>
      </c>
      <c r="K8" s="150">
        <v>368136739</v>
      </c>
      <c r="L8" s="154">
        <f aca="true" t="shared" si="0" ref="L8:L24">K8/J8*100</f>
        <v>97.80595162378181</v>
      </c>
    </row>
    <row r="9" spans="1:12" s="121" customFormat="1" ht="19.5" customHeight="1">
      <c r="A9" s="147">
        <v>3</v>
      </c>
      <c r="B9" s="148" t="s">
        <v>349</v>
      </c>
      <c r="C9" s="142">
        <v>205736288</v>
      </c>
      <c r="D9" s="150">
        <v>1132339340</v>
      </c>
      <c r="E9" s="150">
        <v>1132339340</v>
      </c>
      <c r="F9" s="153">
        <f aca="true" t="shared" si="1" ref="F9:F24">E9/D9*100</f>
        <v>100</v>
      </c>
      <c r="G9" s="147">
        <v>3</v>
      </c>
      <c r="H9" s="148" t="s">
        <v>42</v>
      </c>
      <c r="I9" s="149">
        <v>1021675081</v>
      </c>
      <c r="J9" s="150">
        <v>1226968591</v>
      </c>
      <c r="K9" s="150">
        <v>1090463889</v>
      </c>
      <c r="L9" s="154">
        <f t="shared" si="0"/>
        <v>88.87463762305876</v>
      </c>
    </row>
    <row r="10" spans="1:12" s="121" customFormat="1" ht="19.5" customHeight="1">
      <c r="A10" s="147">
        <v>4</v>
      </c>
      <c r="B10" s="148" t="s">
        <v>352</v>
      </c>
      <c r="C10" s="142">
        <v>0</v>
      </c>
      <c r="D10" s="150">
        <v>52860651</v>
      </c>
      <c r="E10" s="150">
        <v>52860651</v>
      </c>
      <c r="F10" s="153">
        <f t="shared" si="1"/>
        <v>100</v>
      </c>
      <c r="G10" s="147">
        <v>4</v>
      </c>
      <c r="H10" s="148" t="s">
        <v>69</v>
      </c>
      <c r="I10" s="149">
        <v>116780000</v>
      </c>
      <c r="J10" s="150">
        <v>95167247</v>
      </c>
      <c r="K10" s="150">
        <v>95144047</v>
      </c>
      <c r="L10" s="154">
        <f t="shared" si="0"/>
        <v>99.97562186494687</v>
      </c>
    </row>
    <row r="11" spans="1:12" s="121" customFormat="1" ht="19.5" customHeight="1">
      <c r="A11" s="147">
        <v>5</v>
      </c>
      <c r="B11" s="148" t="s">
        <v>353</v>
      </c>
      <c r="C11" s="142">
        <v>65829557</v>
      </c>
      <c r="D11" s="150">
        <v>81876279</v>
      </c>
      <c r="E11" s="150">
        <v>81876279</v>
      </c>
      <c r="F11" s="153">
        <f t="shared" si="1"/>
        <v>100</v>
      </c>
      <c r="G11" s="147">
        <v>5</v>
      </c>
      <c r="H11" s="148" t="s">
        <v>82</v>
      </c>
      <c r="I11" s="149">
        <v>993760</v>
      </c>
      <c r="J11" s="150">
        <v>2051264</v>
      </c>
      <c r="K11" s="150">
        <v>1806264</v>
      </c>
      <c r="L11" s="154">
        <f t="shared" si="0"/>
        <v>88.05614489407508</v>
      </c>
    </row>
    <row r="12" spans="1:12" s="121" customFormat="1" ht="19.5" customHeight="1">
      <c r="A12" s="147">
        <v>6</v>
      </c>
      <c r="B12" s="148" t="s">
        <v>189</v>
      </c>
      <c r="C12" s="142">
        <v>820060000</v>
      </c>
      <c r="D12" s="150">
        <v>858837094</v>
      </c>
      <c r="E12" s="150">
        <v>858832094</v>
      </c>
      <c r="F12" s="153">
        <f t="shared" si="1"/>
        <v>99.9994178174144</v>
      </c>
      <c r="G12" s="147">
        <v>6</v>
      </c>
      <c r="H12" s="148" t="s">
        <v>360</v>
      </c>
      <c r="I12" s="149">
        <v>301356273</v>
      </c>
      <c r="J12" s="150">
        <v>320134022</v>
      </c>
      <c r="K12" s="150">
        <v>318622422</v>
      </c>
      <c r="L12" s="154">
        <f t="shared" si="0"/>
        <v>99.52782275668282</v>
      </c>
    </row>
    <row r="13" spans="1:12" s="121" customFormat="1" ht="19.5" customHeight="1">
      <c r="A13" s="147">
        <v>7</v>
      </c>
      <c r="B13" s="148" t="s">
        <v>11</v>
      </c>
      <c r="C13" s="142">
        <v>329745000</v>
      </c>
      <c r="D13" s="150">
        <v>406750507</v>
      </c>
      <c r="E13" s="150">
        <v>366229062</v>
      </c>
      <c r="F13" s="153">
        <f t="shared" si="1"/>
        <v>90.03776410781462</v>
      </c>
      <c r="G13" s="147">
        <v>7</v>
      </c>
      <c r="H13" s="148" t="s">
        <v>361</v>
      </c>
      <c r="I13" s="149">
        <v>17000000</v>
      </c>
      <c r="J13" s="150">
        <v>15420000</v>
      </c>
      <c r="K13" s="150">
        <v>15420000</v>
      </c>
      <c r="L13" s="154">
        <f t="shared" si="0"/>
        <v>100</v>
      </c>
    </row>
    <row r="14" spans="1:12" s="121" customFormat="1" ht="19.5" customHeight="1">
      <c r="A14" s="147">
        <v>8</v>
      </c>
      <c r="B14" s="148" t="s">
        <v>354</v>
      </c>
      <c r="C14" s="142">
        <v>0</v>
      </c>
      <c r="D14" s="150">
        <v>22455464</v>
      </c>
      <c r="E14" s="150">
        <v>22455464</v>
      </c>
      <c r="F14" s="153">
        <f t="shared" si="1"/>
        <v>100</v>
      </c>
      <c r="G14" s="147">
        <v>8</v>
      </c>
      <c r="H14" s="148" t="s">
        <v>362</v>
      </c>
      <c r="I14" s="149">
        <v>192418472</v>
      </c>
      <c r="J14" s="150">
        <v>354151972</v>
      </c>
      <c r="K14" s="150">
        <v>346026972</v>
      </c>
      <c r="L14" s="154">
        <f t="shared" si="0"/>
        <v>97.70578716416126</v>
      </c>
    </row>
    <row r="15" spans="1:12" s="121" customFormat="1" ht="19.5" customHeight="1">
      <c r="A15" s="147">
        <v>9</v>
      </c>
      <c r="B15" s="148" t="s">
        <v>350</v>
      </c>
      <c r="C15" s="142">
        <v>15000000</v>
      </c>
      <c r="D15" s="150">
        <v>19071000</v>
      </c>
      <c r="E15" s="150">
        <v>19071000</v>
      </c>
      <c r="F15" s="153">
        <f t="shared" si="1"/>
        <v>100</v>
      </c>
      <c r="G15" s="147">
        <v>9</v>
      </c>
      <c r="H15" s="148" t="s">
        <v>71</v>
      </c>
      <c r="I15" s="149">
        <v>419824000</v>
      </c>
      <c r="J15" s="150">
        <v>170597204</v>
      </c>
      <c r="K15" s="150">
        <v>0</v>
      </c>
      <c r="L15" s="154">
        <f t="shared" si="0"/>
        <v>0</v>
      </c>
    </row>
    <row r="16" spans="1:12" s="121" customFormat="1" ht="19.5" customHeight="1">
      <c r="A16" s="147">
        <v>10</v>
      </c>
      <c r="B16" s="148" t="s">
        <v>351</v>
      </c>
      <c r="C16" s="142">
        <v>8594476</v>
      </c>
      <c r="D16" s="150">
        <v>13118794</v>
      </c>
      <c r="E16" s="150">
        <v>13118794</v>
      </c>
      <c r="F16" s="153">
        <f t="shared" si="1"/>
        <v>100</v>
      </c>
      <c r="G16" s="147">
        <v>10</v>
      </c>
      <c r="H16" s="148" t="s">
        <v>81</v>
      </c>
      <c r="I16" s="149">
        <v>174447000</v>
      </c>
      <c r="J16" s="150">
        <v>166654264</v>
      </c>
      <c r="K16" s="150">
        <v>159964686</v>
      </c>
      <c r="L16" s="154">
        <f t="shared" si="0"/>
        <v>95.98595449078938</v>
      </c>
    </row>
    <row r="17" spans="1:12" s="121" customFormat="1" ht="19.5" customHeight="1">
      <c r="A17" s="147">
        <v>11</v>
      </c>
      <c r="B17" s="148" t="s">
        <v>355</v>
      </c>
      <c r="C17" s="142">
        <v>800000</v>
      </c>
      <c r="D17" s="150">
        <v>558298</v>
      </c>
      <c r="E17" s="150">
        <v>558298</v>
      </c>
      <c r="F17" s="153">
        <f t="shared" si="1"/>
        <v>100</v>
      </c>
      <c r="G17" s="147">
        <v>11</v>
      </c>
      <c r="H17" s="148" t="s">
        <v>72</v>
      </c>
      <c r="I17" s="149">
        <v>75876000</v>
      </c>
      <c r="J17" s="150">
        <v>73712477</v>
      </c>
      <c r="K17" s="150">
        <v>68033397</v>
      </c>
      <c r="L17" s="154">
        <f t="shared" si="0"/>
        <v>92.2956326647387</v>
      </c>
    </row>
    <row r="18" spans="1:12" s="121" customFormat="1" ht="19.5" customHeight="1">
      <c r="A18" s="147">
        <v>12</v>
      </c>
      <c r="B18" s="148" t="s">
        <v>356</v>
      </c>
      <c r="C18" s="142">
        <v>301180</v>
      </c>
      <c r="D18" s="150">
        <v>299649</v>
      </c>
      <c r="E18" s="150">
        <v>299649</v>
      </c>
      <c r="F18" s="153">
        <f t="shared" si="1"/>
        <v>100</v>
      </c>
      <c r="G18" s="147">
        <v>12</v>
      </c>
      <c r="H18" s="148" t="s">
        <v>363</v>
      </c>
      <c r="I18" s="149">
        <v>2000000</v>
      </c>
      <c r="J18" s="150">
        <v>2000001</v>
      </c>
      <c r="K18" s="150">
        <v>2000001</v>
      </c>
      <c r="L18" s="154">
        <f t="shared" si="0"/>
        <v>100</v>
      </c>
    </row>
    <row r="19" spans="1:12" s="121" customFormat="1" ht="19.5" customHeight="1">
      <c r="A19" s="147">
        <v>13</v>
      </c>
      <c r="B19" s="148" t="s">
        <v>370</v>
      </c>
      <c r="C19" s="142">
        <v>207915000</v>
      </c>
      <c r="D19" s="150">
        <v>0</v>
      </c>
      <c r="E19" s="150">
        <v>0</v>
      </c>
      <c r="F19" s="153"/>
      <c r="G19" s="147">
        <v>13</v>
      </c>
      <c r="H19" s="148" t="s">
        <v>364</v>
      </c>
      <c r="I19" s="149">
        <v>11256000</v>
      </c>
      <c r="J19" s="150">
        <v>14406000</v>
      </c>
      <c r="K19" s="150">
        <v>11650000</v>
      </c>
      <c r="L19" s="154">
        <f t="shared" si="0"/>
        <v>80.86908232680827</v>
      </c>
    </row>
    <row r="20" spans="1:12" s="121" customFormat="1" ht="19.5" customHeight="1">
      <c r="A20" s="147">
        <v>14</v>
      </c>
      <c r="B20" s="148" t="s">
        <v>371</v>
      </c>
      <c r="C20" s="149">
        <v>432263000</v>
      </c>
      <c r="D20" s="150">
        <v>432262707</v>
      </c>
      <c r="E20" s="150">
        <v>432262707</v>
      </c>
      <c r="F20" s="153">
        <f t="shared" si="1"/>
        <v>100</v>
      </c>
      <c r="G20" s="147">
        <v>14</v>
      </c>
      <c r="H20" s="148" t="s">
        <v>365</v>
      </c>
      <c r="I20" s="149">
        <v>24000000</v>
      </c>
      <c r="J20" s="150">
        <v>28167482</v>
      </c>
      <c r="K20" s="150">
        <v>28167482</v>
      </c>
      <c r="L20" s="154">
        <f t="shared" si="0"/>
        <v>100</v>
      </c>
    </row>
    <row r="21" spans="1:12" s="121" customFormat="1" ht="19.5" customHeight="1">
      <c r="A21" s="147">
        <v>15</v>
      </c>
      <c r="B21" s="148" t="s">
        <v>203</v>
      </c>
      <c r="C21" s="149"/>
      <c r="D21" s="150"/>
      <c r="E21" s="150">
        <v>48447868</v>
      </c>
      <c r="F21" s="153"/>
      <c r="G21" s="147">
        <v>15</v>
      </c>
      <c r="H21" s="148" t="s">
        <v>668</v>
      </c>
      <c r="I21" s="149">
        <v>48832918</v>
      </c>
      <c r="J21" s="150">
        <v>48832918</v>
      </c>
      <c r="K21" s="150">
        <v>48832918</v>
      </c>
      <c r="L21" s="154">
        <f t="shared" si="0"/>
        <v>100</v>
      </c>
    </row>
    <row r="22" spans="1:12" s="121" customFormat="1" ht="19.5" customHeight="1">
      <c r="A22" s="147"/>
      <c r="B22" s="148"/>
      <c r="C22" s="149"/>
      <c r="D22" s="150"/>
      <c r="E22" s="150"/>
      <c r="F22" s="153"/>
      <c r="G22" s="147">
        <v>16</v>
      </c>
      <c r="H22" s="148" t="s">
        <v>367</v>
      </c>
      <c r="I22" s="149">
        <v>0</v>
      </c>
      <c r="J22" s="150">
        <v>0</v>
      </c>
      <c r="K22" s="150">
        <v>0</v>
      </c>
      <c r="L22" s="154"/>
    </row>
    <row r="23" spans="1:12" s="121" customFormat="1" ht="19.5" customHeight="1">
      <c r="A23" s="147"/>
      <c r="F23" s="153"/>
      <c r="G23" s="147">
        <v>17</v>
      </c>
      <c r="H23" s="148" t="s">
        <v>372</v>
      </c>
      <c r="I23" s="149">
        <v>0</v>
      </c>
      <c r="J23" s="150">
        <v>0</v>
      </c>
      <c r="K23" s="150">
        <v>0</v>
      </c>
      <c r="L23" s="154"/>
    </row>
    <row r="24" spans="1:12" ht="30.75" customHeight="1">
      <c r="A24" s="47"/>
      <c r="B24" s="50" t="s">
        <v>99</v>
      </c>
      <c r="C24" s="151">
        <f>SUM(C7:C22)</f>
        <v>3670888504</v>
      </c>
      <c r="D24" s="151">
        <f>SUM(D7:D22)</f>
        <v>4567120522</v>
      </c>
      <c r="E24" s="151">
        <f>SUM(E7:E22)</f>
        <v>4575041945</v>
      </c>
      <c r="F24" s="153">
        <f t="shared" si="1"/>
        <v>100.1734445798363</v>
      </c>
      <c r="G24" s="47"/>
      <c r="H24" s="50" t="s">
        <v>100</v>
      </c>
      <c r="I24" s="151">
        <f>SUM(I7:I23)</f>
        <v>3670888504</v>
      </c>
      <c r="J24" s="151">
        <f>SUM(J7:J23)</f>
        <v>4567120522</v>
      </c>
      <c r="K24" s="151">
        <f>SUM(K7:K23)</f>
        <v>4178561140</v>
      </c>
      <c r="L24" s="154">
        <f t="shared" si="0"/>
        <v>91.4922459320201</v>
      </c>
    </row>
  </sheetData>
  <sheetProtection/>
  <mergeCells count="4">
    <mergeCell ref="A3:K3"/>
    <mergeCell ref="A6:B6"/>
    <mergeCell ref="G6:H6"/>
    <mergeCell ref="A2:K2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H37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37.125" style="0" customWidth="1"/>
    <col min="2" max="2" width="20.125" style="0" customWidth="1"/>
    <col min="3" max="3" width="17.625" style="0" customWidth="1"/>
    <col min="4" max="4" width="10.75390625" style="0" bestFit="1" customWidth="1"/>
    <col min="5" max="5" width="15.00390625" style="0" bestFit="1" customWidth="1"/>
    <col min="6" max="6" width="9.75390625" style="0" bestFit="1" customWidth="1"/>
    <col min="7" max="7" width="9.625" style="0" bestFit="1" customWidth="1"/>
    <col min="8" max="8" width="15.625" style="0" customWidth="1"/>
  </cols>
  <sheetData>
    <row r="1" spans="1:8" ht="12.75">
      <c r="A1" t="s">
        <v>341</v>
      </c>
      <c r="H1" s="77" t="s">
        <v>961</v>
      </c>
    </row>
    <row r="2" spans="1:8" ht="12.75">
      <c r="A2" s="425" t="s">
        <v>947</v>
      </c>
      <c r="B2" s="425"/>
      <c r="C2" s="425"/>
      <c r="D2" s="425"/>
      <c r="E2" s="425"/>
      <c r="F2" s="425"/>
      <c r="G2" s="425"/>
      <c r="H2" s="425"/>
    </row>
    <row r="4" spans="1:8" ht="12.75">
      <c r="A4" s="426" t="s">
        <v>102</v>
      </c>
      <c r="B4" s="426" t="s">
        <v>103</v>
      </c>
      <c r="C4" s="426" t="s">
        <v>104</v>
      </c>
      <c r="D4" s="339" t="s">
        <v>490</v>
      </c>
      <c r="E4" s="337" t="s">
        <v>491</v>
      </c>
      <c r="F4" s="337" t="s">
        <v>490</v>
      </c>
      <c r="G4" s="337" t="s">
        <v>491</v>
      </c>
      <c r="H4" s="426" t="s">
        <v>105</v>
      </c>
    </row>
    <row r="5" spans="1:8" ht="12.75">
      <c r="A5" s="426"/>
      <c r="B5" s="426"/>
      <c r="C5" s="426"/>
      <c r="D5" s="339" t="s">
        <v>384</v>
      </c>
      <c r="E5" s="337" t="s">
        <v>384</v>
      </c>
      <c r="F5" s="337" t="s">
        <v>117</v>
      </c>
      <c r="G5" s="337" t="s">
        <v>117</v>
      </c>
      <c r="H5" s="426"/>
    </row>
    <row r="6" spans="1:8" ht="36">
      <c r="A6" s="324" t="s">
        <v>948</v>
      </c>
      <c r="B6" s="426" t="s">
        <v>107</v>
      </c>
      <c r="C6" s="429">
        <v>21869492</v>
      </c>
      <c r="D6" s="340">
        <v>20828092</v>
      </c>
      <c r="E6" s="338">
        <v>0</v>
      </c>
      <c r="F6" s="338">
        <v>0</v>
      </c>
      <c r="G6" s="338">
        <v>0</v>
      </c>
      <c r="H6" s="428"/>
    </row>
    <row r="7" spans="1:8" ht="36">
      <c r="A7" s="324" t="s">
        <v>949</v>
      </c>
      <c r="B7" s="426"/>
      <c r="C7" s="429"/>
      <c r="D7" s="340">
        <v>1041400</v>
      </c>
      <c r="E7" s="338">
        <v>0</v>
      </c>
      <c r="F7" s="338">
        <v>0</v>
      </c>
      <c r="G7" s="338">
        <v>0</v>
      </c>
      <c r="H7" s="428"/>
    </row>
    <row r="8" spans="1:8" ht="12.75">
      <c r="A8" s="324" t="s">
        <v>386</v>
      </c>
      <c r="B8" s="426" t="s">
        <v>108</v>
      </c>
      <c r="C8" s="429">
        <v>17404613</v>
      </c>
      <c r="D8" s="340">
        <v>3015052</v>
      </c>
      <c r="E8" s="338">
        <v>0</v>
      </c>
      <c r="F8" s="338">
        <v>0</v>
      </c>
      <c r="G8" s="338">
        <v>0</v>
      </c>
      <c r="H8" s="428" t="s">
        <v>109</v>
      </c>
    </row>
    <row r="9" spans="1:8" ht="12.75">
      <c r="A9" s="324" t="s">
        <v>950</v>
      </c>
      <c r="B9" s="426"/>
      <c r="C9" s="429"/>
      <c r="D9" s="340">
        <v>299649</v>
      </c>
      <c r="E9" s="338">
        <v>0</v>
      </c>
      <c r="F9" s="338">
        <v>0</v>
      </c>
      <c r="G9" s="338">
        <v>0</v>
      </c>
      <c r="H9" s="428"/>
    </row>
    <row r="10" spans="1:8" ht="48">
      <c r="A10" s="324" t="s">
        <v>678</v>
      </c>
      <c r="B10" s="337" t="s">
        <v>106</v>
      </c>
      <c r="C10" s="338">
        <v>174837993</v>
      </c>
      <c r="D10" s="338">
        <v>16163353</v>
      </c>
      <c r="E10" s="338">
        <v>0</v>
      </c>
      <c r="F10" s="340">
        <v>0</v>
      </c>
      <c r="G10" s="338">
        <v>0</v>
      </c>
      <c r="H10" s="339" t="s">
        <v>951</v>
      </c>
    </row>
    <row r="11" spans="1:8" ht="48">
      <c r="A11" s="324" t="s">
        <v>952</v>
      </c>
      <c r="B11" s="337"/>
      <c r="C11" s="338">
        <v>15426882</v>
      </c>
      <c r="D11" s="338">
        <v>15426882</v>
      </c>
      <c r="E11" s="338">
        <v>0</v>
      </c>
      <c r="F11" s="338">
        <v>0</v>
      </c>
      <c r="G11" s="338">
        <v>0</v>
      </c>
      <c r="H11" s="339"/>
    </row>
    <row r="12" spans="1:8" ht="48">
      <c r="A12" s="324" t="s">
        <v>953</v>
      </c>
      <c r="B12" s="337"/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25"/>
    </row>
    <row r="13" spans="1:8" ht="24">
      <c r="A13" s="324" t="s">
        <v>681</v>
      </c>
      <c r="B13" s="337" t="s">
        <v>106</v>
      </c>
      <c r="C13" s="338">
        <v>50249402</v>
      </c>
      <c r="D13" s="338">
        <v>5465289</v>
      </c>
      <c r="E13" s="338">
        <v>0</v>
      </c>
      <c r="F13" s="338">
        <v>0</v>
      </c>
      <c r="G13" s="338">
        <v>0</v>
      </c>
      <c r="H13" s="339" t="s">
        <v>954</v>
      </c>
    </row>
    <row r="14" spans="1:8" ht="36">
      <c r="A14" s="324" t="s">
        <v>955</v>
      </c>
      <c r="B14" s="337"/>
      <c r="C14" s="338">
        <v>4433771</v>
      </c>
      <c r="D14" s="338">
        <v>4433771</v>
      </c>
      <c r="E14" s="338">
        <v>0</v>
      </c>
      <c r="F14" s="338">
        <v>0</v>
      </c>
      <c r="G14" s="338">
        <v>0</v>
      </c>
      <c r="H14" s="339"/>
    </row>
    <row r="15" spans="1:8" ht="36">
      <c r="A15" s="324" t="s">
        <v>956</v>
      </c>
      <c r="B15" s="337"/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9"/>
    </row>
    <row r="16" spans="1:8" ht="48">
      <c r="A16" s="324" t="s">
        <v>492</v>
      </c>
      <c r="B16" s="337" t="s">
        <v>106</v>
      </c>
      <c r="C16" s="340">
        <v>32639453</v>
      </c>
      <c r="D16" s="340">
        <v>0</v>
      </c>
      <c r="E16" s="338">
        <v>0</v>
      </c>
      <c r="F16" s="338">
        <v>0</v>
      </c>
      <c r="G16" s="338">
        <v>0</v>
      </c>
      <c r="H16" s="339" t="s">
        <v>110</v>
      </c>
    </row>
    <row r="17" spans="1:8" ht="36">
      <c r="A17" s="324" t="s">
        <v>493</v>
      </c>
      <c r="B17" s="337" t="s">
        <v>106</v>
      </c>
      <c r="C17" s="340">
        <v>155920720</v>
      </c>
      <c r="D17" s="340">
        <v>1937036</v>
      </c>
      <c r="E17" s="338">
        <v>0</v>
      </c>
      <c r="F17" s="338">
        <v>0</v>
      </c>
      <c r="G17" s="338">
        <v>0</v>
      </c>
      <c r="H17" s="337" t="s">
        <v>494</v>
      </c>
    </row>
    <row r="18" spans="1:8" ht="48">
      <c r="A18" s="324" t="s">
        <v>495</v>
      </c>
      <c r="B18" s="326"/>
      <c r="C18" s="340">
        <v>4862643</v>
      </c>
      <c r="D18" s="340">
        <v>0</v>
      </c>
      <c r="E18" s="338">
        <v>0</v>
      </c>
      <c r="F18" s="338">
        <v>0</v>
      </c>
      <c r="G18" s="338">
        <v>0</v>
      </c>
      <c r="H18" s="325"/>
    </row>
    <row r="19" spans="1:8" ht="48">
      <c r="A19" s="327" t="s">
        <v>387</v>
      </c>
      <c r="B19" s="426" t="s">
        <v>107</v>
      </c>
      <c r="C19" s="427">
        <v>14921794</v>
      </c>
      <c r="D19" s="340">
        <v>6637</v>
      </c>
      <c r="E19" s="338">
        <v>0</v>
      </c>
      <c r="F19" s="338">
        <v>0</v>
      </c>
      <c r="G19" s="338">
        <v>0</v>
      </c>
      <c r="H19" s="426" t="s">
        <v>388</v>
      </c>
    </row>
    <row r="20" spans="1:8" ht="48">
      <c r="A20" s="327" t="s">
        <v>389</v>
      </c>
      <c r="B20" s="426"/>
      <c r="C20" s="427"/>
      <c r="D20" s="340">
        <v>0</v>
      </c>
      <c r="E20" s="338">
        <v>0</v>
      </c>
      <c r="F20" s="338">
        <v>0</v>
      </c>
      <c r="G20" s="338">
        <v>0</v>
      </c>
      <c r="H20" s="426"/>
    </row>
    <row r="21" spans="1:8" ht="24.75" customHeight="1">
      <c r="A21" s="430" t="s">
        <v>957</v>
      </c>
      <c r="B21" s="426" t="s">
        <v>106</v>
      </c>
      <c r="C21" s="429">
        <v>281098181</v>
      </c>
      <c r="D21" s="429">
        <v>0</v>
      </c>
      <c r="E21" s="338">
        <v>806101</v>
      </c>
      <c r="F21" s="427">
        <v>0</v>
      </c>
      <c r="G21" s="427">
        <v>0</v>
      </c>
      <c r="H21" s="428" t="s">
        <v>385</v>
      </c>
    </row>
    <row r="22" spans="1:8" ht="24">
      <c r="A22" s="430"/>
      <c r="B22" s="426"/>
      <c r="C22" s="429"/>
      <c r="D22" s="429"/>
      <c r="E22" s="338" t="s">
        <v>958</v>
      </c>
      <c r="F22" s="427"/>
      <c r="G22" s="427"/>
      <c r="H22" s="428"/>
    </row>
    <row r="23" spans="1:8" ht="36">
      <c r="A23" s="324" t="s">
        <v>959</v>
      </c>
      <c r="B23" s="337" t="s">
        <v>960</v>
      </c>
      <c r="C23" s="338">
        <v>3000000</v>
      </c>
      <c r="D23" s="340">
        <v>0</v>
      </c>
      <c r="E23" s="338">
        <v>1751470</v>
      </c>
      <c r="F23" s="338"/>
      <c r="G23" s="338"/>
      <c r="H23" s="337"/>
    </row>
    <row r="24" spans="1:8" ht="36">
      <c r="A24" s="324" t="s">
        <v>959</v>
      </c>
      <c r="B24" s="337" t="s">
        <v>960</v>
      </c>
      <c r="C24" s="338">
        <v>3000000</v>
      </c>
      <c r="D24" s="340">
        <v>0</v>
      </c>
      <c r="E24" s="338">
        <v>3000000</v>
      </c>
      <c r="F24" s="338"/>
      <c r="G24" s="338"/>
      <c r="H24" s="337"/>
    </row>
    <row r="25" spans="1:8" ht="24">
      <c r="A25" s="342" t="s">
        <v>997</v>
      </c>
      <c r="B25" s="343"/>
      <c r="C25" s="344">
        <v>121327000</v>
      </c>
      <c r="D25" s="345">
        <v>0</v>
      </c>
      <c r="E25" s="346">
        <v>0</v>
      </c>
      <c r="F25" s="347">
        <v>0</v>
      </c>
      <c r="G25" s="347">
        <v>0</v>
      </c>
      <c r="H25" s="348" t="s">
        <v>995</v>
      </c>
    </row>
    <row r="26" spans="1:8" ht="48">
      <c r="A26" s="342" t="s">
        <v>998</v>
      </c>
      <c r="B26" s="343"/>
      <c r="C26" s="344">
        <v>396723800</v>
      </c>
      <c r="D26" s="345">
        <v>0</v>
      </c>
      <c r="E26" s="346">
        <v>1524000</v>
      </c>
      <c r="F26" s="347">
        <v>0</v>
      </c>
      <c r="G26" s="347">
        <v>0</v>
      </c>
      <c r="H26" s="348" t="s">
        <v>996</v>
      </c>
    </row>
    <row r="27" spans="1:8" ht="36">
      <c r="A27" s="342" t="s">
        <v>999</v>
      </c>
      <c r="B27" s="343"/>
      <c r="C27" s="344">
        <v>10000000</v>
      </c>
      <c r="D27" s="345">
        <v>0</v>
      </c>
      <c r="E27" s="346">
        <v>0</v>
      </c>
      <c r="F27" s="347">
        <v>0</v>
      </c>
      <c r="G27" s="347">
        <v>0</v>
      </c>
      <c r="H27" s="348" t="s">
        <v>1000</v>
      </c>
    </row>
    <row r="28" spans="1:8" ht="24">
      <c r="A28" s="342" t="s">
        <v>1001</v>
      </c>
      <c r="B28" s="343"/>
      <c r="C28" s="344">
        <v>282967000</v>
      </c>
      <c r="D28" s="345">
        <v>0</v>
      </c>
      <c r="E28" s="346">
        <v>1000000</v>
      </c>
      <c r="F28" s="347">
        <v>0</v>
      </c>
      <c r="G28" s="347">
        <v>0</v>
      </c>
      <c r="H28" s="348" t="s">
        <v>1002</v>
      </c>
    </row>
    <row r="29" spans="1:8" ht="24">
      <c r="A29" s="343" t="s">
        <v>1003</v>
      </c>
      <c r="B29" s="343"/>
      <c r="C29" s="344">
        <v>5000000</v>
      </c>
      <c r="D29" s="345">
        <v>0</v>
      </c>
      <c r="E29" s="346">
        <v>0</v>
      </c>
      <c r="F29" s="347">
        <v>0</v>
      </c>
      <c r="G29" s="347">
        <v>0</v>
      </c>
      <c r="H29" s="348" t="s">
        <v>1004</v>
      </c>
    </row>
    <row r="30" spans="1:8" ht="48">
      <c r="A30" s="349" t="s">
        <v>1005</v>
      </c>
      <c r="B30" s="350"/>
      <c r="C30" s="351">
        <v>235038900</v>
      </c>
      <c r="D30" s="352">
        <v>0</v>
      </c>
      <c r="E30" s="352">
        <v>635000</v>
      </c>
      <c r="F30" s="353">
        <v>0</v>
      </c>
      <c r="G30" s="350">
        <v>0</v>
      </c>
      <c r="H30" s="353" t="s">
        <v>1006</v>
      </c>
    </row>
    <row r="31" spans="1:8" ht="48">
      <c r="A31" s="349" t="s">
        <v>1007</v>
      </c>
      <c r="B31" s="350"/>
      <c r="C31" s="351">
        <v>282589000</v>
      </c>
      <c r="D31" s="352">
        <v>0</v>
      </c>
      <c r="E31" s="352">
        <v>355600</v>
      </c>
      <c r="F31" s="350">
        <v>0</v>
      </c>
      <c r="G31" s="350">
        <v>0</v>
      </c>
      <c r="H31" s="353" t="s">
        <v>1008</v>
      </c>
    </row>
    <row r="32" spans="1:8" ht="36">
      <c r="A32" s="349" t="s">
        <v>1009</v>
      </c>
      <c r="B32" s="350"/>
      <c r="C32" s="351">
        <v>410000000</v>
      </c>
      <c r="D32" s="352">
        <v>0</v>
      </c>
      <c r="E32" s="352">
        <v>736600</v>
      </c>
      <c r="F32" s="350">
        <v>0</v>
      </c>
      <c r="G32" s="350">
        <v>0</v>
      </c>
      <c r="H32" s="354" t="s">
        <v>1010</v>
      </c>
    </row>
    <row r="33" spans="1:8" ht="48">
      <c r="A33" s="349" t="s">
        <v>1011</v>
      </c>
      <c r="B33" s="350"/>
      <c r="C33" s="351">
        <v>51500000</v>
      </c>
      <c r="D33" s="352">
        <v>0</v>
      </c>
      <c r="E33" s="352">
        <v>996950</v>
      </c>
      <c r="F33" s="350">
        <v>0</v>
      </c>
      <c r="G33" s="350">
        <v>0</v>
      </c>
      <c r="H33" s="353" t="s">
        <v>1012</v>
      </c>
    </row>
    <row r="34" spans="1:8" ht="84">
      <c r="A34" s="349" t="s">
        <v>1013</v>
      </c>
      <c r="B34" s="350" t="s">
        <v>1014</v>
      </c>
      <c r="C34" s="351">
        <v>1097638912</v>
      </c>
      <c r="D34" s="352">
        <v>0</v>
      </c>
      <c r="E34" s="352"/>
      <c r="F34" s="350"/>
      <c r="G34" s="350"/>
      <c r="H34" s="353" t="s">
        <v>1015</v>
      </c>
    </row>
    <row r="35" spans="1:8" ht="36">
      <c r="A35" s="349" t="s">
        <v>1016</v>
      </c>
      <c r="B35" s="350"/>
      <c r="C35" s="351">
        <v>500000000</v>
      </c>
      <c r="D35" s="352">
        <v>0</v>
      </c>
      <c r="E35" s="352">
        <v>1214750</v>
      </c>
      <c r="F35" s="350">
        <v>0</v>
      </c>
      <c r="G35" s="350">
        <v>0</v>
      </c>
      <c r="H35" s="353" t="s">
        <v>1017</v>
      </c>
    </row>
    <row r="36" spans="1:8" ht="36">
      <c r="A36" s="349" t="s">
        <v>1018</v>
      </c>
      <c r="B36" s="350"/>
      <c r="C36" s="351">
        <v>579470000</v>
      </c>
      <c r="D36" s="352">
        <v>0</v>
      </c>
      <c r="E36" s="352">
        <v>1874000</v>
      </c>
      <c r="F36" s="350">
        <v>0</v>
      </c>
      <c r="G36" s="350">
        <v>0</v>
      </c>
      <c r="H36" s="353" t="s">
        <v>1019</v>
      </c>
    </row>
    <row r="37" spans="1:8" ht="36">
      <c r="A37" s="349" t="s">
        <v>1020</v>
      </c>
      <c r="B37" s="350"/>
      <c r="C37" s="351">
        <v>599813550</v>
      </c>
      <c r="D37" s="352">
        <v>0</v>
      </c>
      <c r="E37" s="352">
        <v>1346950</v>
      </c>
      <c r="F37" s="350">
        <v>0</v>
      </c>
      <c r="G37" s="350">
        <v>0</v>
      </c>
      <c r="H37" s="350" t="s">
        <v>1021</v>
      </c>
    </row>
  </sheetData>
  <sheetProtection/>
  <mergeCells count="21">
    <mergeCell ref="G21:G22"/>
    <mergeCell ref="C4:C5"/>
    <mergeCell ref="H4:H5"/>
    <mergeCell ref="B6:B7"/>
    <mergeCell ref="C6:C7"/>
    <mergeCell ref="H6:H7"/>
    <mergeCell ref="A21:A22"/>
    <mergeCell ref="B21:B22"/>
    <mergeCell ref="C21:C22"/>
    <mergeCell ref="D21:D22"/>
    <mergeCell ref="F21:F22"/>
    <mergeCell ref="A2:H2"/>
    <mergeCell ref="B19:B20"/>
    <mergeCell ref="C19:C20"/>
    <mergeCell ref="H19:H20"/>
    <mergeCell ref="H21:H22"/>
    <mergeCell ref="B8:B9"/>
    <mergeCell ref="C8:C9"/>
    <mergeCell ref="H8:H9"/>
    <mergeCell ref="A4:A5"/>
    <mergeCell ref="B4:B5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F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341</v>
      </c>
      <c r="E1" s="431" t="s">
        <v>962</v>
      </c>
      <c r="F1" s="431"/>
    </row>
    <row r="3" spans="1:6" ht="12.75">
      <c r="A3" s="425" t="s">
        <v>383</v>
      </c>
      <c r="B3" s="425"/>
      <c r="C3" s="425"/>
      <c r="D3" s="425"/>
      <c r="E3" s="425"/>
      <c r="F3" s="425"/>
    </row>
    <row r="7" spans="1:6" ht="24" customHeight="1">
      <c r="A7" s="57" t="s">
        <v>111</v>
      </c>
      <c r="B7" s="57" t="s">
        <v>112</v>
      </c>
      <c r="C7" s="57" t="s">
        <v>113</v>
      </c>
      <c r="D7" s="57" t="s">
        <v>114</v>
      </c>
      <c r="E7" s="57" t="s">
        <v>115</v>
      </c>
      <c r="F7" s="57" t="s">
        <v>101</v>
      </c>
    </row>
    <row r="8" spans="1:6" ht="20.25" customHeight="1">
      <c r="A8" s="54" t="s">
        <v>116</v>
      </c>
      <c r="B8" s="34" t="s">
        <v>117</v>
      </c>
      <c r="C8" s="53" t="s">
        <v>496</v>
      </c>
      <c r="D8" s="58">
        <v>0</v>
      </c>
      <c r="E8" s="52">
        <v>27776000</v>
      </c>
      <c r="F8" s="52">
        <f>D8+E8</f>
        <v>27776000</v>
      </c>
    </row>
    <row r="9" spans="1:6" ht="26.25" customHeight="1">
      <c r="A9" s="44" t="s">
        <v>118</v>
      </c>
      <c r="B9" s="44"/>
      <c r="C9" s="44"/>
      <c r="D9" s="44">
        <f>SUM(D8:D8)</f>
        <v>0</v>
      </c>
      <c r="E9" s="71">
        <f>SUM(E8:E8)</f>
        <v>27776000</v>
      </c>
      <c r="F9" s="71">
        <f>SUM(F8:F8)</f>
        <v>27776000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D2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75390625" style="0" customWidth="1"/>
    <col min="2" max="2" width="46.75390625" style="0" customWidth="1"/>
    <col min="3" max="4" width="11.75390625" style="0" bestFit="1" customWidth="1"/>
    <col min="5" max="6" width="10.75390625" style="0" bestFit="1" customWidth="1"/>
    <col min="7" max="7" width="12.75390625" style="0" bestFit="1" customWidth="1"/>
    <col min="8" max="8" width="11.75390625" style="0" bestFit="1" customWidth="1"/>
    <col min="9" max="10" width="13.375" style="0" bestFit="1" customWidth="1"/>
    <col min="11" max="11" width="13.25390625" style="0" bestFit="1" customWidth="1"/>
  </cols>
  <sheetData>
    <row r="1" spans="1:11" ht="12.75">
      <c r="A1" t="s">
        <v>341</v>
      </c>
      <c r="K1" s="77" t="s">
        <v>345</v>
      </c>
    </row>
    <row r="2" spans="1:11" ht="12.75">
      <c r="A2" s="425" t="s">
        <v>884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4" spans="1:11" s="8" customFormat="1" ht="38.25">
      <c r="A4" s="34"/>
      <c r="B4" s="34"/>
      <c r="C4" s="84" t="s">
        <v>36</v>
      </c>
      <c r="D4" s="96" t="s">
        <v>254</v>
      </c>
      <c r="E4" s="84" t="s">
        <v>77</v>
      </c>
      <c r="F4" s="96" t="s">
        <v>255</v>
      </c>
      <c r="G4" s="96" t="s">
        <v>886</v>
      </c>
      <c r="H4" s="96" t="s">
        <v>80</v>
      </c>
      <c r="I4" s="97" t="s">
        <v>79</v>
      </c>
      <c r="J4" s="96" t="s">
        <v>38</v>
      </c>
      <c r="K4" s="97" t="s">
        <v>256</v>
      </c>
    </row>
    <row r="5" spans="1:30" s="8" customFormat="1" ht="12.75" customHeight="1">
      <c r="A5" s="98" t="s">
        <v>216</v>
      </c>
      <c r="B5" s="99" t="s">
        <v>217</v>
      </c>
      <c r="C5" s="238">
        <v>158216517</v>
      </c>
      <c r="D5" s="238">
        <v>17628931</v>
      </c>
      <c r="E5" s="238">
        <v>6071766</v>
      </c>
      <c r="F5" s="238">
        <v>22532335</v>
      </c>
      <c r="G5" s="238">
        <v>1137971813</v>
      </c>
      <c r="H5" s="238">
        <v>18151042</v>
      </c>
      <c r="I5" s="239">
        <f>SUM(C5:H5)</f>
        <v>1360572404</v>
      </c>
      <c r="J5" s="238">
        <v>2730637779</v>
      </c>
      <c r="K5" s="239">
        <f>SUM(I5:J5)</f>
        <v>4091210183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s="8" customFormat="1" ht="12.75" customHeight="1">
      <c r="A6" s="98" t="s">
        <v>218</v>
      </c>
      <c r="B6" s="99" t="s">
        <v>219</v>
      </c>
      <c r="C6" s="238">
        <v>541415703</v>
      </c>
      <c r="D6" s="238">
        <v>482907551</v>
      </c>
      <c r="E6" s="238">
        <v>37674484</v>
      </c>
      <c r="F6" s="238">
        <v>95095087</v>
      </c>
      <c r="G6" s="238">
        <v>1415298369</v>
      </c>
      <c r="H6" s="238">
        <v>375781769</v>
      </c>
      <c r="I6" s="239">
        <f aca="true" t="shared" si="0" ref="I6:I27">SUM(C6:H6)</f>
        <v>2948172963</v>
      </c>
      <c r="J6" s="238">
        <v>1179565393</v>
      </c>
      <c r="K6" s="239">
        <f aca="true" t="shared" si="1" ref="K6:K27">SUM(I6:J6)</f>
        <v>4127738356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s="8" customFormat="1" ht="12.75" customHeight="1">
      <c r="A7" s="100" t="s">
        <v>220</v>
      </c>
      <c r="B7" s="101" t="s">
        <v>221</v>
      </c>
      <c r="C7" s="239">
        <f>C5-C6</f>
        <v>-383199186</v>
      </c>
      <c r="D7" s="239">
        <f aca="true" t="shared" si="2" ref="D7:J7">D5-D6</f>
        <v>-465278620</v>
      </c>
      <c r="E7" s="239">
        <f t="shared" si="2"/>
        <v>-31602718</v>
      </c>
      <c r="F7" s="239">
        <f t="shared" si="2"/>
        <v>-72562752</v>
      </c>
      <c r="G7" s="239">
        <f t="shared" si="2"/>
        <v>-277326556</v>
      </c>
      <c r="H7" s="239">
        <f t="shared" si="2"/>
        <v>-357630727</v>
      </c>
      <c r="I7" s="239">
        <f t="shared" si="0"/>
        <v>-1587600559</v>
      </c>
      <c r="J7" s="239">
        <f t="shared" si="2"/>
        <v>1551072386</v>
      </c>
      <c r="K7" s="239">
        <f t="shared" si="1"/>
        <v>-36528173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s="8" customFormat="1" ht="12.75" customHeight="1">
      <c r="A8" s="98" t="s">
        <v>222</v>
      </c>
      <c r="B8" s="99" t="s">
        <v>223</v>
      </c>
      <c r="C8" s="238">
        <v>493455813</v>
      </c>
      <c r="D8" s="238">
        <v>472156585</v>
      </c>
      <c r="E8" s="238">
        <v>33909261</v>
      </c>
      <c r="F8" s="238">
        <v>79808018</v>
      </c>
      <c r="G8" s="238">
        <v>286228125</v>
      </c>
      <c r="H8" s="238">
        <v>378669497</v>
      </c>
      <c r="I8" s="239">
        <f t="shared" si="0"/>
        <v>1744227299</v>
      </c>
      <c r="J8" s="238">
        <v>328634885</v>
      </c>
      <c r="K8" s="239">
        <f t="shared" si="1"/>
        <v>2072862184</v>
      </c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s="8" customFormat="1" ht="12.75" customHeight="1">
      <c r="A9" s="98" t="s">
        <v>224</v>
      </c>
      <c r="B9" s="99" t="s">
        <v>225</v>
      </c>
      <c r="C9" s="238"/>
      <c r="D9" s="238"/>
      <c r="E9" s="238"/>
      <c r="F9" s="238"/>
      <c r="G9" s="238"/>
      <c r="H9" s="238"/>
      <c r="I9" s="239">
        <f t="shared" si="0"/>
        <v>0</v>
      </c>
      <c r="J9" s="238">
        <v>1643432587</v>
      </c>
      <c r="K9" s="239">
        <f t="shared" si="1"/>
        <v>1643432587</v>
      </c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1:30" s="8" customFormat="1" ht="12.75" customHeight="1">
      <c r="A10" s="100" t="s">
        <v>226</v>
      </c>
      <c r="B10" s="101" t="s">
        <v>227</v>
      </c>
      <c r="C10" s="239">
        <f>C8-C9</f>
        <v>493455813</v>
      </c>
      <c r="D10" s="239">
        <f aca="true" t="shared" si="3" ref="D10:J10">D8-D9</f>
        <v>472156585</v>
      </c>
      <c r="E10" s="239">
        <f t="shared" si="3"/>
        <v>33909261</v>
      </c>
      <c r="F10" s="239">
        <f t="shared" si="3"/>
        <v>79808018</v>
      </c>
      <c r="G10" s="239">
        <f t="shared" si="3"/>
        <v>286228125</v>
      </c>
      <c r="H10" s="239">
        <f t="shared" si="3"/>
        <v>378669497</v>
      </c>
      <c r="I10" s="239">
        <f t="shared" si="0"/>
        <v>1744227299</v>
      </c>
      <c r="J10" s="239">
        <f t="shared" si="3"/>
        <v>-1314797702</v>
      </c>
      <c r="K10" s="239">
        <f t="shared" si="1"/>
        <v>429429597</v>
      </c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s="8" customFormat="1" ht="12.75" customHeight="1">
      <c r="A11" s="100" t="s">
        <v>228</v>
      </c>
      <c r="B11" s="101" t="s">
        <v>229</v>
      </c>
      <c r="C11" s="239">
        <f>C7+C10</f>
        <v>110256627</v>
      </c>
      <c r="D11" s="239">
        <f aca="true" t="shared" si="4" ref="D11:J11">D7+D10</f>
        <v>6877965</v>
      </c>
      <c r="E11" s="239">
        <f t="shared" si="4"/>
        <v>2306543</v>
      </c>
      <c r="F11" s="239">
        <f t="shared" si="4"/>
        <v>7245266</v>
      </c>
      <c r="G11" s="239">
        <f t="shared" si="4"/>
        <v>8901569</v>
      </c>
      <c r="H11" s="239">
        <f t="shared" si="4"/>
        <v>21038770</v>
      </c>
      <c r="I11" s="239">
        <f t="shared" si="0"/>
        <v>156626740</v>
      </c>
      <c r="J11" s="239">
        <f t="shared" si="4"/>
        <v>236274684</v>
      </c>
      <c r="K11" s="239">
        <f t="shared" si="1"/>
        <v>392901424</v>
      </c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s="8" customFormat="1" ht="12.75" customHeight="1">
      <c r="A12" s="98" t="s">
        <v>230</v>
      </c>
      <c r="B12" s="99" t="s">
        <v>231</v>
      </c>
      <c r="C12" s="238"/>
      <c r="D12" s="238"/>
      <c r="E12" s="238"/>
      <c r="F12" s="238"/>
      <c r="G12" s="238">
        <v>3121187</v>
      </c>
      <c r="H12" s="238"/>
      <c r="I12" s="239">
        <f t="shared" si="0"/>
        <v>3121187</v>
      </c>
      <c r="J12" s="238"/>
      <c r="K12" s="239">
        <f t="shared" si="1"/>
        <v>3121187</v>
      </c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</row>
    <row r="13" spans="1:30" s="8" customFormat="1" ht="12.75" customHeight="1">
      <c r="A13" s="98" t="s">
        <v>232</v>
      </c>
      <c r="B13" s="99" t="s">
        <v>233</v>
      </c>
      <c r="C13" s="238"/>
      <c r="D13" s="238"/>
      <c r="E13" s="238"/>
      <c r="F13" s="238"/>
      <c r="G13" s="238">
        <v>1989866</v>
      </c>
      <c r="H13" s="238"/>
      <c r="I13" s="239">
        <f t="shared" si="0"/>
        <v>1989866</v>
      </c>
      <c r="J13" s="238"/>
      <c r="K13" s="239">
        <f t="shared" si="1"/>
        <v>1989866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30" s="8" customFormat="1" ht="25.5">
      <c r="A14" s="100" t="s">
        <v>234</v>
      </c>
      <c r="B14" s="101" t="s">
        <v>235</v>
      </c>
      <c r="C14" s="239">
        <f>C12-C13</f>
        <v>0</v>
      </c>
      <c r="D14" s="239">
        <f aca="true" t="shared" si="5" ref="D14:J14">D12-D13</f>
        <v>0</v>
      </c>
      <c r="E14" s="239">
        <f t="shared" si="5"/>
        <v>0</v>
      </c>
      <c r="F14" s="239">
        <f t="shared" si="5"/>
        <v>0</v>
      </c>
      <c r="G14" s="239">
        <f t="shared" si="5"/>
        <v>1131321</v>
      </c>
      <c r="H14" s="239">
        <f t="shared" si="5"/>
        <v>0</v>
      </c>
      <c r="I14" s="239">
        <f t="shared" si="0"/>
        <v>1131321</v>
      </c>
      <c r="J14" s="239">
        <f t="shared" si="5"/>
        <v>0</v>
      </c>
      <c r="K14" s="239">
        <f t="shared" si="1"/>
        <v>1131321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s="8" customFormat="1" ht="12.75" customHeight="1">
      <c r="A15" s="98" t="s">
        <v>236</v>
      </c>
      <c r="B15" s="99" t="s">
        <v>237</v>
      </c>
      <c r="C15" s="238"/>
      <c r="D15" s="238"/>
      <c r="E15" s="238"/>
      <c r="F15" s="238"/>
      <c r="G15" s="238">
        <v>2448060</v>
      </c>
      <c r="H15" s="238"/>
      <c r="I15" s="239">
        <f t="shared" si="0"/>
        <v>2448060</v>
      </c>
      <c r="J15" s="238"/>
      <c r="K15" s="239">
        <f t="shared" si="1"/>
        <v>2448060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</row>
    <row r="16" spans="1:30" s="8" customFormat="1" ht="12.75" customHeight="1">
      <c r="A16" s="98" t="s">
        <v>238</v>
      </c>
      <c r="B16" s="99" t="s">
        <v>239</v>
      </c>
      <c r="C16" s="238"/>
      <c r="D16" s="238"/>
      <c r="E16" s="238"/>
      <c r="F16" s="238"/>
      <c r="G16" s="238"/>
      <c r="H16" s="238"/>
      <c r="I16" s="239">
        <f t="shared" si="0"/>
        <v>0</v>
      </c>
      <c r="J16" s="238"/>
      <c r="K16" s="239">
        <f t="shared" si="1"/>
        <v>0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0" s="8" customFormat="1" ht="25.5">
      <c r="A17" s="100" t="s">
        <v>240</v>
      </c>
      <c r="B17" s="101" t="s">
        <v>241</v>
      </c>
      <c r="C17" s="239">
        <f>C15-C16</f>
        <v>0</v>
      </c>
      <c r="D17" s="239">
        <f aca="true" t="shared" si="6" ref="D17:J17">D15-D16</f>
        <v>0</v>
      </c>
      <c r="E17" s="239">
        <f t="shared" si="6"/>
        <v>0</v>
      </c>
      <c r="F17" s="239">
        <f t="shared" si="6"/>
        <v>0</v>
      </c>
      <c r="G17" s="239">
        <f t="shared" si="6"/>
        <v>2448060</v>
      </c>
      <c r="H17" s="239">
        <f t="shared" si="6"/>
        <v>0</v>
      </c>
      <c r="I17" s="239">
        <f t="shared" si="0"/>
        <v>2448060</v>
      </c>
      <c r="J17" s="239">
        <f t="shared" si="6"/>
        <v>0</v>
      </c>
      <c r="K17" s="239">
        <f t="shared" si="1"/>
        <v>2448060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s="8" customFormat="1" ht="12.75" customHeight="1">
      <c r="A18" s="100" t="s">
        <v>242</v>
      </c>
      <c r="B18" s="101" t="s">
        <v>243</v>
      </c>
      <c r="C18" s="239">
        <f>C14+C17</f>
        <v>0</v>
      </c>
      <c r="D18" s="239">
        <f aca="true" t="shared" si="7" ref="D18:J18">D14-D17</f>
        <v>0</v>
      </c>
      <c r="E18" s="239">
        <f t="shared" si="7"/>
        <v>0</v>
      </c>
      <c r="F18" s="239">
        <f t="shared" si="7"/>
        <v>0</v>
      </c>
      <c r="G18" s="239">
        <f>G14+G17</f>
        <v>3579381</v>
      </c>
      <c r="H18" s="239">
        <f t="shared" si="7"/>
        <v>0</v>
      </c>
      <c r="I18" s="239">
        <f t="shared" si="0"/>
        <v>3579381</v>
      </c>
      <c r="J18" s="239">
        <f t="shared" si="7"/>
        <v>0</v>
      </c>
      <c r="K18" s="239">
        <f t="shared" si="1"/>
        <v>3579381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s="8" customFormat="1" ht="12.75" customHeight="1">
      <c r="A19" s="100" t="s">
        <v>244</v>
      </c>
      <c r="B19" s="102" t="s">
        <v>245</v>
      </c>
      <c r="C19" s="240">
        <f>C11+C18</f>
        <v>110256627</v>
      </c>
      <c r="D19" s="240">
        <f aca="true" t="shared" si="8" ref="D19:J19">D11+D18</f>
        <v>6877965</v>
      </c>
      <c r="E19" s="240">
        <f t="shared" si="8"/>
        <v>2306543</v>
      </c>
      <c r="F19" s="240">
        <f t="shared" si="8"/>
        <v>7245266</v>
      </c>
      <c r="G19" s="240">
        <f t="shared" si="8"/>
        <v>12480950</v>
      </c>
      <c r="H19" s="240">
        <f t="shared" si="8"/>
        <v>21038770</v>
      </c>
      <c r="I19" s="240">
        <f t="shared" si="0"/>
        <v>160206121</v>
      </c>
      <c r="J19" s="240">
        <f t="shared" si="8"/>
        <v>236274684</v>
      </c>
      <c r="K19" s="240">
        <f t="shared" si="1"/>
        <v>396480805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s="8" customFormat="1" ht="25.5">
      <c r="A20" s="100" t="s">
        <v>246</v>
      </c>
      <c r="B20" s="101" t="s">
        <v>247</v>
      </c>
      <c r="C20" s="239">
        <v>86668467</v>
      </c>
      <c r="D20" s="239">
        <v>6866799</v>
      </c>
      <c r="E20" s="239">
        <v>2306543</v>
      </c>
      <c r="F20" s="239">
        <v>2627283</v>
      </c>
      <c r="G20" s="239"/>
      <c r="H20" s="239">
        <v>12954414</v>
      </c>
      <c r="I20" s="239">
        <f t="shared" si="0"/>
        <v>111423506</v>
      </c>
      <c r="J20" s="239">
        <v>186514886</v>
      </c>
      <c r="K20" s="239">
        <f t="shared" si="1"/>
        <v>297938392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s="8" customFormat="1" ht="12.75" customHeight="1">
      <c r="A21" s="100" t="s">
        <v>248</v>
      </c>
      <c r="B21" s="101" t="s">
        <v>249</v>
      </c>
      <c r="C21" s="239">
        <f>C11-C20</f>
        <v>23588160</v>
      </c>
      <c r="D21" s="239">
        <f aca="true" t="shared" si="9" ref="D21:J21">D11-D20</f>
        <v>11166</v>
      </c>
      <c r="E21" s="239">
        <f t="shared" si="9"/>
        <v>0</v>
      </c>
      <c r="F21" s="239">
        <f t="shared" si="9"/>
        <v>4617983</v>
      </c>
      <c r="G21" s="239">
        <f t="shared" si="9"/>
        <v>8901569</v>
      </c>
      <c r="H21" s="239">
        <f t="shared" si="9"/>
        <v>8084356</v>
      </c>
      <c r="I21" s="239">
        <f t="shared" si="0"/>
        <v>45203234</v>
      </c>
      <c r="J21" s="239">
        <f t="shared" si="9"/>
        <v>49759798</v>
      </c>
      <c r="K21" s="239">
        <f t="shared" si="1"/>
        <v>94963032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s="8" customFormat="1" ht="25.5">
      <c r="A22" s="100" t="s">
        <v>250</v>
      </c>
      <c r="B22" s="101" t="s">
        <v>251</v>
      </c>
      <c r="C22" s="239">
        <f>C18*0.1</f>
        <v>0</v>
      </c>
      <c r="D22" s="239">
        <f aca="true" t="shared" si="10" ref="D22:J22">D18*0.1</f>
        <v>0</v>
      </c>
      <c r="E22" s="239">
        <f t="shared" si="10"/>
        <v>0</v>
      </c>
      <c r="F22" s="239">
        <f t="shared" si="10"/>
        <v>0</v>
      </c>
      <c r="G22" s="239">
        <f t="shared" si="10"/>
        <v>357938.10000000003</v>
      </c>
      <c r="H22" s="239">
        <f t="shared" si="10"/>
        <v>0</v>
      </c>
      <c r="I22" s="239">
        <f t="shared" si="0"/>
        <v>357938.10000000003</v>
      </c>
      <c r="J22" s="239">
        <f t="shared" si="10"/>
        <v>0</v>
      </c>
      <c r="K22" s="239">
        <f t="shared" si="1"/>
        <v>357938.10000000003</v>
      </c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s="8" customFormat="1" ht="25.5">
      <c r="A23" s="100" t="s">
        <v>252</v>
      </c>
      <c r="B23" s="101" t="s">
        <v>253</v>
      </c>
      <c r="C23" s="239">
        <f>C18-C22</f>
        <v>0</v>
      </c>
      <c r="D23" s="239">
        <f aca="true" t="shared" si="11" ref="D23:J23">D18-D22</f>
        <v>0</v>
      </c>
      <c r="E23" s="239">
        <f t="shared" si="11"/>
        <v>0</v>
      </c>
      <c r="F23" s="239">
        <f t="shared" si="11"/>
        <v>0</v>
      </c>
      <c r="G23" s="239">
        <f t="shared" si="11"/>
        <v>3221442.9</v>
      </c>
      <c r="H23" s="239">
        <f t="shared" si="11"/>
        <v>0</v>
      </c>
      <c r="I23" s="239">
        <f t="shared" si="0"/>
        <v>3221442.9</v>
      </c>
      <c r="J23" s="239">
        <f t="shared" si="11"/>
        <v>0</v>
      </c>
      <c r="K23" s="239">
        <f t="shared" si="1"/>
        <v>3221442.9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</row>
    <row r="24" spans="3:11" s="8" customFormat="1" ht="12.75">
      <c r="C24" s="241"/>
      <c r="D24" s="241"/>
      <c r="E24" s="241"/>
      <c r="F24" s="241"/>
      <c r="G24" s="241"/>
      <c r="H24" s="241"/>
      <c r="I24" s="242">
        <f t="shared" si="0"/>
        <v>0</v>
      </c>
      <c r="J24" s="241"/>
      <c r="K24" s="242">
        <f t="shared" si="1"/>
        <v>0</v>
      </c>
    </row>
    <row r="25" spans="1:11" s="8" customFormat="1" ht="12.75">
      <c r="A25" s="34"/>
      <c r="B25" s="102" t="s">
        <v>885</v>
      </c>
      <c r="C25" s="243">
        <f>SUM(C26:C27)</f>
        <v>110256627</v>
      </c>
      <c r="D25" s="243">
        <f aca="true" t="shared" si="12" ref="D25:J25">SUM(D26:D27)</f>
        <v>6877965</v>
      </c>
      <c r="E25" s="243">
        <f t="shared" si="12"/>
        <v>2306543</v>
      </c>
      <c r="F25" s="243">
        <f t="shared" si="12"/>
        <v>7245266</v>
      </c>
      <c r="G25" s="243">
        <f t="shared" si="12"/>
        <v>12480950</v>
      </c>
      <c r="H25" s="243">
        <f t="shared" si="12"/>
        <v>21038770</v>
      </c>
      <c r="I25" s="240">
        <f t="shared" si="0"/>
        <v>160206121</v>
      </c>
      <c r="J25" s="243">
        <f t="shared" si="12"/>
        <v>236274684</v>
      </c>
      <c r="K25" s="240">
        <f t="shared" si="1"/>
        <v>396480805</v>
      </c>
    </row>
    <row r="26" spans="1:11" ht="12.75">
      <c r="A26" s="34"/>
      <c r="B26" s="103" t="s">
        <v>257</v>
      </c>
      <c r="C26" s="52">
        <v>110256627</v>
      </c>
      <c r="D26" s="52">
        <v>6866799</v>
      </c>
      <c r="E26" s="52">
        <v>813187</v>
      </c>
      <c r="F26" s="52">
        <v>7123082</v>
      </c>
      <c r="G26" s="52">
        <v>12480950</v>
      </c>
      <c r="H26" s="52">
        <v>18184856</v>
      </c>
      <c r="I26" s="239">
        <f t="shared" si="0"/>
        <v>155725501</v>
      </c>
      <c r="J26" s="52">
        <v>205900334</v>
      </c>
      <c r="K26" s="239">
        <f t="shared" si="1"/>
        <v>361625835</v>
      </c>
    </row>
    <row r="27" spans="1:11" ht="12.75">
      <c r="A27" s="34"/>
      <c r="B27" s="103" t="s">
        <v>258</v>
      </c>
      <c r="C27" s="52"/>
      <c r="D27" s="52">
        <v>11166</v>
      </c>
      <c r="E27" s="52">
        <v>1493356</v>
      </c>
      <c r="F27" s="52">
        <v>122184</v>
      </c>
      <c r="G27" s="52"/>
      <c r="H27" s="52">
        <v>2853914</v>
      </c>
      <c r="I27" s="239">
        <f t="shared" si="0"/>
        <v>4480620</v>
      </c>
      <c r="J27" s="52">
        <v>30374350</v>
      </c>
      <c r="K27" s="239">
        <f t="shared" si="1"/>
        <v>34854970</v>
      </c>
    </row>
    <row r="28" spans="3:11" ht="12.75">
      <c r="C28" s="48"/>
      <c r="D28" s="48"/>
      <c r="E28" s="48"/>
      <c r="F28" s="48"/>
      <c r="G28" s="48"/>
      <c r="H28" s="48"/>
      <c r="I28" s="48"/>
      <c r="J28" s="48"/>
      <c r="K28" s="48"/>
    </row>
    <row r="29" spans="1:11" ht="12.75">
      <c r="A29" s="34"/>
      <c r="B29" s="34" t="s">
        <v>259</v>
      </c>
      <c r="C29" s="52">
        <f>C25-C19</f>
        <v>0</v>
      </c>
      <c r="D29" s="52">
        <f aca="true" t="shared" si="13" ref="D29:K29">D25-D19</f>
        <v>0</v>
      </c>
      <c r="E29" s="52">
        <f t="shared" si="13"/>
        <v>0</v>
      </c>
      <c r="F29" s="52">
        <f t="shared" si="13"/>
        <v>0</v>
      </c>
      <c r="G29" s="52">
        <f t="shared" si="13"/>
        <v>0</v>
      </c>
      <c r="H29" s="52">
        <f t="shared" si="13"/>
        <v>0</v>
      </c>
      <c r="I29" s="52">
        <f t="shared" si="13"/>
        <v>0</v>
      </c>
      <c r="J29" s="52">
        <f t="shared" si="13"/>
        <v>0</v>
      </c>
      <c r="K29" s="52">
        <f t="shared" si="13"/>
        <v>0</v>
      </c>
    </row>
  </sheetData>
  <sheetProtection/>
  <mergeCells count="1">
    <mergeCell ref="A2:K2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/>
  </sheetPr>
  <dimension ref="A1:Q160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125" style="223" customWidth="1"/>
    <col min="2" max="2" width="8.375" style="224" customWidth="1"/>
    <col min="3" max="3" width="8.00390625" style="222" customWidth="1"/>
    <col min="4" max="4" width="12.75390625" style="223" customWidth="1"/>
    <col min="5" max="5" width="61.00390625" style="223" bestFit="1" customWidth="1"/>
    <col min="6" max="8" width="9.125" style="222" customWidth="1"/>
    <col min="9" max="9" width="18.375" style="222" bestFit="1" customWidth="1"/>
    <col min="10" max="17" width="9.125" style="222" customWidth="1"/>
    <col min="18" max="16384" width="9.125" style="223" customWidth="1"/>
  </cols>
  <sheetData>
    <row r="1" spans="1:5" ht="12.75">
      <c r="A1" s="223" t="s">
        <v>341</v>
      </c>
      <c r="E1" s="236" t="s">
        <v>869</v>
      </c>
    </row>
    <row r="2" spans="1:5" ht="15" customHeight="1">
      <c r="A2" s="360" t="s">
        <v>317</v>
      </c>
      <c r="B2" s="360"/>
      <c r="C2" s="360"/>
      <c r="D2" s="360"/>
      <c r="E2" s="360"/>
    </row>
    <row r="3" spans="1:5" ht="12.75">
      <c r="A3" s="360" t="s">
        <v>739</v>
      </c>
      <c r="B3" s="360"/>
      <c r="C3" s="360"/>
      <c r="D3" s="360"/>
      <c r="E3" s="360"/>
    </row>
    <row r="4" spans="1:5" ht="12.75">
      <c r="A4" s="369">
        <v>42735</v>
      </c>
      <c r="B4" s="369"/>
      <c r="C4" s="369"/>
      <c r="D4" s="369"/>
      <c r="E4" s="369"/>
    </row>
    <row r="5" spans="1:5" ht="12.75">
      <c r="A5" s="196"/>
      <c r="B5" s="196"/>
      <c r="C5" s="196"/>
      <c r="D5" s="196"/>
      <c r="E5" s="196"/>
    </row>
    <row r="6" spans="1:5" ht="30" customHeight="1">
      <c r="A6" s="197" t="s">
        <v>416</v>
      </c>
      <c r="B6" s="198" t="s">
        <v>417</v>
      </c>
      <c r="C6" s="198" t="s">
        <v>418</v>
      </c>
      <c r="D6" s="199" t="s">
        <v>419</v>
      </c>
      <c r="E6" s="200" t="s">
        <v>420</v>
      </c>
    </row>
    <row r="7" spans="1:5" ht="12.75">
      <c r="A7" s="438" t="s">
        <v>260</v>
      </c>
      <c r="B7" s="381" t="s">
        <v>168</v>
      </c>
      <c r="C7" s="446"/>
      <c r="D7" s="286">
        <v>25000000</v>
      </c>
      <c r="E7" s="104" t="s">
        <v>261</v>
      </c>
    </row>
    <row r="8" spans="1:5" ht="12.75">
      <c r="A8" s="439"/>
      <c r="B8" s="445"/>
      <c r="C8" s="446"/>
      <c r="D8" s="286">
        <v>10000000</v>
      </c>
      <c r="E8" s="104" t="s">
        <v>262</v>
      </c>
    </row>
    <row r="9" spans="1:5" ht="12.75">
      <c r="A9" s="394" t="s">
        <v>101</v>
      </c>
      <c r="B9" s="395"/>
      <c r="C9" s="395"/>
      <c r="D9" s="287">
        <f>SUM(D7:D8)</f>
        <v>35000000</v>
      </c>
      <c r="E9" s="104"/>
    </row>
    <row r="10" spans="1:5" ht="15" customHeight="1">
      <c r="A10" s="438" t="s">
        <v>266</v>
      </c>
      <c r="B10" s="255" t="s">
        <v>467</v>
      </c>
      <c r="C10" s="288"/>
      <c r="D10" s="289">
        <v>1125000</v>
      </c>
      <c r="E10" s="104" t="s">
        <v>740</v>
      </c>
    </row>
    <row r="11" spans="1:5" ht="15" customHeight="1">
      <c r="A11" s="447"/>
      <c r="B11" s="255" t="s">
        <v>169</v>
      </c>
      <c r="C11" s="288"/>
      <c r="D11" s="289">
        <v>165200</v>
      </c>
      <c r="E11" s="104" t="s">
        <v>741</v>
      </c>
    </row>
    <row r="12" spans="1:5" ht="15" customHeight="1">
      <c r="A12" s="447"/>
      <c r="B12" s="441"/>
      <c r="C12" s="443"/>
      <c r="D12" s="289">
        <v>100000</v>
      </c>
      <c r="E12" s="104" t="s">
        <v>742</v>
      </c>
    </row>
    <row r="13" spans="1:5" ht="15" customHeight="1">
      <c r="A13" s="447"/>
      <c r="B13" s="441"/>
      <c r="C13" s="444"/>
      <c r="D13" s="289">
        <v>50000</v>
      </c>
      <c r="E13" s="104" t="s">
        <v>743</v>
      </c>
    </row>
    <row r="14" spans="1:5" ht="15" customHeight="1">
      <c r="A14" s="447"/>
      <c r="B14" s="111" t="s">
        <v>171</v>
      </c>
      <c r="C14" s="86"/>
      <c r="D14" s="289">
        <v>20000</v>
      </c>
      <c r="E14" s="104" t="s">
        <v>497</v>
      </c>
    </row>
    <row r="15" spans="1:5" ht="15" customHeight="1">
      <c r="A15" s="447"/>
      <c r="B15" s="440" t="s">
        <v>172</v>
      </c>
      <c r="C15" s="225"/>
      <c r="D15" s="289">
        <v>20000</v>
      </c>
      <c r="E15" s="104" t="s">
        <v>744</v>
      </c>
    </row>
    <row r="16" spans="1:5" ht="15" customHeight="1">
      <c r="A16" s="447"/>
      <c r="B16" s="441"/>
      <c r="C16" s="225"/>
      <c r="D16" s="289">
        <v>50000</v>
      </c>
      <c r="E16" s="104" t="s">
        <v>745</v>
      </c>
    </row>
    <row r="17" spans="1:5" ht="15" customHeight="1">
      <c r="A17" s="447"/>
      <c r="B17" s="441"/>
      <c r="C17" s="443"/>
      <c r="D17" s="289">
        <v>50000</v>
      </c>
      <c r="E17" s="104" t="s">
        <v>746</v>
      </c>
    </row>
    <row r="18" spans="1:5" ht="12.75">
      <c r="A18" s="447"/>
      <c r="B18" s="441"/>
      <c r="C18" s="443"/>
      <c r="D18" s="289">
        <v>30000</v>
      </c>
      <c r="E18" s="104" t="s">
        <v>747</v>
      </c>
    </row>
    <row r="19" spans="1:5" ht="12.75">
      <c r="A19" s="447"/>
      <c r="B19" s="441"/>
      <c r="C19" s="443"/>
      <c r="D19" s="289">
        <v>30000</v>
      </c>
      <c r="E19" s="104" t="s">
        <v>748</v>
      </c>
    </row>
    <row r="20" spans="1:5" ht="12.75">
      <c r="A20" s="447"/>
      <c r="B20" s="441"/>
      <c r="C20" s="443"/>
      <c r="D20" s="289">
        <v>30000</v>
      </c>
      <c r="E20" s="104" t="s">
        <v>749</v>
      </c>
    </row>
    <row r="21" spans="1:5" ht="12.75">
      <c r="A21" s="447"/>
      <c r="B21" s="441"/>
      <c r="C21" s="443"/>
      <c r="D21" s="289">
        <v>50000</v>
      </c>
      <c r="E21" s="104" t="s">
        <v>750</v>
      </c>
    </row>
    <row r="22" spans="1:5" ht="12.75">
      <c r="A22" s="447"/>
      <c r="B22" s="441"/>
      <c r="C22" s="443"/>
      <c r="D22" s="289">
        <v>30000</v>
      </c>
      <c r="E22" s="104" t="s">
        <v>751</v>
      </c>
    </row>
    <row r="23" spans="1:5" ht="12.75">
      <c r="A23" s="447"/>
      <c r="B23" s="441"/>
      <c r="C23" s="443"/>
      <c r="D23" s="289">
        <v>80000</v>
      </c>
      <c r="E23" s="104" t="s">
        <v>752</v>
      </c>
    </row>
    <row r="24" spans="1:5" ht="12.75">
      <c r="A24" s="447"/>
      <c r="B24" s="441"/>
      <c r="C24" s="443"/>
      <c r="D24" s="289">
        <v>40000</v>
      </c>
      <c r="E24" s="104" t="s">
        <v>753</v>
      </c>
    </row>
    <row r="25" spans="1:5" ht="12.75">
      <c r="A25" s="447"/>
      <c r="B25" s="441"/>
      <c r="C25" s="443"/>
      <c r="D25" s="289">
        <v>63000</v>
      </c>
      <c r="E25" s="104" t="s">
        <v>754</v>
      </c>
    </row>
    <row r="26" spans="1:5" ht="12.75">
      <c r="A26" s="447"/>
      <c r="B26" s="441"/>
      <c r="C26" s="443"/>
      <c r="D26" s="289">
        <v>100000</v>
      </c>
      <c r="E26" s="104" t="s">
        <v>755</v>
      </c>
    </row>
    <row r="27" spans="1:5" ht="12.75">
      <c r="A27" s="447"/>
      <c r="B27" s="441"/>
      <c r="C27" s="443"/>
      <c r="D27" s="289">
        <v>100000</v>
      </c>
      <c r="E27" s="104" t="s">
        <v>756</v>
      </c>
    </row>
    <row r="28" spans="1:5" ht="12.75">
      <c r="A28" s="447"/>
      <c r="B28" s="441"/>
      <c r="C28" s="443"/>
      <c r="D28" s="289">
        <v>50000</v>
      </c>
      <c r="E28" s="104" t="s">
        <v>757</v>
      </c>
    </row>
    <row r="29" spans="1:5" ht="12.75">
      <c r="A29" s="439"/>
      <c r="B29" s="442"/>
      <c r="C29" s="444"/>
      <c r="D29" s="289">
        <v>50000</v>
      </c>
      <c r="E29" s="104" t="s">
        <v>758</v>
      </c>
    </row>
    <row r="30" spans="1:5" ht="12.75">
      <c r="A30" s="394" t="s">
        <v>101</v>
      </c>
      <c r="B30" s="395"/>
      <c r="C30" s="395"/>
      <c r="D30" s="229">
        <f>SUM(D10:D29)</f>
        <v>2233200</v>
      </c>
      <c r="E30" s="87"/>
    </row>
    <row r="31" spans="1:5" ht="12.75">
      <c r="A31" s="438" t="s">
        <v>263</v>
      </c>
      <c r="B31" s="90" t="s">
        <v>759</v>
      </c>
      <c r="C31" s="290"/>
      <c r="D31" s="114">
        <v>25886472</v>
      </c>
      <c r="E31" s="87" t="s">
        <v>264</v>
      </c>
    </row>
    <row r="32" spans="1:5" ht="12.75">
      <c r="A32" s="447"/>
      <c r="B32" s="90" t="s">
        <v>158</v>
      </c>
      <c r="C32" s="290"/>
      <c r="D32" s="114">
        <v>152333000</v>
      </c>
      <c r="E32" s="87" t="s">
        <v>760</v>
      </c>
    </row>
    <row r="33" spans="1:5" ht="12.75">
      <c r="A33" s="447"/>
      <c r="B33" s="226" t="s">
        <v>471</v>
      </c>
      <c r="C33" s="290"/>
      <c r="D33" s="114">
        <v>10000000</v>
      </c>
      <c r="E33" s="87" t="s">
        <v>761</v>
      </c>
    </row>
    <row r="34" spans="1:5" ht="15" customHeight="1">
      <c r="A34" s="447"/>
      <c r="B34" s="381" t="s">
        <v>467</v>
      </c>
      <c r="C34" s="290"/>
      <c r="D34" s="114">
        <v>750000</v>
      </c>
      <c r="E34" s="87" t="s">
        <v>762</v>
      </c>
    </row>
    <row r="35" spans="1:5" ht="12.75">
      <c r="A35" s="447"/>
      <c r="B35" s="386"/>
      <c r="C35" s="290"/>
      <c r="D35" s="114">
        <v>3000000</v>
      </c>
      <c r="E35" s="87" t="s">
        <v>763</v>
      </c>
    </row>
    <row r="36" spans="1:5" ht="12.75">
      <c r="A36" s="447"/>
      <c r="B36" s="386"/>
      <c r="C36" s="290"/>
      <c r="D36" s="114">
        <v>2000000</v>
      </c>
      <c r="E36" s="87" t="s">
        <v>764</v>
      </c>
    </row>
    <row r="37" spans="1:5" ht="12.75">
      <c r="A37" s="447"/>
      <c r="B37" s="386"/>
      <c r="C37" s="290"/>
      <c r="D37" s="114">
        <v>500000</v>
      </c>
      <c r="E37" s="114" t="s">
        <v>765</v>
      </c>
    </row>
    <row r="38" spans="1:5" ht="15" customHeight="1">
      <c r="A38" s="447"/>
      <c r="B38" s="381" t="s">
        <v>468</v>
      </c>
      <c r="C38" s="290"/>
      <c r="D38" s="114">
        <v>5000000</v>
      </c>
      <c r="E38" s="87" t="s">
        <v>766</v>
      </c>
    </row>
    <row r="39" spans="1:5" ht="12.75">
      <c r="A39" s="447"/>
      <c r="B39" s="382"/>
      <c r="C39" s="290"/>
      <c r="D39" s="114">
        <v>500000</v>
      </c>
      <c r="E39" s="87" t="s">
        <v>767</v>
      </c>
    </row>
    <row r="40" spans="1:5" ht="12.75">
      <c r="A40" s="447"/>
      <c r="B40" s="90" t="s">
        <v>172</v>
      </c>
      <c r="C40" s="290"/>
      <c r="D40" s="114">
        <v>30000</v>
      </c>
      <c r="E40" s="87" t="s">
        <v>768</v>
      </c>
    </row>
    <row r="41" spans="1:5" ht="12.75">
      <c r="A41" s="447"/>
      <c r="B41" s="448" t="s">
        <v>169</v>
      </c>
      <c r="C41" s="250"/>
      <c r="D41" s="114">
        <v>55500000</v>
      </c>
      <c r="E41" s="119" t="s">
        <v>498</v>
      </c>
    </row>
    <row r="42" spans="1:5" ht="12.75">
      <c r="A42" s="439"/>
      <c r="B42" s="449"/>
      <c r="C42" s="251"/>
      <c r="D42" s="114">
        <v>31200000</v>
      </c>
      <c r="E42" s="87" t="s">
        <v>499</v>
      </c>
    </row>
    <row r="43" spans="1:5" ht="12.75">
      <c r="A43" s="394" t="s">
        <v>101</v>
      </c>
      <c r="B43" s="395"/>
      <c r="C43" s="395"/>
      <c r="D43" s="229">
        <f>SUM(D31:D42)</f>
        <v>286699472</v>
      </c>
      <c r="E43" s="107"/>
    </row>
    <row r="44" spans="1:5" ht="15" customHeight="1">
      <c r="A44" s="438" t="s">
        <v>267</v>
      </c>
      <c r="B44" s="291" t="s">
        <v>169</v>
      </c>
      <c r="C44" s="292"/>
      <c r="D44" s="227">
        <v>150000</v>
      </c>
      <c r="E44" s="107" t="s">
        <v>769</v>
      </c>
    </row>
    <row r="45" spans="1:5" ht="15" customHeight="1">
      <c r="A45" s="447"/>
      <c r="B45" s="293" t="s">
        <v>171</v>
      </c>
      <c r="C45" s="294"/>
      <c r="D45" s="227">
        <v>50000</v>
      </c>
      <c r="E45" s="107" t="s">
        <v>770</v>
      </c>
    </row>
    <row r="46" spans="1:5" ht="15" customHeight="1">
      <c r="A46" s="447"/>
      <c r="B46" s="381" t="s">
        <v>172</v>
      </c>
      <c r="C46" s="450"/>
      <c r="D46" s="227">
        <v>70000</v>
      </c>
      <c r="E46" s="107" t="s">
        <v>771</v>
      </c>
    </row>
    <row r="47" spans="1:5" ht="15" customHeight="1">
      <c r="A47" s="447"/>
      <c r="B47" s="386"/>
      <c r="C47" s="451"/>
      <c r="D47" s="227">
        <v>150000</v>
      </c>
      <c r="E47" s="107" t="s">
        <v>772</v>
      </c>
    </row>
    <row r="48" spans="1:5" ht="15" customHeight="1">
      <c r="A48" s="447"/>
      <c r="B48" s="386"/>
      <c r="C48" s="451"/>
      <c r="D48" s="227">
        <v>40000</v>
      </c>
      <c r="E48" s="107" t="s">
        <v>773</v>
      </c>
    </row>
    <row r="49" spans="1:5" ht="15" customHeight="1">
      <c r="A49" s="447"/>
      <c r="B49" s="386"/>
      <c r="C49" s="451"/>
      <c r="D49" s="227">
        <v>40000</v>
      </c>
      <c r="E49" s="107" t="s">
        <v>774</v>
      </c>
    </row>
    <row r="50" spans="1:5" ht="15" customHeight="1">
      <c r="A50" s="447"/>
      <c r="B50" s="386"/>
      <c r="C50" s="451"/>
      <c r="D50" s="227">
        <v>35000</v>
      </c>
      <c r="E50" s="107" t="s">
        <v>775</v>
      </c>
    </row>
    <row r="51" spans="1:5" ht="15" customHeight="1">
      <c r="A51" s="447"/>
      <c r="B51" s="386"/>
      <c r="C51" s="451"/>
      <c r="D51" s="227">
        <v>40000</v>
      </c>
      <c r="E51" s="107" t="s">
        <v>776</v>
      </c>
    </row>
    <row r="52" spans="1:5" ht="15" customHeight="1">
      <c r="A52" s="447"/>
      <c r="B52" s="386"/>
      <c r="C52" s="451"/>
      <c r="D52" s="227">
        <v>250000</v>
      </c>
      <c r="E52" s="107" t="s">
        <v>777</v>
      </c>
    </row>
    <row r="53" spans="1:5" ht="15" customHeight="1">
      <c r="A53" s="447"/>
      <c r="B53" s="386"/>
      <c r="C53" s="451"/>
      <c r="D53" s="227">
        <v>200000</v>
      </c>
      <c r="E53" s="107" t="s">
        <v>778</v>
      </c>
    </row>
    <row r="54" spans="1:5" ht="15" customHeight="1">
      <c r="A54" s="447"/>
      <c r="B54" s="386"/>
      <c r="C54" s="451"/>
      <c r="D54" s="227">
        <v>500000</v>
      </c>
      <c r="E54" s="107" t="s">
        <v>779</v>
      </c>
    </row>
    <row r="55" spans="1:5" ht="15" customHeight="1">
      <c r="A55" s="447"/>
      <c r="B55" s="386"/>
      <c r="C55" s="451"/>
      <c r="D55" s="227">
        <v>40000</v>
      </c>
      <c r="E55" s="107" t="s">
        <v>780</v>
      </c>
    </row>
    <row r="56" spans="1:5" ht="12.75">
      <c r="A56" s="447"/>
      <c r="B56" s="386"/>
      <c r="C56" s="451"/>
      <c r="D56" s="227">
        <v>40000</v>
      </c>
      <c r="E56" s="107" t="s">
        <v>781</v>
      </c>
    </row>
    <row r="57" spans="1:5" ht="12.75">
      <c r="A57" s="447"/>
      <c r="B57" s="386"/>
      <c r="C57" s="451"/>
      <c r="D57" s="114">
        <v>50000</v>
      </c>
      <c r="E57" s="295" t="s">
        <v>782</v>
      </c>
    </row>
    <row r="58" spans="1:5" ht="12.75">
      <c r="A58" s="447"/>
      <c r="B58" s="386"/>
      <c r="C58" s="451"/>
      <c r="D58" s="114">
        <v>60000</v>
      </c>
      <c r="E58" s="295" t="s">
        <v>783</v>
      </c>
    </row>
    <row r="59" spans="1:5" ht="12.75">
      <c r="A59" s="447"/>
      <c r="B59" s="386"/>
      <c r="C59" s="451"/>
      <c r="D59" s="114">
        <v>100000</v>
      </c>
      <c r="E59" s="109" t="s">
        <v>784</v>
      </c>
    </row>
    <row r="60" spans="1:5" ht="12.75">
      <c r="A60" s="447"/>
      <c r="B60" s="382"/>
      <c r="C60" s="452"/>
      <c r="D60" s="227">
        <v>35000</v>
      </c>
      <c r="E60" s="107" t="s">
        <v>785</v>
      </c>
    </row>
    <row r="61" spans="1:5" ht="27.75" customHeight="1">
      <c r="A61" s="439"/>
      <c r="B61" s="83" t="s">
        <v>151</v>
      </c>
      <c r="C61" s="292"/>
      <c r="D61" s="227">
        <v>150000</v>
      </c>
      <c r="E61" s="296" t="s">
        <v>786</v>
      </c>
    </row>
    <row r="62" spans="1:5" ht="18.75" customHeight="1">
      <c r="A62" s="435" t="s">
        <v>787</v>
      </c>
      <c r="B62" s="436"/>
      <c r="C62" s="437"/>
      <c r="D62" s="229">
        <f>SUM(D44:D61)</f>
        <v>2000000</v>
      </c>
      <c r="E62" s="107"/>
    </row>
    <row r="63" spans="1:5" ht="12.75">
      <c r="A63" s="438" t="s">
        <v>268</v>
      </c>
      <c r="B63" s="248" t="s">
        <v>172</v>
      </c>
      <c r="C63" s="294"/>
      <c r="D63" s="227">
        <v>120000</v>
      </c>
      <c r="E63" s="107" t="s">
        <v>788</v>
      </c>
    </row>
    <row r="64" spans="1:5" ht="25.5">
      <c r="A64" s="439"/>
      <c r="B64" s="248" t="s">
        <v>148</v>
      </c>
      <c r="C64" s="294"/>
      <c r="D64" s="227">
        <v>50000</v>
      </c>
      <c r="E64" s="296" t="s">
        <v>789</v>
      </c>
    </row>
    <row r="65" spans="1:5" ht="12.75">
      <c r="A65" s="435" t="s">
        <v>787</v>
      </c>
      <c r="B65" s="436"/>
      <c r="C65" s="437"/>
      <c r="D65" s="229">
        <f>SUM(D63:D64)</f>
        <v>170000</v>
      </c>
      <c r="E65" s="107"/>
    </row>
    <row r="66" spans="1:5" ht="12.75">
      <c r="A66" s="361" t="s">
        <v>269</v>
      </c>
      <c r="B66" s="381" t="s">
        <v>151</v>
      </c>
      <c r="C66" s="450"/>
      <c r="D66" s="227">
        <v>600000</v>
      </c>
      <c r="E66" s="115" t="s">
        <v>501</v>
      </c>
    </row>
    <row r="67" spans="1:5" ht="12.75">
      <c r="A67" s="373"/>
      <c r="B67" s="382"/>
      <c r="C67" s="451"/>
      <c r="D67" s="227">
        <v>150000</v>
      </c>
      <c r="E67" s="115" t="s">
        <v>790</v>
      </c>
    </row>
    <row r="68" spans="1:17" s="228" customFormat="1" ht="12.75" customHeight="1">
      <c r="A68" s="373"/>
      <c r="B68" s="111" t="s">
        <v>465</v>
      </c>
      <c r="C68" s="452"/>
      <c r="D68" s="227">
        <v>4082000</v>
      </c>
      <c r="E68" s="115" t="s">
        <v>500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</row>
    <row r="69" spans="1:17" s="228" customFormat="1" ht="12.75" customHeight="1">
      <c r="A69" s="373"/>
      <c r="B69" s="254" t="s">
        <v>165</v>
      </c>
      <c r="C69" s="253"/>
      <c r="D69" s="227">
        <v>300000</v>
      </c>
      <c r="E69" s="115" t="s">
        <v>791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</row>
    <row r="70" spans="1:17" s="228" customFormat="1" ht="30.75" customHeight="1">
      <c r="A70" s="373"/>
      <c r="B70" s="254" t="s">
        <v>171</v>
      </c>
      <c r="C70" s="253"/>
      <c r="D70" s="227">
        <v>100000</v>
      </c>
      <c r="E70" s="297" t="s">
        <v>792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</row>
    <row r="71" spans="1:17" s="228" customFormat="1" ht="12.75" customHeight="1">
      <c r="A71" s="373"/>
      <c r="B71" s="440" t="s">
        <v>172</v>
      </c>
      <c r="C71" s="450"/>
      <c r="D71" s="227">
        <v>100000</v>
      </c>
      <c r="E71" s="115" t="s">
        <v>793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</row>
    <row r="72" spans="1:17" s="228" customFormat="1" ht="29.25" customHeight="1">
      <c r="A72" s="373"/>
      <c r="B72" s="441"/>
      <c r="C72" s="451"/>
      <c r="D72" s="227">
        <v>30000</v>
      </c>
      <c r="E72" s="297" t="s">
        <v>794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</row>
    <row r="73" spans="1:17" s="228" customFormat="1" ht="12.75" customHeight="1">
      <c r="A73" s="373"/>
      <c r="B73" s="441"/>
      <c r="C73" s="451"/>
      <c r="D73" s="227">
        <v>80000</v>
      </c>
      <c r="E73" s="115" t="s">
        <v>795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</row>
    <row r="74" spans="1:17" s="228" customFormat="1" ht="27" customHeight="1">
      <c r="A74" s="373"/>
      <c r="B74" s="441"/>
      <c r="C74" s="451"/>
      <c r="D74" s="227">
        <v>250000</v>
      </c>
      <c r="E74" s="297" t="s">
        <v>796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</row>
    <row r="75" spans="1:17" s="228" customFormat="1" ht="12.75" customHeight="1">
      <c r="A75" s="373"/>
      <c r="B75" s="441"/>
      <c r="C75" s="451"/>
      <c r="D75" s="227">
        <v>50000</v>
      </c>
      <c r="E75" s="115" t="s">
        <v>797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</row>
    <row r="76" spans="1:17" s="228" customFormat="1" ht="12.75" customHeight="1">
      <c r="A76" s="373"/>
      <c r="B76" s="441"/>
      <c r="C76" s="451"/>
      <c r="D76" s="227">
        <v>450000</v>
      </c>
      <c r="E76" s="115" t="s">
        <v>798</v>
      </c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</row>
    <row r="77" spans="1:17" s="228" customFormat="1" ht="12.75" customHeight="1">
      <c r="A77" s="373"/>
      <c r="B77" s="441"/>
      <c r="C77" s="451"/>
      <c r="D77" s="227">
        <v>60000</v>
      </c>
      <c r="E77" s="115" t="s">
        <v>799</v>
      </c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</row>
    <row r="78" spans="1:17" s="228" customFormat="1" ht="33" customHeight="1">
      <c r="A78" s="373"/>
      <c r="B78" s="441"/>
      <c r="C78" s="451"/>
      <c r="D78" s="227">
        <v>35000</v>
      </c>
      <c r="E78" s="297" t="s">
        <v>800</v>
      </c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</row>
    <row r="79" spans="1:17" s="228" customFormat="1" ht="12.75" customHeight="1">
      <c r="A79" s="373"/>
      <c r="B79" s="441"/>
      <c r="C79" s="451"/>
      <c r="D79" s="227">
        <v>100000</v>
      </c>
      <c r="E79" s="115" t="s">
        <v>801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</row>
    <row r="80" spans="1:17" s="228" customFormat="1" ht="12.75" customHeight="1">
      <c r="A80" s="373"/>
      <c r="B80" s="441"/>
      <c r="C80" s="451"/>
      <c r="D80" s="227">
        <v>50000</v>
      </c>
      <c r="E80" s="115" t="s">
        <v>802</v>
      </c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</row>
    <row r="81" spans="1:17" s="228" customFormat="1" ht="29.25" customHeight="1">
      <c r="A81" s="373"/>
      <c r="B81" s="441"/>
      <c r="C81" s="451"/>
      <c r="D81" s="227">
        <v>60000</v>
      </c>
      <c r="E81" s="297" t="s">
        <v>803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</row>
    <row r="82" spans="1:17" s="228" customFormat="1" ht="12.75" customHeight="1">
      <c r="A82" s="373"/>
      <c r="B82" s="441"/>
      <c r="C82" s="451"/>
      <c r="D82" s="227">
        <v>35000</v>
      </c>
      <c r="E82" s="115" t="s">
        <v>804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</row>
    <row r="83" spans="1:17" s="228" customFormat="1" ht="12.75" customHeight="1">
      <c r="A83" s="373"/>
      <c r="B83" s="441"/>
      <c r="C83" s="451"/>
      <c r="D83" s="227">
        <v>50000</v>
      </c>
      <c r="E83" s="115" t="s">
        <v>805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</row>
    <row r="84" spans="1:17" s="228" customFormat="1" ht="12.75" customHeight="1">
      <c r="A84" s="373"/>
      <c r="B84" s="441"/>
      <c r="C84" s="451"/>
      <c r="D84" s="227">
        <v>400000</v>
      </c>
      <c r="E84" s="115" t="s">
        <v>806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</row>
    <row r="85" spans="1:17" s="228" customFormat="1" ht="12.75" customHeight="1">
      <c r="A85" s="373"/>
      <c r="B85" s="441"/>
      <c r="C85" s="451"/>
      <c r="D85" s="227">
        <v>35000</v>
      </c>
      <c r="E85" s="115" t="s">
        <v>807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</row>
    <row r="86" spans="1:17" s="228" customFormat="1" ht="12.75" customHeight="1">
      <c r="A86" s="373"/>
      <c r="B86" s="441"/>
      <c r="C86" s="451"/>
      <c r="D86" s="227">
        <v>60000</v>
      </c>
      <c r="E86" s="115" t="s">
        <v>808</v>
      </c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</row>
    <row r="87" spans="1:17" s="228" customFormat="1" ht="12.75" customHeight="1">
      <c r="A87" s="373"/>
      <c r="B87" s="441"/>
      <c r="C87" s="451"/>
      <c r="D87" s="227">
        <v>35000</v>
      </c>
      <c r="E87" s="115" t="s">
        <v>809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</row>
    <row r="88" spans="1:17" s="228" customFormat="1" ht="12.75" customHeight="1">
      <c r="A88" s="373"/>
      <c r="B88" s="441"/>
      <c r="C88" s="451"/>
      <c r="D88" s="227">
        <v>180000</v>
      </c>
      <c r="E88" s="115" t="s">
        <v>501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</row>
    <row r="89" spans="1:17" s="228" customFormat="1" ht="12.75" customHeight="1">
      <c r="A89" s="373"/>
      <c r="B89" s="441"/>
      <c r="C89" s="451"/>
      <c r="D89" s="227">
        <v>100000</v>
      </c>
      <c r="E89" s="115" t="s">
        <v>810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</row>
    <row r="90" spans="1:17" s="228" customFormat="1" ht="12.75" customHeight="1">
      <c r="A90" s="373"/>
      <c r="B90" s="441"/>
      <c r="C90" s="451"/>
      <c r="D90" s="227">
        <v>70000</v>
      </c>
      <c r="E90" s="115" t="s">
        <v>811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</row>
    <row r="91" spans="1:17" s="228" customFormat="1" ht="12.75" customHeight="1">
      <c r="A91" s="373"/>
      <c r="B91" s="441"/>
      <c r="C91" s="451"/>
      <c r="D91" s="227">
        <v>100000</v>
      </c>
      <c r="E91" s="115" t="s">
        <v>506</v>
      </c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</row>
    <row r="92" spans="1:17" s="228" customFormat="1" ht="12.75" customHeight="1">
      <c r="A92" s="373"/>
      <c r="B92" s="441"/>
      <c r="C92" s="451"/>
      <c r="D92" s="227">
        <v>10000000</v>
      </c>
      <c r="E92" s="115" t="s">
        <v>812</v>
      </c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</row>
    <row r="93" spans="1:17" s="228" customFormat="1" ht="12.75" customHeight="1">
      <c r="A93" s="373"/>
      <c r="B93" s="441"/>
      <c r="C93" s="451"/>
      <c r="D93" s="227">
        <v>60000</v>
      </c>
      <c r="E93" s="115" t="s">
        <v>813</v>
      </c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</row>
    <row r="94" spans="1:17" s="228" customFormat="1" ht="12.75" customHeight="1">
      <c r="A94" s="373"/>
      <c r="B94" s="441"/>
      <c r="C94" s="451"/>
      <c r="D94" s="227">
        <v>100000</v>
      </c>
      <c r="E94" s="115" t="s">
        <v>814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</row>
    <row r="95" spans="1:17" s="228" customFormat="1" ht="12.75" customHeight="1">
      <c r="A95" s="373"/>
      <c r="B95" s="441"/>
      <c r="C95" s="451"/>
      <c r="D95" s="227">
        <v>60000</v>
      </c>
      <c r="E95" s="115" t="s">
        <v>815</v>
      </c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</row>
    <row r="96" spans="1:17" s="228" customFormat="1" ht="12.75" customHeight="1">
      <c r="A96" s="373"/>
      <c r="B96" s="441"/>
      <c r="C96" s="452"/>
      <c r="D96" s="227">
        <v>500000</v>
      </c>
      <c r="E96" s="115" t="s">
        <v>816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</row>
    <row r="97" spans="1:17" s="228" customFormat="1" ht="12.75" customHeight="1">
      <c r="A97" s="373"/>
      <c r="B97" s="441"/>
      <c r="C97" s="453" t="s">
        <v>265</v>
      </c>
      <c r="D97" s="227">
        <v>-700</v>
      </c>
      <c r="E97" s="115" t="s">
        <v>817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</row>
    <row r="98" spans="1:17" s="228" customFormat="1" ht="12.75" customHeight="1">
      <c r="A98" s="373"/>
      <c r="B98" s="441"/>
      <c r="C98" s="454"/>
      <c r="D98" s="227">
        <v>28000</v>
      </c>
      <c r="E98" s="115" t="s">
        <v>818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</row>
    <row r="99" spans="1:17" s="228" customFormat="1" ht="12.75" customHeight="1">
      <c r="A99" s="373"/>
      <c r="B99" s="441"/>
      <c r="C99" s="454"/>
      <c r="D99" s="227">
        <v>50000</v>
      </c>
      <c r="E99" s="115" t="s">
        <v>819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</row>
    <row r="100" spans="1:17" s="228" customFormat="1" ht="12.75" customHeight="1">
      <c r="A100" s="373"/>
      <c r="B100" s="441"/>
      <c r="C100" s="454"/>
      <c r="D100" s="227">
        <v>10000</v>
      </c>
      <c r="E100" s="115" t="s">
        <v>820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</row>
    <row r="101" spans="1:17" s="228" customFormat="1" ht="12.75" customHeight="1">
      <c r="A101" s="373"/>
      <c r="B101" s="441"/>
      <c r="C101" s="454"/>
      <c r="D101" s="227">
        <v>50000</v>
      </c>
      <c r="E101" s="115" t="s">
        <v>821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</row>
    <row r="102" spans="1:17" s="228" customFormat="1" ht="12.75" customHeight="1">
      <c r="A102" s="373"/>
      <c r="B102" s="441"/>
      <c r="C102" s="454"/>
      <c r="D102" s="227">
        <v>40000</v>
      </c>
      <c r="E102" s="115" t="s">
        <v>822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</row>
    <row r="103" spans="1:17" s="228" customFormat="1" ht="12.75" customHeight="1">
      <c r="A103" s="373"/>
      <c r="B103" s="441"/>
      <c r="C103" s="454"/>
      <c r="D103" s="227">
        <v>30000</v>
      </c>
      <c r="E103" s="115" t="s">
        <v>823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</row>
    <row r="104" spans="1:17" s="228" customFormat="1" ht="12.75" customHeight="1">
      <c r="A104" s="373"/>
      <c r="B104" s="441"/>
      <c r="C104" s="454"/>
      <c r="D104" s="227">
        <v>50000</v>
      </c>
      <c r="E104" s="115" t="s">
        <v>824</v>
      </c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</row>
    <row r="105" spans="1:17" s="228" customFormat="1" ht="12.75" customHeight="1">
      <c r="A105" s="373"/>
      <c r="B105" s="441"/>
      <c r="C105" s="454"/>
      <c r="D105" s="227">
        <v>30000</v>
      </c>
      <c r="E105" s="115" t="s">
        <v>825</v>
      </c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</row>
    <row r="106" spans="1:17" s="228" customFormat="1" ht="12.75" customHeight="1">
      <c r="A106" s="373"/>
      <c r="B106" s="441"/>
      <c r="C106" s="454"/>
      <c r="D106" s="227">
        <v>30000</v>
      </c>
      <c r="E106" s="115" t="s">
        <v>826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</row>
    <row r="107" spans="1:17" s="228" customFormat="1" ht="12.75" customHeight="1">
      <c r="A107" s="373"/>
      <c r="B107" s="441"/>
      <c r="C107" s="454"/>
      <c r="D107" s="227">
        <v>20000</v>
      </c>
      <c r="E107" s="115" t="s">
        <v>827</v>
      </c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</row>
    <row r="108" spans="1:17" s="228" customFormat="1" ht="12.75" customHeight="1">
      <c r="A108" s="373"/>
      <c r="B108" s="441"/>
      <c r="C108" s="454"/>
      <c r="D108" s="227">
        <v>40000</v>
      </c>
      <c r="E108" s="115" t="s">
        <v>828</v>
      </c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</row>
    <row r="109" spans="1:17" s="228" customFormat="1" ht="12.75" customHeight="1">
      <c r="A109" s="373"/>
      <c r="B109" s="441"/>
      <c r="C109" s="454"/>
      <c r="D109" s="227">
        <v>50000</v>
      </c>
      <c r="E109" s="115" t="s">
        <v>829</v>
      </c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</row>
    <row r="110" spans="1:17" s="228" customFormat="1" ht="12.75" customHeight="1">
      <c r="A110" s="373"/>
      <c r="B110" s="441"/>
      <c r="C110" s="454"/>
      <c r="D110" s="227">
        <v>20000</v>
      </c>
      <c r="E110" s="115" t="s">
        <v>830</v>
      </c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</row>
    <row r="111" spans="1:17" s="228" customFormat="1" ht="12.75" customHeight="1">
      <c r="A111" s="373"/>
      <c r="B111" s="441"/>
      <c r="C111" s="454"/>
      <c r="D111" s="227">
        <v>15000</v>
      </c>
      <c r="E111" s="115" t="s">
        <v>831</v>
      </c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</row>
    <row r="112" spans="1:17" s="228" customFormat="1" ht="12.75" customHeight="1">
      <c r="A112" s="373"/>
      <c r="B112" s="441"/>
      <c r="C112" s="454"/>
      <c r="D112" s="227">
        <v>10000</v>
      </c>
      <c r="E112" s="115" t="s">
        <v>832</v>
      </c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</row>
    <row r="113" spans="1:17" s="228" customFormat="1" ht="15" customHeight="1">
      <c r="A113" s="362"/>
      <c r="B113" s="442"/>
      <c r="C113" s="455"/>
      <c r="D113" s="114">
        <v>50000</v>
      </c>
      <c r="E113" s="115" t="s">
        <v>502</v>
      </c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</row>
    <row r="114" spans="1:5" ht="18.75" customHeight="1">
      <c r="A114" s="394" t="s">
        <v>101</v>
      </c>
      <c r="B114" s="395"/>
      <c r="C114" s="395"/>
      <c r="D114" s="229">
        <f>SUM(D66:D113)</f>
        <v>18804300</v>
      </c>
      <c r="E114" s="115"/>
    </row>
    <row r="115" spans="1:5" ht="15" customHeight="1">
      <c r="A115" s="438" t="s">
        <v>270</v>
      </c>
      <c r="B115" s="298" t="s">
        <v>151</v>
      </c>
      <c r="C115" s="292"/>
      <c r="D115" s="227">
        <v>100000</v>
      </c>
      <c r="E115" s="299" t="s">
        <v>833</v>
      </c>
    </row>
    <row r="116" spans="1:5" ht="12.75">
      <c r="A116" s="447"/>
      <c r="B116" s="298" t="s">
        <v>169</v>
      </c>
      <c r="C116" s="292"/>
      <c r="D116" s="227">
        <v>200000</v>
      </c>
      <c r="E116" s="299" t="s">
        <v>834</v>
      </c>
    </row>
    <row r="117" spans="1:5" ht="12.75">
      <c r="A117" s="447"/>
      <c r="B117" s="298"/>
      <c r="C117" s="292"/>
      <c r="D117" s="227">
        <v>70000</v>
      </c>
      <c r="E117" s="299" t="s">
        <v>835</v>
      </c>
    </row>
    <row r="118" spans="1:5" ht="12.75">
      <c r="A118" s="447"/>
      <c r="B118" s="298"/>
      <c r="C118" s="292"/>
      <c r="D118" s="227">
        <v>70000</v>
      </c>
      <c r="E118" s="299" t="s">
        <v>836</v>
      </c>
    </row>
    <row r="119" spans="1:5" ht="23.25" customHeight="1">
      <c r="A119" s="447"/>
      <c r="B119" s="440" t="s">
        <v>170</v>
      </c>
      <c r="C119" s="292"/>
      <c r="D119" s="227">
        <v>300000</v>
      </c>
      <c r="E119" s="299" t="s">
        <v>837</v>
      </c>
    </row>
    <row r="120" spans="1:5" ht="15" customHeight="1">
      <c r="A120" s="447"/>
      <c r="B120" s="441"/>
      <c r="C120" s="292"/>
      <c r="D120" s="227">
        <v>100000</v>
      </c>
      <c r="E120" s="299" t="s">
        <v>838</v>
      </c>
    </row>
    <row r="121" spans="1:5" ht="24.75" customHeight="1">
      <c r="A121" s="447"/>
      <c r="B121" s="441"/>
      <c r="C121" s="292"/>
      <c r="D121" s="227">
        <v>40000</v>
      </c>
      <c r="E121" s="300" t="s">
        <v>839</v>
      </c>
    </row>
    <row r="122" spans="1:5" ht="15" customHeight="1">
      <c r="A122" s="447"/>
      <c r="B122" s="441"/>
      <c r="C122" s="249"/>
      <c r="D122" s="227">
        <v>80000</v>
      </c>
      <c r="E122" s="299" t="s">
        <v>840</v>
      </c>
    </row>
    <row r="123" spans="1:5" ht="15" customHeight="1">
      <c r="A123" s="447"/>
      <c r="B123" s="441"/>
      <c r="C123" s="249"/>
      <c r="D123" s="289">
        <v>80000</v>
      </c>
      <c r="E123" s="104" t="s">
        <v>841</v>
      </c>
    </row>
    <row r="124" spans="1:5" ht="12.75">
      <c r="A124" s="439"/>
      <c r="B124" s="442"/>
      <c r="C124" s="230" t="s">
        <v>265</v>
      </c>
      <c r="D124" s="114">
        <v>80000</v>
      </c>
      <c r="E124" s="113" t="s">
        <v>503</v>
      </c>
    </row>
    <row r="125" spans="1:5" ht="12.75">
      <c r="A125" s="394" t="s">
        <v>101</v>
      </c>
      <c r="B125" s="395"/>
      <c r="C125" s="395"/>
      <c r="D125" s="229">
        <f>SUM(D115:D124)</f>
        <v>1120000</v>
      </c>
      <c r="E125" s="113"/>
    </row>
    <row r="126" spans="1:5" ht="12.75">
      <c r="A126" s="432" t="s">
        <v>504</v>
      </c>
      <c r="B126" s="433"/>
      <c r="C126" s="434"/>
      <c r="D126" s="82">
        <f>SUM(D9,D30,D43,D62,D65,D114,D125)</f>
        <v>346026972</v>
      </c>
      <c r="E126" s="231" t="s">
        <v>505</v>
      </c>
    </row>
    <row r="127" spans="1:5" ht="15" customHeight="1">
      <c r="A127" s="456" t="s">
        <v>271</v>
      </c>
      <c r="B127" s="301" t="s">
        <v>759</v>
      </c>
      <c r="C127" s="302"/>
      <c r="D127" s="109">
        <v>1994050</v>
      </c>
      <c r="E127" s="113" t="s">
        <v>842</v>
      </c>
    </row>
    <row r="128" spans="1:5" ht="15" customHeight="1">
      <c r="A128" s="456"/>
      <c r="B128" s="457" t="s">
        <v>165</v>
      </c>
      <c r="C128" s="459"/>
      <c r="D128" s="109">
        <v>200000</v>
      </c>
      <c r="E128" s="113" t="s">
        <v>843</v>
      </c>
    </row>
    <row r="129" spans="1:5" ht="15" customHeight="1">
      <c r="A129" s="456"/>
      <c r="B129" s="458"/>
      <c r="C129" s="460"/>
      <c r="D129" s="109">
        <v>2895600</v>
      </c>
      <c r="E129" s="113" t="s">
        <v>844</v>
      </c>
    </row>
    <row r="130" spans="1:5" ht="12.75">
      <c r="A130" s="456"/>
      <c r="B130" s="111" t="s">
        <v>466</v>
      </c>
      <c r="C130" s="461"/>
      <c r="D130" s="117">
        <v>2785567</v>
      </c>
      <c r="E130" s="118" t="s">
        <v>272</v>
      </c>
    </row>
    <row r="131" spans="1:5" ht="12.75">
      <c r="A131" s="456"/>
      <c r="B131" s="111" t="s">
        <v>161</v>
      </c>
      <c r="C131" s="461"/>
      <c r="D131" s="117">
        <v>9642265</v>
      </c>
      <c r="E131" s="118" t="s">
        <v>273</v>
      </c>
    </row>
    <row r="132" spans="1:5" ht="14.25" customHeight="1">
      <c r="A132" s="432" t="s">
        <v>507</v>
      </c>
      <c r="B132" s="433"/>
      <c r="C132" s="434"/>
      <c r="D132" s="232">
        <f>SUM(D127:D131)</f>
        <v>17517482</v>
      </c>
      <c r="E132" s="231" t="s">
        <v>508</v>
      </c>
    </row>
    <row r="133" spans="1:5" ht="18" customHeight="1">
      <c r="A133" s="366" t="s">
        <v>118</v>
      </c>
      <c r="B133" s="367"/>
      <c r="C133" s="368"/>
      <c r="D133" s="233">
        <f>D126+D132</f>
        <v>363544454</v>
      </c>
      <c r="E133" s="112" t="s">
        <v>509</v>
      </c>
    </row>
    <row r="134" spans="1:5" ht="13.5" customHeight="1">
      <c r="A134" s="303" t="s">
        <v>845</v>
      </c>
      <c r="B134" s="248" t="s">
        <v>151</v>
      </c>
      <c r="C134" s="292"/>
      <c r="D134" s="304">
        <v>40000</v>
      </c>
      <c r="E134" s="87" t="s">
        <v>846</v>
      </c>
    </row>
    <row r="135" spans="1:5" ht="12.75">
      <c r="A135" s="394" t="s">
        <v>101</v>
      </c>
      <c r="B135" s="395"/>
      <c r="C135" s="395"/>
      <c r="D135" s="229">
        <f>SUM(D134)</f>
        <v>40000</v>
      </c>
      <c r="E135" s="113"/>
    </row>
    <row r="136" spans="1:17" ht="13.5" customHeight="1">
      <c r="A136" s="361" t="s">
        <v>274</v>
      </c>
      <c r="B136" s="83" t="s">
        <v>470</v>
      </c>
      <c r="C136" s="305"/>
      <c r="D136" s="114">
        <v>2971894</v>
      </c>
      <c r="E136" s="87" t="s">
        <v>847</v>
      </c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3.5" customHeight="1">
      <c r="A137" s="373"/>
      <c r="B137" s="83" t="s">
        <v>148</v>
      </c>
      <c r="C137" s="234"/>
      <c r="D137" s="114">
        <v>8951000</v>
      </c>
      <c r="E137" s="87" t="s">
        <v>511</v>
      </c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3.5" customHeight="1">
      <c r="A138" s="373"/>
      <c r="B138" s="83" t="s">
        <v>150</v>
      </c>
      <c r="C138" s="234"/>
      <c r="D138" s="114">
        <v>3810000</v>
      </c>
      <c r="E138" s="87" t="s">
        <v>848</v>
      </c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3.5" customHeight="1">
      <c r="A139" s="373"/>
      <c r="B139" s="83" t="s">
        <v>475</v>
      </c>
      <c r="C139" s="462" t="s">
        <v>849</v>
      </c>
      <c r="D139" s="114">
        <v>58429513</v>
      </c>
      <c r="E139" s="87" t="s">
        <v>850</v>
      </c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3.5" customHeight="1">
      <c r="A140" s="373"/>
      <c r="B140" s="83" t="s">
        <v>851</v>
      </c>
      <c r="C140" s="463"/>
      <c r="D140" s="114">
        <v>40621151</v>
      </c>
      <c r="E140" s="87" t="s">
        <v>852</v>
      </c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3.5" customHeight="1">
      <c r="A141" s="373"/>
      <c r="B141" s="83" t="s">
        <v>853</v>
      </c>
      <c r="C141" s="463"/>
      <c r="D141" s="114">
        <v>47452130</v>
      </c>
      <c r="E141" s="87" t="s">
        <v>854</v>
      </c>
      <c r="F141"/>
      <c r="G141"/>
      <c r="H141"/>
      <c r="I141"/>
      <c r="J141"/>
      <c r="K141"/>
      <c r="L141"/>
      <c r="M141"/>
      <c r="N141"/>
      <c r="O141"/>
      <c r="P141"/>
      <c r="Q141"/>
    </row>
    <row r="142" spans="1:5" ht="13.5" customHeight="1">
      <c r="A142" s="373"/>
      <c r="B142" s="83" t="s">
        <v>473</v>
      </c>
      <c r="C142" s="463"/>
      <c r="D142" s="114">
        <v>11695202</v>
      </c>
      <c r="E142" s="87" t="s">
        <v>855</v>
      </c>
    </row>
    <row r="143" spans="1:5" ht="13.5" customHeight="1">
      <c r="A143" s="373"/>
      <c r="B143" s="83" t="s">
        <v>474</v>
      </c>
      <c r="C143" s="463"/>
      <c r="D143" s="114">
        <v>71000</v>
      </c>
      <c r="E143" s="87" t="s">
        <v>856</v>
      </c>
    </row>
    <row r="144" spans="1:5" ht="13.5" customHeight="1">
      <c r="A144" s="373"/>
      <c r="B144" s="83" t="s">
        <v>477</v>
      </c>
      <c r="C144" s="463"/>
      <c r="D144" s="114">
        <v>14852405</v>
      </c>
      <c r="E144" s="87" t="s">
        <v>857</v>
      </c>
    </row>
    <row r="145" spans="1:5" ht="13.5" customHeight="1">
      <c r="A145" s="373"/>
      <c r="B145" s="83" t="s">
        <v>476</v>
      </c>
      <c r="C145" s="463"/>
      <c r="D145" s="114">
        <v>96254273</v>
      </c>
      <c r="E145" s="87" t="s">
        <v>858</v>
      </c>
    </row>
    <row r="146" spans="1:5" ht="13.5" customHeight="1">
      <c r="A146" s="373"/>
      <c r="B146" s="83" t="s">
        <v>479</v>
      </c>
      <c r="C146" s="256"/>
      <c r="D146" s="114">
        <v>6229640</v>
      </c>
      <c r="E146" s="87" t="s">
        <v>859</v>
      </c>
    </row>
    <row r="147" spans="1:5" ht="13.5" customHeight="1">
      <c r="A147" s="373"/>
      <c r="B147" s="83" t="s">
        <v>479</v>
      </c>
      <c r="C147" s="306"/>
      <c r="D147" s="114">
        <v>2878000</v>
      </c>
      <c r="E147" s="87" t="s">
        <v>860</v>
      </c>
    </row>
    <row r="148" spans="1:5" ht="13.5" customHeight="1">
      <c r="A148" s="373"/>
      <c r="B148" s="83" t="s">
        <v>861</v>
      </c>
      <c r="C148" s="306"/>
      <c r="D148" s="114">
        <v>11489767</v>
      </c>
      <c r="E148" s="87" t="s">
        <v>862</v>
      </c>
    </row>
    <row r="149" spans="1:5" ht="13.5" customHeight="1">
      <c r="A149" s="373"/>
      <c r="B149" s="248" t="s">
        <v>863</v>
      </c>
      <c r="C149" s="307"/>
      <c r="D149" s="114">
        <v>5742450</v>
      </c>
      <c r="E149" s="107" t="s">
        <v>864</v>
      </c>
    </row>
    <row r="150" spans="1:5" ht="12.75">
      <c r="A150" s="394" t="s">
        <v>101</v>
      </c>
      <c r="B150" s="395"/>
      <c r="C150" s="395"/>
      <c r="D150" s="229">
        <f>SUM(D136:D149)</f>
        <v>311448425</v>
      </c>
      <c r="E150" s="113"/>
    </row>
    <row r="151" spans="1:5" ht="12.75">
      <c r="A151" s="438" t="s">
        <v>275</v>
      </c>
      <c r="B151" s="381" t="s">
        <v>148</v>
      </c>
      <c r="C151" s="308"/>
      <c r="D151" s="114">
        <v>1795000</v>
      </c>
      <c r="E151" s="107" t="s">
        <v>865</v>
      </c>
    </row>
    <row r="152" spans="1:5" ht="12.75">
      <c r="A152" s="447"/>
      <c r="B152" s="386"/>
      <c r="C152" s="308"/>
      <c r="D152" s="114">
        <v>400000</v>
      </c>
      <c r="E152" s="107" t="s">
        <v>866</v>
      </c>
    </row>
    <row r="153" spans="1:5" ht="12.75">
      <c r="A153" s="439"/>
      <c r="B153" s="382"/>
      <c r="C153" s="308"/>
      <c r="D153" s="114">
        <v>720000</v>
      </c>
      <c r="E153" s="107" t="s">
        <v>867</v>
      </c>
    </row>
    <row r="154" spans="1:5" ht="12.75">
      <c r="A154" s="394" t="s">
        <v>101</v>
      </c>
      <c r="B154" s="395"/>
      <c r="C154" s="395"/>
      <c r="D154" s="229">
        <f>SUM(D151:D153)</f>
        <v>2915000</v>
      </c>
      <c r="E154" s="113"/>
    </row>
    <row r="155" spans="1:5" ht="12.75">
      <c r="A155" s="309" t="s">
        <v>510</v>
      </c>
      <c r="B155" s="83" t="s">
        <v>472</v>
      </c>
      <c r="C155" s="310"/>
      <c r="D155" s="114">
        <v>2205000</v>
      </c>
      <c r="E155" s="107" t="s">
        <v>868</v>
      </c>
    </row>
    <row r="156" spans="1:5" ht="12.75">
      <c r="A156" s="394" t="s">
        <v>101</v>
      </c>
      <c r="B156" s="395"/>
      <c r="C156" s="395"/>
      <c r="D156" s="229">
        <f>SUM(D155)</f>
        <v>2205000</v>
      </c>
      <c r="E156" s="113"/>
    </row>
    <row r="157" spans="1:5" ht="15" customHeight="1">
      <c r="A157" s="394" t="s">
        <v>101</v>
      </c>
      <c r="B157" s="395"/>
      <c r="C157" s="396"/>
      <c r="D157" s="282">
        <f>SUM(D135,D150,D154,D156)</f>
        <v>316608425</v>
      </c>
      <c r="E157" s="107"/>
    </row>
    <row r="158" spans="1:5" ht="12.75">
      <c r="A158" s="366" t="s">
        <v>276</v>
      </c>
      <c r="B158" s="367"/>
      <c r="C158" s="368"/>
      <c r="D158" s="82">
        <f>SUM(D157)</f>
        <v>316608425</v>
      </c>
      <c r="E158" s="88" t="s">
        <v>512</v>
      </c>
    </row>
    <row r="159" spans="1:5" ht="15">
      <c r="A159" s="464" t="s">
        <v>118</v>
      </c>
      <c r="B159" s="464"/>
      <c r="C159" s="464"/>
      <c r="D159" s="120">
        <f>SUM(D158:D158)</f>
        <v>316608425</v>
      </c>
      <c r="E159" s="231" t="s">
        <v>513</v>
      </c>
    </row>
    <row r="160" spans="1:5" ht="15">
      <c r="A160" s="391" t="s">
        <v>118</v>
      </c>
      <c r="B160" s="392"/>
      <c r="C160" s="393"/>
      <c r="D160" s="139">
        <f>SUM(D133+D159)</f>
        <v>680152879</v>
      </c>
      <c r="E160" s="235"/>
    </row>
  </sheetData>
  <sheetProtection/>
  <mergeCells count="53">
    <mergeCell ref="A158:C158"/>
    <mergeCell ref="A132:C132"/>
    <mergeCell ref="A135:C135"/>
    <mergeCell ref="A133:C133"/>
    <mergeCell ref="A159:C159"/>
    <mergeCell ref="A160:C160"/>
    <mergeCell ref="A151:A153"/>
    <mergeCell ref="B151:B153"/>
    <mergeCell ref="A154:C154"/>
    <mergeCell ref="A156:C156"/>
    <mergeCell ref="A157:C157"/>
    <mergeCell ref="A114:C114"/>
    <mergeCell ref="A115:A124"/>
    <mergeCell ref="B119:B124"/>
    <mergeCell ref="A127:A131"/>
    <mergeCell ref="B128:B129"/>
    <mergeCell ref="C128:C129"/>
    <mergeCell ref="C130:C131"/>
    <mergeCell ref="A136:A149"/>
    <mergeCell ref="C139:C145"/>
    <mergeCell ref="A43:C43"/>
    <mergeCell ref="A44:A61"/>
    <mergeCell ref="B46:B60"/>
    <mergeCell ref="C46:C60"/>
    <mergeCell ref="C66:C68"/>
    <mergeCell ref="B71:B113"/>
    <mergeCell ref="C71:C96"/>
    <mergeCell ref="C97:C113"/>
    <mergeCell ref="B66:B67"/>
    <mergeCell ref="A30:C30"/>
    <mergeCell ref="A31:A42"/>
    <mergeCell ref="B34:B37"/>
    <mergeCell ref="B38:B39"/>
    <mergeCell ref="B41:B42"/>
    <mergeCell ref="A10:A29"/>
    <mergeCell ref="B12:B13"/>
    <mergeCell ref="C12:C13"/>
    <mergeCell ref="A2:E2"/>
    <mergeCell ref="A4:E4"/>
    <mergeCell ref="A7:A8"/>
    <mergeCell ref="B7:B8"/>
    <mergeCell ref="C7:C8"/>
    <mergeCell ref="A9:C9"/>
    <mergeCell ref="A150:C150"/>
    <mergeCell ref="A125:C125"/>
    <mergeCell ref="A126:C126"/>
    <mergeCell ref="A3:E3"/>
    <mergeCell ref="A62:C62"/>
    <mergeCell ref="A63:A64"/>
    <mergeCell ref="A65:C65"/>
    <mergeCell ref="A66:A113"/>
    <mergeCell ref="B15:B29"/>
    <mergeCell ref="C17:C29"/>
  </mergeCells>
  <printOptions horizontalCentered="1"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F23"/>
  <sheetViews>
    <sheetView zoomScalePageLayoutView="0" workbookViewId="0" topLeftCell="A1">
      <selection activeCell="C18" sqref="C18:F18"/>
    </sheetView>
  </sheetViews>
  <sheetFormatPr defaultColWidth="9.00390625" defaultRowHeight="12.75"/>
  <cols>
    <col min="1" max="1" width="9.125" style="49" customWidth="1"/>
    <col min="2" max="2" width="22.25390625" style="49" customWidth="1"/>
    <col min="3" max="3" width="15.00390625" style="49" customWidth="1"/>
    <col min="4" max="4" width="15.25390625" style="49" customWidth="1"/>
    <col min="5" max="5" width="15.00390625" style="49" customWidth="1"/>
    <col min="6" max="6" width="12.625" style="49" customWidth="1"/>
    <col min="7" max="16384" width="9.125" style="49" customWidth="1"/>
  </cols>
  <sheetData>
    <row r="1" spans="1:6" ht="12.75">
      <c r="A1" s="49" t="s">
        <v>341</v>
      </c>
      <c r="E1" s="146"/>
      <c r="F1" s="146" t="s">
        <v>346</v>
      </c>
    </row>
    <row r="2" spans="5:6" ht="12.75">
      <c r="E2" s="146"/>
      <c r="F2" s="146"/>
    </row>
    <row r="3" spans="1:6" ht="12.75">
      <c r="A3" s="467" t="s">
        <v>381</v>
      </c>
      <c r="B3" s="467"/>
      <c r="C3" s="467"/>
      <c r="D3" s="467"/>
      <c r="E3" s="467"/>
      <c r="F3" s="467"/>
    </row>
    <row r="4" spans="1:6" ht="12.75">
      <c r="A4" s="467" t="s">
        <v>672</v>
      </c>
      <c r="B4" s="467"/>
      <c r="C4" s="467"/>
      <c r="D4" s="467"/>
      <c r="E4" s="467"/>
      <c r="F4" s="467"/>
    </row>
    <row r="5" spans="1:6" ht="12.75">
      <c r="A5" s="161"/>
      <c r="B5" s="161"/>
      <c r="C5" s="161"/>
      <c r="D5" s="161"/>
      <c r="E5" s="161"/>
      <c r="F5" s="161"/>
    </row>
    <row r="7" spans="1:6" ht="30.75" customHeight="1">
      <c r="A7" s="59" t="s">
        <v>119</v>
      </c>
      <c r="B7" s="59" t="s">
        <v>120</v>
      </c>
      <c r="C7" s="465" t="s">
        <v>121</v>
      </c>
      <c r="D7" s="466"/>
      <c r="E7" s="465" t="s">
        <v>122</v>
      </c>
      <c r="F7" s="466"/>
    </row>
    <row r="8" spans="1:6" ht="30.75" customHeight="1">
      <c r="A8" s="59"/>
      <c r="B8" s="59"/>
      <c r="C8" s="59" t="s">
        <v>382</v>
      </c>
      <c r="D8" s="59" t="s">
        <v>92</v>
      </c>
      <c r="E8" s="59" t="s">
        <v>382</v>
      </c>
      <c r="F8" s="59" t="s">
        <v>92</v>
      </c>
    </row>
    <row r="9" spans="1:6" ht="29.25" customHeight="1">
      <c r="A9" s="60" t="s">
        <v>123</v>
      </c>
      <c r="B9" s="61" t="s">
        <v>124</v>
      </c>
      <c r="C9" s="52">
        <v>33749000</v>
      </c>
      <c r="D9" s="52">
        <v>32404918</v>
      </c>
      <c r="E9" s="52">
        <v>0</v>
      </c>
      <c r="F9" s="63"/>
    </row>
    <row r="10" spans="1:6" ht="38.25">
      <c r="A10" s="60" t="s">
        <v>125</v>
      </c>
      <c r="B10" s="61" t="s">
        <v>126</v>
      </c>
      <c r="C10" s="52">
        <v>0</v>
      </c>
      <c r="D10" s="52"/>
      <c r="E10" s="52">
        <v>0</v>
      </c>
      <c r="F10" s="63"/>
    </row>
    <row r="11" spans="1:6" ht="22.5" customHeight="1">
      <c r="A11" s="62" t="s">
        <v>127</v>
      </c>
      <c r="B11" s="63" t="s">
        <v>128</v>
      </c>
      <c r="C11" s="52">
        <v>455000000</v>
      </c>
      <c r="D11" s="52">
        <v>478166640</v>
      </c>
      <c r="E11" s="52">
        <v>17000000</v>
      </c>
      <c r="F11" s="52">
        <v>16355000</v>
      </c>
    </row>
    <row r="12" spans="1:6" ht="25.5">
      <c r="A12" s="64"/>
      <c r="B12" s="61" t="s">
        <v>129</v>
      </c>
      <c r="C12" s="52">
        <v>118000000</v>
      </c>
      <c r="D12" s="52">
        <v>125369552</v>
      </c>
      <c r="E12" s="52">
        <v>3000000</v>
      </c>
      <c r="F12" s="52">
        <v>1718000</v>
      </c>
    </row>
    <row r="13" spans="1:6" ht="19.5" customHeight="1">
      <c r="A13" s="64"/>
      <c r="B13" s="61" t="s">
        <v>130</v>
      </c>
      <c r="C13" s="52">
        <v>165000000</v>
      </c>
      <c r="D13" s="52">
        <v>167998864</v>
      </c>
      <c r="E13" s="52">
        <v>9500000</v>
      </c>
      <c r="F13" s="52">
        <v>9340000</v>
      </c>
    </row>
    <row r="14" spans="1:6" ht="21" customHeight="1">
      <c r="A14" s="64"/>
      <c r="B14" s="61" t="s">
        <v>131</v>
      </c>
      <c r="C14" s="52">
        <v>26000000</v>
      </c>
      <c r="D14" s="52">
        <v>24446236</v>
      </c>
      <c r="E14" s="52">
        <v>0</v>
      </c>
      <c r="F14" s="52">
        <v>0</v>
      </c>
    </row>
    <row r="15" spans="1:6" ht="21.75" customHeight="1">
      <c r="A15" s="64"/>
      <c r="B15" s="61" t="s">
        <v>132</v>
      </c>
      <c r="C15" s="52">
        <v>9000000</v>
      </c>
      <c r="D15" s="52">
        <v>10411455</v>
      </c>
      <c r="E15" s="52">
        <v>0</v>
      </c>
      <c r="F15" s="52">
        <v>0</v>
      </c>
    </row>
    <row r="16" spans="1:6" ht="22.5" customHeight="1">
      <c r="A16" s="64"/>
      <c r="B16" s="61" t="s">
        <v>133</v>
      </c>
      <c r="C16" s="52">
        <v>40000000</v>
      </c>
      <c r="D16" s="52">
        <v>45189140</v>
      </c>
      <c r="E16" s="52">
        <v>4200000</v>
      </c>
      <c r="F16" s="52">
        <v>3945000</v>
      </c>
    </row>
    <row r="17" spans="1:6" s="68" customFormat="1" ht="22.5" customHeight="1">
      <c r="A17" s="65"/>
      <c r="B17" s="66" t="s">
        <v>101</v>
      </c>
      <c r="C17" s="67">
        <f>C11+C12+C13+C14+C15+C16</f>
        <v>813000000</v>
      </c>
      <c r="D17" s="67">
        <f>D11+D12+D13+D14+D15+D16</f>
        <v>851581887</v>
      </c>
      <c r="E17" s="67">
        <f>E11+E12+E13+E14+E15+E16</f>
        <v>33700000</v>
      </c>
      <c r="F17" s="67">
        <f>F11+F12+F13+F14+F15+F16</f>
        <v>31358000</v>
      </c>
    </row>
    <row r="18" spans="1:6" ht="25.5">
      <c r="A18" s="60" t="s">
        <v>134</v>
      </c>
      <c r="B18" s="61" t="s">
        <v>135</v>
      </c>
      <c r="C18" s="341">
        <v>80015000</v>
      </c>
      <c r="D18" s="341">
        <v>85191000</v>
      </c>
      <c r="E18" s="341">
        <v>1906000</v>
      </c>
      <c r="F18" s="341">
        <v>3256000</v>
      </c>
    </row>
    <row r="19" spans="1:6" ht="21" customHeight="1">
      <c r="A19" s="60" t="s">
        <v>136</v>
      </c>
      <c r="B19" s="61" t="s">
        <v>137</v>
      </c>
      <c r="C19" s="52">
        <v>15000000</v>
      </c>
      <c r="D19" s="52">
        <v>15000000</v>
      </c>
      <c r="E19" s="52">
        <v>0</v>
      </c>
      <c r="F19" s="63"/>
    </row>
    <row r="20" spans="1:6" ht="22.5" customHeight="1">
      <c r="A20" s="69" t="s">
        <v>19</v>
      </c>
      <c r="B20" s="70"/>
      <c r="C20" s="71">
        <f>C9+C10+C17+C18+C19</f>
        <v>941764000</v>
      </c>
      <c r="D20" s="71">
        <f>D9+D10+D17+D18+D19</f>
        <v>984177805</v>
      </c>
      <c r="E20" s="71">
        <f>E9+E10+E17+E18+E19</f>
        <v>35606000</v>
      </c>
      <c r="F20" s="71">
        <f>F9+F10+F17+F18+F19</f>
        <v>34614000</v>
      </c>
    </row>
    <row r="22" spans="1:2" ht="12.75">
      <c r="A22" s="49" t="s">
        <v>138</v>
      </c>
      <c r="B22" s="49" t="s">
        <v>139</v>
      </c>
    </row>
    <row r="23" spans="1:2" ht="12.75">
      <c r="A23" s="49" t="s">
        <v>140</v>
      </c>
      <c r="B23" s="49" t="s">
        <v>141</v>
      </c>
    </row>
  </sheetData>
  <sheetProtection/>
  <mergeCells count="4">
    <mergeCell ref="C7:D7"/>
    <mergeCell ref="E7:F7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/>
  </sheetPr>
  <dimension ref="A1:I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39.625" style="0" customWidth="1"/>
    <col min="3" max="3" width="15.00390625" style="0" customWidth="1"/>
    <col min="4" max="5" width="16.625" style="0" customWidth="1"/>
    <col min="6" max="6" width="11.00390625" style="0" customWidth="1"/>
    <col min="7" max="7" width="16.125" style="0" customWidth="1"/>
    <col min="8" max="8" width="10.75390625" style="0" customWidth="1"/>
    <col min="9" max="9" width="15.25390625" style="0" customWidth="1"/>
  </cols>
  <sheetData>
    <row r="1" spans="1:9" ht="12.75">
      <c r="A1" t="s">
        <v>341</v>
      </c>
      <c r="I1" s="77" t="s">
        <v>972</v>
      </c>
    </row>
    <row r="3" spans="1:9" ht="21" customHeight="1">
      <c r="A3" s="468" t="s">
        <v>277</v>
      </c>
      <c r="B3" s="469"/>
      <c r="C3" s="469"/>
      <c r="D3" s="469"/>
      <c r="E3" s="469"/>
      <c r="F3" s="469"/>
      <c r="G3" s="469"/>
      <c r="H3" s="469"/>
      <c r="I3" s="469"/>
    </row>
    <row r="4" spans="1:9" ht="63.75">
      <c r="A4" s="334" t="s">
        <v>278</v>
      </c>
      <c r="B4" s="334" t="s">
        <v>25</v>
      </c>
      <c r="C4" s="334" t="s">
        <v>279</v>
      </c>
      <c r="D4" s="334" t="s">
        <v>280</v>
      </c>
      <c r="E4" s="334" t="s">
        <v>281</v>
      </c>
      <c r="F4" s="334" t="s">
        <v>973</v>
      </c>
      <c r="G4" s="334" t="s">
        <v>282</v>
      </c>
      <c r="H4" s="237" t="s">
        <v>974</v>
      </c>
      <c r="I4" s="334" t="s">
        <v>283</v>
      </c>
    </row>
    <row r="5" spans="1:9" ht="14.25">
      <c r="A5" s="334">
        <v>1</v>
      </c>
      <c r="B5" s="334">
        <v>2</v>
      </c>
      <c r="C5" s="334">
        <v>3</v>
      </c>
      <c r="D5" s="334">
        <v>4</v>
      </c>
      <c r="E5" s="334">
        <v>5</v>
      </c>
      <c r="F5" s="334">
        <v>6</v>
      </c>
      <c r="G5" s="334">
        <v>7</v>
      </c>
      <c r="H5" s="334">
        <v>8</v>
      </c>
      <c r="I5" s="334">
        <v>9</v>
      </c>
    </row>
    <row r="6" spans="1:9" ht="25.5">
      <c r="A6" s="328" t="s">
        <v>216</v>
      </c>
      <c r="B6" s="329" t="s">
        <v>284</v>
      </c>
      <c r="C6" s="330">
        <v>192239080</v>
      </c>
      <c r="D6" s="330">
        <v>7905723208</v>
      </c>
      <c r="E6" s="330">
        <v>1096081238</v>
      </c>
      <c r="F6" s="330">
        <v>0</v>
      </c>
      <c r="G6" s="330">
        <v>874403319</v>
      </c>
      <c r="H6" s="330">
        <v>0</v>
      </c>
      <c r="I6" s="330">
        <v>10068446845</v>
      </c>
    </row>
    <row r="7" spans="1:9" ht="25.5">
      <c r="A7" s="331" t="s">
        <v>218</v>
      </c>
      <c r="B7" s="332" t="s">
        <v>285</v>
      </c>
      <c r="C7" s="333">
        <v>937480</v>
      </c>
      <c r="D7" s="333">
        <v>0</v>
      </c>
      <c r="E7" s="333">
        <v>0</v>
      </c>
      <c r="F7" s="333">
        <v>0</v>
      </c>
      <c r="G7" s="333">
        <v>102718430</v>
      </c>
      <c r="H7" s="333">
        <v>0</v>
      </c>
      <c r="I7" s="333">
        <v>103655910</v>
      </c>
    </row>
    <row r="8" spans="1:9" ht="12.75">
      <c r="A8" s="331" t="s">
        <v>222</v>
      </c>
      <c r="B8" s="332" t="s">
        <v>286</v>
      </c>
      <c r="C8" s="333">
        <v>0</v>
      </c>
      <c r="D8" s="333">
        <v>0</v>
      </c>
      <c r="E8" s="333">
        <v>0</v>
      </c>
      <c r="F8" s="333">
        <v>0</v>
      </c>
      <c r="G8" s="333">
        <v>54015036</v>
      </c>
      <c r="H8" s="333">
        <v>0</v>
      </c>
      <c r="I8" s="333">
        <v>54015036</v>
      </c>
    </row>
    <row r="9" spans="1:9" ht="12.75">
      <c r="A9" s="331" t="s">
        <v>224</v>
      </c>
      <c r="B9" s="332" t="s">
        <v>287</v>
      </c>
      <c r="C9" s="333">
        <v>0</v>
      </c>
      <c r="D9" s="333">
        <v>390411789</v>
      </c>
      <c r="E9" s="333">
        <v>32914772</v>
      </c>
      <c r="F9" s="333">
        <v>0</v>
      </c>
      <c r="G9" s="333">
        <v>0</v>
      </c>
      <c r="H9" s="333">
        <v>0</v>
      </c>
      <c r="I9" s="333">
        <v>423326561</v>
      </c>
    </row>
    <row r="10" spans="1:9" ht="12.75">
      <c r="A10" s="331" t="s">
        <v>230</v>
      </c>
      <c r="B10" s="332" t="s">
        <v>288</v>
      </c>
      <c r="C10" s="333">
        <v>0</v>
      </c>
      <c r="D10" s="333">
        <v>200284237</v>
      </c>
      <c r="E10" s="333">
        <v>7413287</v>
      </c>
      <c r="F10" s="333">
        <v>0</v>
      </c>
      <c r="G10" s="333">
        <v>0</v>
      </c>
      <c r="H10" s="333">
        <v>0</v>
      </c>
      <c r="I10" s="333">
        <v>207697524</v>
      </c>
    </row>
    <row r="11" spans="1:9" ht="25.5">
      <c r="A11" s="331" t="s">
        <v>232</v>
      </c>
      <c r="B11" s="332" t="s">
        <v>965</v>
      </c>
      <c r="C11" s="333">
        <v>0</v>
      </c>
      <c r="D11" s="333">
        <v>17949425</v>
      </c>
      <c r="E11" s="333">
        <v>0</v>
      </c>
      <c r="F11" s="333">
        <v>0</v>
      </c>
      <c r="G11" s="333">
        <v>0</v>
      </c>
      <c r="H11" s="333">
        <v>0</v>
      </c>
      <c r="I11" s="333">
        <v>17949425</v>
      </c>
    </row>
    <row r="12" spans="1:9" ht="12.75">
      <c r="A12" s="331" t="s">
        <v>236</v>
      </c>
      <c r="B12" s="332" t="s">
        <v>289</v>
      </c>
      <c r="C12" s="333">
        <v>157680</v>
      </c>
      <c r="D12" s="333">
        <v>99</v>
      </c>
      <c r="E12" s="333">
        <v>74272</v>
      </c>
      <c r="F12" s="333">
        <v>0</v>
      </c>
      <c r="G12" s="333">
        <v>8127190</v>
      </c>
      <c r="H12" s="333">
        <v>0</v>
      </c>
      <c r="I12" s="333">
        <v>8359241</v>
      </c>
    </row>
    <row r="13" spans="1:9" ht="12.75">
      <c r="A13" s="328" t="s">
        <v>238</v>
      </c>
      <c r="B13" s="329" t="s">
        <v>290</v>
      </c>
      <c r="C13" s="330">
        <v>1095160</v>
      </c>
      <c r="D13" s="330">
        <v>608645550</v>
      </c>
      <c r="E13" s="330">
        <v>40402331</v>
      </c>
      <c r="F13" s="330">
        <v>0</v>
      </c>
      <c r="G13" s="330">
        <v>164860656</v>
      </c>
      <c r="H13" s="330">
        <v>0</v>
      </c>
      <c r="I13" s="330">
        <v>815003697</v>
      </c>
    </row>
    <row r="14" spans="1:9" ht="12.75">
      <c r="A14" s="331" t="s">
        <v>291</v>
      </c>
      <c r="B14" s="332" t="s">
        <v>292</v>
      </c>
      <c r="C14" s="333">
        <v>0</v>
      </c>
      <c r="D14" s="333">
        <v>1236455</v>
      </c>
      <c r="E14" s="333">
        <v>4950000</v>
      </c>
      <c r="F14" s="333">
        <v>0</v>
      </c>
      <c r="G14" s="333">
        <v>0</v>
      </c>
      <c r="H14" s="333">
        <v>0</v>
      </c>
      <c r="I14" s="333">
        <v>6186455</v>
      </c>
    </row>
    <row r="15" spans="1:9" ht="12.75">
      <c r="A15" s="331" t="s">
        <v>293</v>
      </c>
      <c r="B15" s="332" t="s">
        <v>294</v>
      </c>
      <c r="C15" s="333">
        <v>40000</v>
      </c>
      <c r="D15" s="333">
        <v>0</v>
      </c>
      <c r="E15" s="333">
        <v>6069484</v>
      </c>
      <c r="F15" s="333">
        <v>0</v>
      </c>
      <c r="G15" s="333">
        <v>0</v>
      </c>
      <c r="H15" s="333">
        <v>0</v>
      </c>
      <c r="I15" s="333">
        <v>6109484</v>
      </c>
    </row>
    <row r="16" spans="1:9" ht="12.75">
      <c r="A16" s="331" t="s">
        <v>295</v>
      </c>
      <c r="B16" s="332" t="s">
        <v>296</v>
      </c>
      <c r="C16" s="333">
        <v>0</v>
      </c>
      <c r="D16" s="333">
        <v>176399962</v>
      </c>
      <c r="E16" s="333">
        <v>7413287</v>
      </c>
      <c r="F16" s="333">
        <v>0</v>
      </c>
      <c r="G16" s="333">
        <v>0</v>
      </c>
      <c r="H16" s="333">
        <v>0</v>
      </c>
      <c r="I16" s="333">
        <v>183813249</v>
      </c>
    </row>
    <row r="17" spans="1:9" ht="38.25">
      <c r="A17" s="331" t="s">
        <v>966</v>
      </c>
      <c r="B17" s="332" t="s">
        <v>967</v>
      </c>
      <c r="C17" s="333">
        <v>1446475</v>
      </c>
      <c r="D17" s="333">
        <v>993306232</v>
      </c>
      <c r="E17" s="333">
        <v>145324262</v>
      </c>
      <c r="F17" s="333">
        <v>0</v>
      </c>
      <c r="G17" s="333">
        <v>0</v>
      </c>
      <c r="H17" s="333">
        <v>0</v>
      </c>
      <c r="I17" s="333">
        <v>1140076969</v>
      </c>
    </row>
    <row r="18" spans="1:9" ht="12.75">
      <c r="A18" s="331" t="s">
        <v>297</v>
      </c>
      <c r="B18" s="332" t="s">
        <v>298</v>
      </c>
      <c r="C18" s="333">
        <v>157480</v>
      </c>
      <c r="D18" s="333">
        <v>175222347</v>
      </c>
      <c r="E18" s="333">
        <v>1948853</v>
      </c>
      <c r="F18" s="333">
        <v>0</v>
      </c>
      <c r="G18" s="333">
        <v>423898961</v>
      </c>
      <c r="H18" s="333">
        <v>0</v>
      </c>
      <c r="I18" s="333">
        <v>601227641</v>
      </c>
    </row>
    <row r="19" spans="1:9" ht="12.75">
      <c r="A19" s="328" t="s">
        <v>299</v>
      </c>
      <c r="B19" s="329" t="s">
        <v>300</v>
      </c>
      <c r="C19" s="330">
        <v>1643955</v>
      </c>
      <c r="D19" s="330">
        <v>1346164996</v>
      </c>
      <c r="E19" s="330">
        <v>165705886</v>
      </c>
      <c r="F19" s="330">
        <v>0</v>
      </c>
      <c r="G19" s="330">
        <v>423898961</v>
      </c>
      <c r="H19" s="330">
        <v>0</v>
      </c>
      <c r="I19" s="330">
        <v>1937413798</v>
      </c>
    </row>
    <row r="20" spans="1:9" ht="12.75">
      <c r="A20" s="328" t="s">
        <v>301</v>
      </c>
      <c r="B20" s="329" t="s">
        <v>302</v>
      </c>
      <c r="C20" s="330">
        <v>191690285</v>
      </c>
      <c r="D20" s="330">
        <v>7168203762</v>
      </c>
      <c r="E20" s="330">
        <v>970777683</v>
      </c>
      <c r="F20" s="330">
        <v>0</v>
      </c>
      <c r="G20" s="330">
        <v>615365014</v>
      </c>
      <c r="H20" s="330">
        <v>0</v>
      </c>
      <c r="I20" s="330">
        <v>8946036744</v>
      </c>
    </row>
    <row r="21" spans="1:9" ht="25.5">
      <c r="A21" s="328" t="s">
        <v>303</v>
      </c>
      <c r="B21" s="329" t="s">
        <v>304</v>
      </c>
      <c r="C21" s="330">
        <v>114274620</v>
      </c>
      <c r="D21" s="330">
        <v>2000903537</v>
      </c>
      <c r="E21" s="330">
        <v>738140367</v>
      </c>
      <c r="F21" s="330">
        <v>0</v>
      </c>
      <c r="G21" s="330">
        <v>0</v>
      </c>
      <c r="H21" s="330">
        <v>0</v>
      </c>
      <c r="I21" s="330">
        <v>2853318524</v>
      </c>
    </row>
    <row r="22" spans="1:9" ht="12.75">
      <c r="A22" s="331" t="s">
        <v>305</v>
      </c>
      <c r="B22" s="332" t="s">
        <v>306</v>
      </c>
      <c r="C22" s="333">
        <v>30245245</v>
      </c>
      <c r="D22" s="333">
        <v>199264063</v>
      </c>
      <c r="E22" s="333">
        <v>99502656</v>
      </c>
      <c r="F22" s="333">
        <v>0</v>
      </c>
      <c r="G22" s="333">
        <v>0</v>
      </c>
      <c r="H22" s="333">
        <v>0</v>
      </c>
      <c r="I22" s="333">
        <v>329011964</v>
      </c>
    </row>
    <row r="23" spans="1:9" ht="12.75">
      <c r="A23" s="331" t="s">
        <v>307</v>
      </c>
      <c r="B23" s="332" t="s">
        <v>308</v>
      </c>
      <c r="C23" s="333">
        <v>1486475</v>
      </c>
      <c r="D23" s="333">
        <v>212654627</v>
      </c>
      <c r="E23" s="333">
        <v>117372332</v>
      </c>
      <c r="F23" s="333">
        <v>0</v>
      </c>
      <c r="G23" s="333">
        <v>0</v>
      </c>
      <c r="H23" s="333">
        <v>0</v>
      </c>
      <c r="I23" s="333">
        <v>331513434</v>
      </c>
    </row>
    <row r="24" spans="1:9" ht="25.5">
      <c r="A24" s="328" t="s">
        <v>309</v>
      </c>
      <c r="B24" s="329" t="s">
        <v>310</v>
      </c>
      <c r="C24" s="330">
        <v>143033390</v>
      </c>
      <c r="D24" s="330">
        <v>1987512973</v>
      </c>
      <c r="E24" s="330">
        <v>720270691</v>
      </c>
      <c r="F24" s="330">
        <v>0</v>
      </c>
      <c r="G24" s="330">
        <v>0</v>
      </c>
      <c r="H24" s="330">
        <v>0</v>
      </c>
      <c r="I24" s="330">
        <v>2850817054</v>
      </c>
    </row>
    <row r="25" spans="1:9" ht="12.75">
      <c r="A25" s="331" t="s">
        <v>968</v>
      </c>
      <c r="B25" s="332" t="s">
        <v>969</v>
      </c>
      <c r="C25" s="333">
        <v>0</v>
      </c>
      <c r="D25" s="333">
        <v>0</v>
      </c>
      <c r="E25" s="333">
        <v>12636</v>
      </c>
      <c r="F25" s="333">
        <v>0</v>
      </c>
      <c r="G25" s="333">
        <v>0</v>
      </c>
      <c r="H25" s="333">
        <v>0</v>
      </c>
      <c r="I25" s="333">
        <v>12636</v>
      </c>
    </row>
    <row r="26" spans="1:9" ht="25.5">
      <c r="A26" s="331" t="s">
        <v>970</v>
      </c>
      <c r="B26" s="332" t="s">
        <v>971</v>
      </c>
      <c r="C26" s="333">
        <v>0</v>
      </c>
      <c r="D26" s="333">
        <v>0</v>
      </c>
      <c r="E26" s="333">
        <v>12636</v>
      </c>
      <c r="F26" s="333">
        <v>0</v>
      </c>
      <c r="G26" s="333">
        <v>0</v>
      </c>
      <c r="H26" s="333">
        <v>0</v>
      </c>
      <c r="I26" s="333">
        <v>12636</v>
      </c>
    </row>
    <row r="27" spans="1:9" ht="12.75">
      <c r="A27" s="328" t="s">
        <v>311</v>
      </c>
      <c r="B27" s="329" t="s">
        <v>312</v>
      </c>
      <c r="C27" s="330">
        <v>143033390</v>
      </c>
      <c r="D27" s="330">
        <v>1987512973</v>
      </c>
      <c r="E27" s="330">
        <v>720270691</v>
      </c>
      <c r="F27" s="330">
        <v>0</v>
      </c>
      <c r="G27" s="330">
        <v>0</v>
      </c>
      <c r="H27" s="330">
        <v>0</v>
      </c>
      <c r="I27" s="330">
        <v>2850817054</v>
      </c>
    </row>
    <row r="28" spans="1:9" ht="12.75">
      <c r="A28" s="328" t="s">
        <v>313</v>
      </c>
      <c r="B28" s="329" t="s">
        <v>314</v>
      </c>
      <c r="C28" s="330">
        <v>48656895</v>
      </c>
      <c r="D28" s="330">
        <v>5180690789</v>
      </c>
      <c r="E28" s="330">
        <v>250506992</v>
      </c>
      <c r="F28" s="330">
        <v>0</v>
      </c>
      <c r="G28" s="330">
        <v>615365014</v>
      </c>
      <c r="H28" s="330">
        <v>0</v>
      </c>
      <c r="I28" s="330">
        <v>6095219690</v>
      </c>
    </row>
    <row r="29" spans="1:9" ht="12.75">
      <c r="A29" s="331" t="s">
        <v>315</v>
      </c>
      <c r="B29" s="332" t="s">
        <v>316</v>
      </c>
      <c r="C29" s="333">
        <v>97884310</v>
      </c>
      <c r="D29" s="333">
        <v>48150719</v>
      </c>
      <c r="E29" s="333">
        <v>389255701</v>
      </c>
      <c r="F29" s="333">
        <v>0</v>
      </c>
      <c r="G29" s="333">
        <v>0</v>
      </c>
      <c r="H29" s="333">
        <v>0</v>
      </c>
      <c r="I29" s="333">
        <v>535290730</v>
      </c>
    </row>
  </sheetData>
  <sheetProtection/>
  <mergeCells count="1">
    <mergeCell ref="A3:I3"/>
  </mergeCells>
  <printOptions/>
  <pageMargins left="0.31496062992125984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N1:N1"/>
  <sheetViews>
    <sheetView zoomScalePageLayoutView="0" workbookViewId="0" topLeftCell="A1">
      <selection activeCell="E51" sqref="E51"/>
    </sheetView>
  </sheetViews>
  <sheetFormatPr defaultColWidth="9.00390625" defaultRowHeight="12.75"/>
  <sheetData>
    <row r="1" ht="12.75">
      <c r="N1" s="77" t="s">
        <v>994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</sheetPr>
  <dimension ref="A1:K2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.25390625" style="36" customWidth="1"/>
    <col min="2" max="2" width="25.25390625" style="36" customWidth="1"/>
    <col min="3" max="4" width="12.625" style="36" customWidth="1"/>
    <col min="5" max="5" width="13.00390625" style="36" customWidth="1"/>
    <col min="6" max="6" width="12.00390625" style="36" customWidth="1"/>
    <col min="7" max="7" width="10.75390625" style="36" bestFit="1" customWidth="1"/>
    <col min="8" max="9" width="12.625" style="36" customWidth="1"/>
    <col min="10" max="10" width="10.375" style="36" bestFit="1" customWidth="1"/>
    <col min="11" max="11" width="13.25390625" style="36" customWidth="1"/>
    <col min="12" max="16384" width="9.125" style="36" customWidth="1"/>
  </cols>
  <sheetData>
    <row r="1" spans="1:11" ht="12.75">
      <c r="A1" s="36" t="s">
        <v>341</v>
      </c>
      <c r="K1" s="124" t="s">
        <v>879</v>
      </c>
    </row>
    <row r="2" spans="1:11" ht="15">
      <c r="A2" s="359" t="s">
        <v>317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2.75">
      <c r="A3" s="472" t="s">
        <v>318</v>
      </c>
      <c r="B3" s="472"/>
      <c r="C3" s="472"/>
      <c r="D3" s="472"/>
      <c r="E3" s="472"/>
      <c r="F3" s="472"/>
      <c r="G3" s="472"/>
      <c r="H3" s="472"/>
      <c r="I3" s="472"/>
      <c r="J3" s="473"/>
      <c r="K3" s="473"/>
    </row>
    <row r="4" spans="1:11" ht="12.75">
      <c r="A4" s="472" t="s">
        <v>870</v>
      </c>
      <c r="B4" s="472"/>
      <c r="C4" s="472"/>
      <c r="D4" s="472"/>
      <c r="E4" s="472"/>
      <c r="F4" s="472"/>
      <c r="G4" s="472"/>
      <c r="H4" s="472"/>
      <c r="I4" s="472"/>
      <c r="J4" s="473"/>
      <c r="K4" s="473"/>
    </row>
    <row r="6" spans="1:11" ht="12.75">
      <c r="A6" s="472" t="s">
        <v>319</v>
      </c>
      <c r="B6" s="472"/>
      <c r="C6" s="472"/>
      <c r="D6" s="472"/>
      <c r="E6" s="472"/>
      <c r="F6" s="472"/>
      <c r="G6" s="472"/>
      <c r="H6" s="472"/>
      <c r="I6" s="472"/>
      <c r="J6" s="473"/>
      <c r="K6" s="473"/>
    </row>
    <row r="7" spans="1:11" ht="12.75">
      <c r="A7" s="472" t="s">
        <v>672</v>
      </c>
      <c r="B7" s="472"/>
      <c r="C7" s="472"/>
      <c r="D7" s="472"/>
      <c r="E7" s="472"/>
      <c r="F7" s="472"/>
      <c r="G7" s="472"/>
      <c r="H7" s="472"/>
      <c r="I7" s="472"/>
      <c r="J7" s="473"/>
      <c r="K7" s="473"/>
    </row>
    <row r="8" spans="1:11" ht="18.75" customHeight="1">
      <c r="A8" s="122"/>
      <c r="B8" s="122"/>
      <c r="C8" s="122"/>
      <c r="D8" s="122"/>
      <c r="E8" s="122"/>
      <c r="F8" s="122"/>
      <c r="G8" s="122"/>
      <c r="H8" s="122"/>
      <c r="I8" s="122"/>
      <c r="J8" s="123"/>
      <c r="K8" s="123"/>
    </row>
    <row r="9" spans="1:11" ht="38.25">
      <c r="A9" s="474" t="s">
        <v>25</v>
      </c>
      <c r="B9" s="474"/>
      <c r="C9" s="96" t="s">
        <v>871</v>
      </c>
      <c r="D9" s="96" t="s">
        <v>872</v>
      </c>
      <c r="E9" s="96" t="s">
        <v>873</v>
      </c>
      <c r="F9" s="96" t="s">
        <v>874</v>
      </c>
      <c r="G9" s="96" t="s">
        <v>875</v>
      </c>
      <c r="H9" s="96" t="s">
        <v>876</v>
      </c>
      <c r="I9" s="96" t="s">
        <v>877</v>
      </c>
      <c r="J9" s="96" t="s">
        <v>320</v>
      </c>
      <c r="K9" s="96" t="s">
        <v>321</v>
      </c>
    </row>
    <row r="10" spans="1:11" ht="12.75">
      <c r="A10" s="125" t="s">
        <v>322</v>
      </c>
      <c r="B10" s="126"/>
      <c r="C10" s="126"/>
      <c r="D10" s="126"/>
      <c r="E10" s="126"/>
      <c r="F10" s="126"/>
      <c r="G10" s="126"/>
      <c r="H10" s="126"/>
      <c r="I10" s="127"/>
      <c r="J10" s="87"/>
      <c r="K10" s="110"/>
    </row>
    <row r="11" spans="1:11" ht="12.75">
      <c r="A11" s="85">
        <v>1</v>
      </c>
      <c r="B11" s="105" t="s">
        <v>323</v>
      </c>
      <c r="C11" s="89">
        <v>5000000</v>
      </c>
      <c r="D11" s="89">
        <v>0</v>
      </c>
      <c r="E11" s="89">
        <f>SUM(C11:D11)</f>
        <v>5000000</v>
      </c>
      <c r="F11" s="128">
        <v>0</v>
      </c>
      <c r="G11" s="128">
        <v>0</v>
      </c>
      <c r="H11" s="128">
        <f>SUM(F11:G11)</f>
        <v>0</v>
      </c>
      <c r="I11" s="128">
        <f>E11+H11</f>
        <v>5000000</v>
      </c>
      <c r="J11" s="87">
        <v>0.1101</v>
      </c>
      <c r="K11" s="128">
        <v>5000000</v>
      </c>
    </row>
    <row r="12" spans="1:11" ht="12.75">
      <c r="A12" s="85">
        <v>2</v>
      </c>
      <c r="B12" s="105" t="s">
        <v>324</v>
      </c>
      <c r="C12" s="89">
        <v>327000</v>
      </c>
      <c r="D12" s="89">
        <v>0</v>
      </c>
      <c r="E12" s="89">
        <f>SUM(C12:D12)</f>
        <v>327000</v>
      </c>
      <c r="F12" s="128">
        <v>0</v>
      </c>
      <c r="G12" s="128">
        <v>0</v>
      </c>
      <c r="H12" s="128">
        <f>SUM(F12:G12)</f>
        <v>0</v>
      </c>
      <c r="I12" s="128">
        <f>E12+H12</f>
        <v>327000</v>
      </c>
      <c r="J12" s="87">
        <v>0</v>
      </c>
      <c r="K12" s="128">
        <v>327000</v>
      </c>
    </row>
    <row r="13" spans="1:11" ht="12.75">
      <c r="A13" s="85">
        <v>3</v>
      </c>
      <c r="B13" s="87" t="s">
        <v>878</v>
      </c>
      <c r="C13" s="89">
        <v>3227905</v>
      </c>
      <c r="D13" s="89">
        <v>0</v>
      </c>
      <c r="E13" s="89">
        <f>SUM(C13:D13)</f>
        <v>3227905</v>
      </c>
      <c r="F13" s="128">
        <v>0</v>
      </c>
      <c r="G13" s="128">
        <v>0</v>
      </c>
      <c r="H13" s="128">
        <f>SUM(F13:G13)</f>
        <v>0</v>
      </c>
      <c r="I13" s="128">
        <f>E13+H13</f>
        <v>3227905</v>
      </c>
      <c r="J13" s="87">
        <v>23.592</v>
      </c>
      <c r="K13" s="128">
        <v>3614100</v>
      </c>
    </row>
    <row r="14" spans="1:11" ht="12.75">
      <c r="A14" s="470" t="s">
        <v>325</v>
      </c>
      <c r="B14" s="471"/>
      <c r="C14" s="89">
        <f aca="true" t="shared" si="0" ref="C14:I14">SUM(C11:C13)</f>
        <v>8554905</v>
      </c>
      <c r="D14" s="89">
        <f t="shared" si="0"/>
        <v>0</v>
      </c>
      <c r="E14" s="89">
        <f t="shared" si="0"/>
        <v>8554905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8554905</v>
      </c>
      <c r="J14" s="89"/>
      <c r="K14" s="89">
        <f>SUM(K11:K13)</f>
        <v>8941100</v>
      </c>
    </row>
    <row r="15" spans="1:11" ht="12.75">
      <c r="A15" s="85">
        <v>1</v>
      </c>
      <c r="B15" s="105" t="s">
        <v>326</v>
      </c>
      <c r="C15" s="89">
        <v>831410000</v>
      </c>
      <c r="D15" s="89">
        <v>0</v>
      </c>
      <c r="E15" s="89">
        <f>SUM(C15:D15)</f>
        <v>831410000</v>
      </c>
      <c r="F15" s="128">
        <v>0</v>
      </c>
      <c r="G15" s="128">
        <v>0</v>
      </c>
      <c r="H15" s="128">
        <f>SUM(F15:G15)</f>
        <v>0</v>
      </c>
      <c r="I15" s="128">
        <f>E15+H15</f>
        <v>831410000</v>
      </c>
      <c r="J15" s="87">
        <v>100</v>
      </c>
      <c r="K15" s="128">
        <v>831410000</v>
      </c>
    </row>
    <row r="16" spans="1:11" ht="12.75">
      <c r="A16" s="470" t="s">
        <v>327</v>
      </c>
      <c r="B16" s="471"/>
      <c r="C16" s="89">
        <f>SUM(C15)</f>
        <v>831410000</v>
      </c>
      <c r="D16" s="89">
        <f aca="true" t="shared" si="1" ref="D16:K16">SUM(D15)</f>
        <v>0</v>
      </c>
      <c r="E16" s="89">
        <f t="shared" si="1"/>
        <v>831410000</v>
      </c>
      <c r="F16" s="89">
        <f t="shared" si="1"/>
        <v>0</v>
      </c>
      <c r="G16" s="89">
        <f t="shared" si="1"/>
        <v>0</v>
      </c>
      <c r="H16" s="89">
        <f t="shared" si="1"/>
        <v>0</v>
      </c>
      <c r="I16" s="89">
        <f t="shared" si="1"/>
        <v>831410000</v>
      </c>
      <c r="J16" s="89"/>
      <c r="K16" s="89">
        <f t="shared" si="1"/>
        <v>831410000</v>
      </c>
    </row>
    <row r="17" spans="1:11" ht="12.75">
      <c r="A17" s="129" t="s">
        <v>101</v>
      </c>
      <c r="B17" s="129"/>
      <c r="C17" s="130">
        <f>C14+C16</f>
        <v>839964905</v>
      </c>
      <c r="D17" s="130">
        <f aca="true" t="shared" si="2" ref="D17:K17">D14+D16</f>
        <v>0</v>
      </c>
      <c r="E17" s="130">
        <f t="shared" si="2"/>
        <v>839964905</v>
      </c>
      <c r="F17" s="130">
        <f t="shared" si="2"/>
        <v>0</v>
      </c>
      <c r="G17" s="130">
        <f t="shared" si="2"/>
        <v>0</v>
      </c>
      <c r="H17" s="130">
        <f t="shared" si="2"/>
        <v>0</v>
      </c>
      <c r="I17" s="130">
        <f t="shared" si="2"/>
        <v>839964905</v>
      </c>
      <c r="J17" s="130"/>
      <c r="K17" s="130">
        <f t="shared" si="2"/>
        <v>840351100</v>
      </c>
    </row>
    <row r="18" spans="1:11" ht="19.5" customHeight="1">
      <c r="A18" s="125" t="s">
        <v>328</v>
      </c>
      <c r="B18" s="126"/>
      <c r="C18" s="126"/>
      <c r="D18" s="126"/>
      <c r="E18" s="126"/>
      <c r="F18" s="131"/>
      <c r="G18" s="131"/>
      <c r="H18" s="131"/>
      <c r="I18" s="128"/>
      <c r="J18" s="87"/>
      <c r="K18" s="132"/>
    </row>
    <row r="19" spans="1:11" ht="12.75">
      <c r="A19" s="85" t="s">
        <v>514</v>
      </c>
      <c r="B19" s="87" t="s">
        <v>329</v>
      </c>
      <c r="C19" s="89">
        <v>630000</v>
      </c>
      <c r="D19" s="89"/>
      <c r="E19" s="89">
        <f>SUM(C19:D19)</f>
        <v>630000</v>
      </c>
      <c r="F19" s="128">
        <v>0</v>
      </c>
      <c r="G19" s="128"/>
      <c r="H19" s="128">
        <f>SUM(F19:G19)</f>
        <v>0</v>
      </c>
      <c r="I19" s="128">
        <f>E19+H19</f>
        <v>630000</v>
      </c>
      <c r="J19" s="87">
        <v>21</v>
      </c>
      <c r="K19" s="128">
        <v>630000</v>
      </c>
    </row>
    <row r="20" spans="1:11" ht="12.75">
      <c r="A20" s="85" t="s">
        <v>515</v>
      </c>
      <c r="B20" s="105" t="s">
        <v>330</v>
      </c>
      <c r="C20" s="89">
        <v>75000</v>
      </c>
      <c r="D20" s="89"/>
      <c r="E20" s="89">
        <f>SUM(C20:D20)</f>
        <v>75000</v>
      </c>
      <c r="F20" s="128">
        <v>0</v>
      </c>
      <c r="G20" s="128">
        <v>0</v>
      </c>
      <c r="H20" s="128">
        <f>SUM(F20:G20)</f>
        <v>0</v>
      </c>
      <c r="I20" s="128">
        <f>E20+H20</f>
        <v>75000</v>
      </c>
      <c r="J20" s="87">
        <v>15</v>
      </c>
      <c r="K20" s="133">
        <v>75000</v>
      </c>
    </row>
    <row r="21" spans="1:11" ht="12.75">
      <c r="A21" s="470" t="s">
        <v>325</v>
      </c>
      <c r="B21" s="471"/>
      <c r="C21" s="89">
        <f>SUM(C19:C20)</f>
        <v>705000</v>
      </c>
      <c r="D21" s="89">
        <f aca="true" t="shared" si="3" ref="D21:K21">SUM(D19:D20)</f>
        <v>0</v>
      </c>
      <c r="E21" s="89">
        <f t="shared" si="3"/>
        <v>705000</v>
      </c>
      <c r="F21" s="89">
        <f t="shared" si="3"/>
        <v>0</v>
      </c>
      <c r="G21" s="89">
        <f t="shared" si="3"/>
        <v>0</v>
      </c>
      <c r="H21" s="89">
        <f t="shared" si="3"/>
        <v>0</v>
      </c>
      <c r="I21" s="89">
        <f t="shared" si="3"/>
        <v>705000</v>
      </c>
      <c r="J21" s="89"/>
      <c r="K21" s="89">
        <f t="shared" si="3"/>
        <v>705000</v>
      </c>
    </row>
    <row r="22" spans="1:11" ht="12" customHeight="1">
      <c r="A22" s="85" t="s">
        <v>514</v>
      </c>
      <c r="B22" s="105" t="s">
        <v>331</v>
      </c>
      <c r="C22" s="89">
        <v>149562000</v>
      </c>
      <c r="D22" s="89">
        <v>-149562000</v>
      </c>
      <c r="E22" s="89">
        <f>SUM(C22:D22)</f>
        <v>0</v>
      </c>
      <c r="F22" s="128">
        <v>-4243074</v>
      </c>
      <c r="G22" s="128">
        <v>4243074</v>
      </c>
      <c r="H22" s="128">
        <f>SUM(F22:G22)</f>
        <v>0</v>
      </c>
      <c r="I22" s="128">
        <f>E22+H22</f>
        <v>0</v>
      </c>
      <c r="J22" s="87"/>
      <c r="K22" s="128"/>
    </row>
    <row r="23" spans="1:11" ht="12.75">
      <c r="A23" s="470" t="s">
        <v>327</v>
      </c>
      <c r="B23" s="471"/>
      <c r="C23" s="89">
        <f aca="true" t="shared" si="4" ref="C23:I23">SUM(C22:C22)</f>
        <v>149562000</v>
      </c>
      <c r="D23" s="89">
        <f t="shared" si="4"/>
        <v>-149562000</v>
      </c>
      <c r="E23" s="89">
        <f t="shared" si="4"/>
        <v>0</v>
      </c>
      <c r="F23" s="89">
        <f t="shared" si="4"/>
        <v>-4243074</v>
      </c>
      <c r="G23" s="89">
        <f t="shared" si="4"/>
        <v>4243074</v>
      </c>
      <c r="H23" s="89">
        <f t="shared" si="4"/>
        <v>0</v>
      </c>
      <c r="I23" s="89">
        <f t="shared" si="4"/>
        <v>0</v>
      </c>
      <c r="J23" s="89"/>
      <c r="K23" s="89">
        <f>SUM(K22:K22)</f>
        <v>0</v>
      </c>
    </row>
    <row r="24" spans="1:11" ht="12.75">
      <c r="A24" s="129" t="s">
        <v>101</v>
      </c>
      <c r="B24" s="129"/>
      <c r="C24" s="130">
        <f aca="true" t="shared" si="5" ref="C24:I24">C21+C23</f>
        <v>150267000</v>
      </c>
      <c r="D24" s="130">
        <f t="shared" si="5"/>
        <v>-149562000</v>
      </c>
      <c r="E24" s="130">
        <f t="shared" si="5"/>
        <v>705000</v>
      </c>
      <c r="F24" s="130">
        <f t="shared" si="5"/>
        <v>-4243074</v>
      </c>
      <c r="G24" s="130">
        <f t="shared" si="5"/>
        <v>4243074</v>
      </c>
      <c r="H24" s="130">
        <f t="shared" si="5"/>
        <v>0</v>
      </c>
      <c r="I24" s="130">
        <f t="shared" si="5"/>
        <v>705000</v>
      </c>
      <c r="J24" s="130"/>
      <c r="K24" s="130">
        <f>K21+K23</f>
        <v>705000</v>
      </c>
    </row>
    <row r="25" spans="1:11" ht="12.75">
      <c r="A25" s="470" t="s">
        <v>325</v>
      </c>
      <c r="B25" s="471"/>
      <c r="C25" s="130">
        <f aca="true" t="shared" si="6" ref="C25:I25">C14+C21</f>
        <v>9259905</v>
      </c>
      <c r="D25" s="130">
        <f t="shared" si="6"/>
        <v>0</v>
      </c>
      <c r="E25" s="130">
        <f t="shared" si="6"/>
        <v>9259905</v>
      </c>
      <c r="F25" s="130">
        <f t="shared" si="6"/>
        <v>0</v>
      </c>
      <c r="G25" s="130">
        <f t="shared" si="6"/>
        <v>0</v>
      </c>
      <c r="H25" s="130">
        <f t="shared" si="6"/>
        <v>0</v>
      </c>
      <c r="I25" s="130">
        <f t="shared" si="6"/>
        <v>9259905</v>
      </c>
      <c r="J25" s="130"/>
      <c r="K25" s="130">
        <f>K14+K21</f>
        <v>9646100</v>
      </c>
    </row>
    <row r="26" spans="1:11" ht="12.75">
      <c r="A26" s="470" t="s">
        <v>327</v>
      </c>
      <c r="B26" s="471"/>
      <c r="C26" s="130">
        <f aca="true" t="shared" si="7" ref="C26:I26">C16+C23</f>
        <v>980972000</v>
      </c>
      <c r="D26" s="130">
        <f t="shared" si="7"/>
        <v>-149562000</v>
      </c>
      <c r="E26" s="130">
        <f t="shared" si="7"/>
        <v>831410000</v>
      </c>
      <c r="F26" s="130">
        <f t="shared" si="7"/>
        <v>-4243074</v>
      </c>
      <c r="G26" s="130">
        <f t="shared" si="7"/>
        <v>4243074</v>
      </c>
      <c r="H26" s="130">
        <f t="shared" si="7"/>
        <v>0</v>
      </c>
      <c r="I26" s="130">
        <f t="shared" si="7"/>
        <v>831410000</v>
      </c>
      <c r="J26" s="130"/>
      <c r="K26" s="130">
        <f>K16+K23</f>
        <v>831410000</v>
      </c>
    </row>
    <row r="27" spans="1:11" ht="25.5" customHeight="1">
      <c r="A27" s="129" t="s">
        <v>118</v>
      </c>
      <c r="B27" s="129"/>
      <c r="C27" s="130">
        <f aca="true" t="shared" si="8" ref="C27:I27">SUM(C24+C17)</f>
        <v>990231905</v>
      </c>
      <c r="D27" s="130">
        <f t="shared" si="8"/>
        <v>-149562000</v>
      </c>
      <c r="E27" s="130">
        <f t="shared" si="8"/>
        <v>840669905</v>
      </c>
      <c r="F27" s="130">
        <f t="shared" si="8"/>
        <v>-4243074</v>
      </c>
      <c r="G27" s="130">
        <f t="shared" si="8"/>
        <v>4243074</v>
      </c>
      <c r="H27" s="130">
        <f t="shared" si="8"/>
        <v>0</v>
      </c>
      <c r="I27" s="130">
        <f t="shared" si="8"/>
        <v>840669905</v>
      </c>
      <c r="J27" s="130"/>
      <c r="K27" s="130">
        <f>SUM(K24+K17)</f>
        <v>841056100</v>
      </c>
    </row>
  </sheetData>
  <sheetProtection/>
  <mergeCells count="12">
    <mergeCell ref="A7:K7"/>
    <mergeCell ref="A3:K3"/>
    <mergeCell ref="A26:B26"/>
    <mergeCell ref="A4:K4"/>
    <mergeCell ref="A16:B16"/>
    <mergeCell ref="A25:B25"/>
    <mergeCell ref="A23:B23"/>
    <mergeCell ref="A2:K2"/>
    <mergeCell ref="A6:K6"/>
    <mergeCell ref="A9:B9"/>
    <mergeCell ref="A14:B14"/>
    <mergeCell ref="A21:B21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/>
  </sheetPr>
  <dimension ref="A1:E21"/>
  <sheetViews>
    <sheetView zoomScalePageLayoutView="0" workbookViewId="0" topLeftCell="A1">
      <selection activeCell="A13" sqref="A13"/>
    </sheetView>
  </sheetViews>
  <sheetFormatPr defaultColWidth="9.00390625" defaultRowHeight="12.75"/>
  <cols>
    <col min="2" max="2" width="24.00390625" style="0" bestFit="1" customWidth="1"/>
    <col min="3" max="3" width="16.00390625" style="0" customWidth="1"/>
    <col min="4" max="4" width="16.875" style="0" customWidth="1"/>
    <col min="5" max="5" width="17.75390625" style="0" customWidth="1"/>
  </cols>
  <sheetData>
    <row r="1" spans="1:5" ht="12.75">
      <c r="A1" t="s">
        <v>341</v>
      </c>
      <c r="E1" s="77" t="s">
        <v>347</v>
      </c>
    </row>
    <row r="2" spans="1:5" s="134" customFormat="1" ht="15">
      <c r="A2" s="475" t="s">
        <v>317</v>
      </c>
      <c r="B2" s="475"/>
      <c r="C2" s="475"/>
      <c r="D2" s="475"/>
      <c r="E2" s="475"/>
    </row>
    <row r="3" spans="1:5" s="134" customFormat="1" ht="15">
      <c r="A3" s="475" t="s">
        <v>332</v>
      </c>
      <c r="B3" s="475"/>
      <c r="C3" s="475"/>
      <c r="D3" s="475"/>
      <c r="E3" s="475"/>
    </row>
    <row r="4" spans="1:5" s="134" customFormat="1" ht="15">
      <c r="A4" s="359" t="s">
        <v>517</v>
      </c>
      <c r="B4" s="359"/>
      <c r="C4" s="359"/>
      <c r="D4" s="359"/>
      <c r="E4" s="359"/>
    </row>
    <row r="5" s="134" customFormat="1" ht="15"/>
    <row r="6" s="134" customFormat="1" ht="15"/>
    <row r="7" spans="1:5" s="134" customFormat="1" ht="15">
      <c r="A7" s="475" t="s">
        <v>333</v>
      </c>
      <c r="B7" s="475"/>
      <c r="C7" s="475"/>
      <c r="D7" s="475"/>
      <c r="E7" s="475"/>
    </row>
    <row r="8" spans="1:5" s="134" customFormat="1" ht="15">
      <c r="A8" s="475"/>
      <c r="B8" s="475"/>
      <c r="C8" s="475"/>
      <c r="D8" s="475"/>
      <c r="E8" s="475"/>
    </row>
    <row r="9" spans="1:5" s="134" customFormat="1" ht="15">
      <c r="A9" s="475" t="s">
        <v>334</v>
      </c>
      <c r="B9" s="475"/>
      <c r="C9" s="475"/>
      <c r="D9" s="475"/>
      <c r="E9" s="475"/>
    </row>
    <row r="14" spans="1:5" s="134" customFormat="1" ht="30">
      <c r="A14" s="135" t="s">
        <v>335</v>
      </c>
      <c r="B14" s="135" t="s">
        <v>336</v>
      </c>
      <c r="C14" s="135" t="s">
        <v>880</v>
      </c>
      <c r="D14" s="135" t="s">
        <v>881</v>
      </c>
      <c r="E14" s="135" t="s">
        <v>337</v>
      </c>
    </row>
    <row r="15" spans="1:5" ht="12.75">
      <c r="A15" s="116">
        <v>1</v>
      </c>
      <c r="B15" s="105" t="s">
        <v>338</v>
      </c>
      <c r="C15" s="52">
        <v>60000</v>
      </c>
      <c r="D15" s="52">
        <v>60000</v>
      </c>
      <c r="E15" s="52">
        <f aca="true" t="shared" si="0" ref="E15:E20">SUM(C15-D15)</f>
        <v>0</v>
      </c>
    </row>
    <row r="16" spans="1:5" ht="12.75">
      <c r="A16" s="116">
        <v>2</v>
      </c>
      <c r="B16" s="105" t="s">
        <v>882</v>
      </c>
      <c r="C16" s="52">
        <v>60000</v>
      </c>
      <c r="D16" s="52">
        <v>30000</v>
      </c>
      <c r="E16" s="52">
        <f t="shared" si="0"/>
        <v>30000</v>
      </c>
    </row>
    <row r="17" spans="1:5" ht="12.75">
      <c r="A17" s="116">
        <v>3</v>
      </c>
      <c r="B17" s="105" t="s">
        <v>516</v>
      </c>
      <c r="C17" s="52">
        <v>37500</v>
      </c>
      <c r="D17" s="52">
        <v>30000</v>
      </c>
      <c r="E17" s="52">
        <f t="shared" si="0"/>
        <v>7500</v>
      </c>
    </row>
    <row r="18" spans="1:5" ht="12.75">
      <c r="A18" s="116">
        <v>4</v>
      </c>
      <c r="B18" s="105" t="s">
        <v>339</v>
      </c>
      <c r="C18" s="52">
        <v>27000</v>
      </c>
      <c r="D18" s="52">
        <v>27000</v>
      </c>
      <c r="E18" s="52">
        <f t="shared" si="0"/>
        <v>0</v>
      </c>
    </row>
    <row r="19" spans="1:5" ht="12.75">
      <c r="A19" s="116">
        <v>5</v>
      </c>
      <c r="B19" s="105" t="s">
        <v>340</v>
      </c>
      <c r="C19" s="52">
        <v>2500</v>
      </c>
      <c r="D19" s="52">
        <v>2500</v>
      </c>
      <c r="E19" s="52">
        <f t="shared" si="0"/>
        <v>0</v>
      </c>
    </row>
    <row r="20" spans="1:5" ht="12.75">
      <c r="A20" s="116">
        <v>6</v>
      </c>
      <c r="B20" s="105" t="s">
        <v>883</v>
      </c>
      <c r="C20" s="52">
        <v>50000</v>
      </c>
      <c r="D20" s="52">
        <v>30000</v>
      </c>
      <c r="E20" s="52">
        <f t="shared" si="0"/>
        <v>20000</v>
      </c>
    </row>
    <row r="21" spans="1:5" s="134" customFormat="1" ht="29.25" customHeight="1">
      <c r="A21" s="476" t="s">
        <v>101</v>
      </c>
      <c r="B21" s="477"/>
      <c r="C21" s="136">
        <f>SUM(C15:C20)</f>
        <v>237000</v>
      </c>
      <c r="D21" s="136">
        <f>SUM(D15:D20)</f>
        <v>179500</v>
      </c>
      <c r="E21" s="136">
        <f>SUM(E15:E20)</f>
        <v>57500</v>
      </c>
    </row>
  </sheetData>
  <sheetProtection/>
  <mergeCells count="6">
    <mergeCell ref="A2:E2"/>
    <mergeCell ref="A7:E8"/>
    <mergeCell ref="A9:E9"/>
    <mergeCell ref="A3:E3"/>
    <mergeCell ref="A4:E4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/>
  </sheetPr>
  <dimension ref="A1:J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3.125" style="0" customWidth="1"/>
    <col min="2" max="2" width="10.75390625" style="0" customWidth="1"/>
    <col min="6" max="6" width="10.125" style="0" bestFit="1" customWidth="1"/>
    <col min="8" max="8" width="12.25390625" style="0" customWidth="1"/>
    <col min="9" max="9" width="11.125" style="0" bestFit="1" customWidth="1"/>
    <col min="10" max="10" width="12.75390625" style="0" customWidth="1"/>
  </cols>
  <sheetData>
    <row r="1" spans="1:10" ht="12.75">
      <c r="A1" s="55" t="s">
        <v>341</v>
      </c>
      <c r="B1" s="157"/>
      <c r="C1" s="157"/>
      <c r="D1" s="157"/>
      <c r="E1" s="157"/>
      <c r="F1" s="157"/>
      <c r="G1" s="157"/>
      <c r="H1" s="157"/>
      <c r="I1" s="157"/>
      <c r="J1" s="160" t="s">
        <v>376</v>
      </c>
    </row>
    <row r="2" spans="1:10" ht="15.75">
      <c r="A2" s="478" t="s">
        <v>989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2.75">
      <c r="A3" s="55"/>
      <c r="B3" s="157"/>
      <c r="C3" s="157"/>
      <c r="D3" s="157"/>
      <c r="E3" s="157"/>
      <c r="F3" s="157"/>
      <c r="G3" s="157"/>
      <c r="H3" s="157"/>
      <c r="I3" s="157"/>
      <c r="J3" s="158"/>
    </row>
    <row r="4" spans="1:10" s="246" customFormat="1" ht="38.25">
      <c r="A4" s="336" t="s">
        <v>25</v>
      </c>
      <c r="B4" s="336" t="s">
        <v>36</v>
      </c>
      <c r="C4" s="336" t="s">
        <v>373</v>
      </c>
      <c r="D4" s="336" t="s">
        <v>77</v>
      </c>
      <c r="E4" s="336" t="s">
        <v>374</v>
      </c>
      <c r="F4" s="336" t="s">
        <v>992</v>
      </c>
      <c r="G4" s="336" t="s">
        <v>375</v>
      </c>
      <c r="H4" s="336" t="s">
        <v>79</v>
      </c>
      <c r="I4" s="336" t="s">
        <v>991</v>
      </c>
      <c r="J4" s="336" t="s">
        <v>39</v>
      </c>
    </row>
    <row r="5" spans="1:10" ht="26.25" customHeight="1">
      <c r="A5" s="245" t="s">
        <v>551</v>
      </c>
      <c r="B5" s="52"/>
      <c r="C5" s="52"/>
      <c r="D5" s="52"/>
      <c r="E5" s="52"/>
      <c r="F5" s="52"/>
      <c r="G5" s="52"/>
      <c r="H5" s="52">
        <f>SUM(B5:G5)</f>
        <v>0</v>
      </c>
      <c r="I5" s="52"/>
      <c r="J5" s="52">
        <f>SUM(H5:I5)</f>
        <v>0</v>
      </c>
    </row>
    <row r="6" spans="1:10" ht="38.25">
      <c r="A6" s="245" t="s">
        <v>552</v>
      </c>
      <c r="B6" s="52"/>
      <c r="C6" s="52"/>
      <c r="D6" s="52"/>
      <c r="E6" s="52"/>
      <c r="F6" s="52"/>
      <c r="G6" s="52"/>
      <c r="H6" s="52">
        <f aca="true" t="shared" si="0" ref="H6:H70">SUM(B6:G6)</f>
        <v>0</v>
      </c>
      <c r="I6" s="52"/>
      <c r="J6" s="52">
        <f aca="true" t="shared" si="1" ref="J6:J69">SUM(H6:I6)</f>
        <v>0</v>
      </c>
    </row>
    <row r="7" spans="1:10" ht="38.25">
      <c r="A7" s="245" t="s">
        <v>553</v>
      </c>
      <c r="B7" s="52"/>
      <c r="C7" s="52"/>
      <c r="D7" s="52"/>
      <c r="E7" s="52"/>
      <c r="F7" s="52"/>
      <c r="G7" s="52"/>
      <c r="H7" s="52">
        <f t="shared" si="0"/>
        <v>0</v>
      </c>
      <c r="I7" s="52"/>
      <c r="J7" s="52">
        <f t="shared" si="1"/>
        <v>0</v>
      </c>
    </row>
    <row r="8" spans="1:10" ht="38.25">
      <c r="A8" s="245" t="s">
        <v>554</v>
      </c>
      <c r="B8" s="52"/>
      <c r="C8" s="52"/>
      <c r="D8" s="52"/>
      <c r="E8" s="52"/>
      <c r="F8" s="52"/>
      <c r="G8" s="52"/>
      <c r="H8" s="52">
        <f t="shared" si="0"/>
        <v>0</v>
      </c>
      <c r="I8" s="52"/>
      <c r="J8" s="52">
        <f t="shared" si="1"/>
        <v>0</v>
      </c>
    </row>
    <row r="9" spans="1:10" ht="25.5">
      <c r="A9" s="245" t="s">
        <v>518</v>
      </c>
      <c r="B9" s="52">
        <f>SUM(B10:B15)</f>
        <v>0</v>
      </c>
      <c r="C9" s="52">
        <f aca="true" t="shared" si="2" ref="C9:I9">SUM(C10:C15)</f>
        <v>0</v>
      </c>
      <c r="D9" s="52">
        <f t="shared" si="2"/>
        <v>0</v>
      </c>
      <c r="E9" s="52">
        <f t="shared" si="2"/>
        <v>0</v>
      </c>
      <c r="F9" s="52">
        <f t="shared" si="2"/>
        <v>0</v>
      </c>
      <c r="G9" s="52">
        <f t="shared" si="2"/>
        <v>320000</v>
      </c>
      <c r="H9" s="52">
        <f t="shared" si="0"/>
        <v>320000</v>
      </c>
      <c r="I9" s="52">
        <f t="shared" si="2"/>
        <v>146171433</v>
      </c>
      <c r="J9" s="52">
        <f t="shared" si="1"/>
        <v>146491433</v>
      </c>
    </row>
    <row r="10" spans="1:10" ht="25.5">
      <c r="A10" s="245" t="s">
        <v>555</v>
      </c>
      <c r="B10" s="52"/>
      <c r="C10" s="52"/>
      <c r="D10" s="52"/>
      <c r="E10" s="52"/>
      <c r="F10" s="52"/>
      <c r="G10" s="52"/>
      <c r="H10" s="52">
        <f t="shared" si="0"/>
        <v>0</v>
      </c>
      <c r="I10" s="52"/>
      <c r="J10" s="52">
        <f t="shared" si="1"/>
        <v>0</v>
      </c>
    </row>
    <row r="11" spans="1:10" ht="25.5">
      <c r="A11" s="245" t="s">
        <v>556</v>
      </c>
      <c r="B11" s="52"/>
      <c r="C11" s="52"/>
      <c r="D11" s="52"/>
      <c r="E11" s="52"/>
      <c r="F11" s="52"/>
      <c r="G11" s="52"/>
      <c r="H11" s="52">
        <f t="shared" si="0"/>
        <v>0</v>
      </c>
      <c r="I11" s="52"/>
      <c r="J11" s="52">
        <f t="shared" si="1"/>
        <v>0</v>
      </c>
    </row>
    <row r="12" spans="1:10" ht="25.5">
      <c r="A12" s="245" t="s">
        <v>557</v>
      </c>
      <c r="B12" s="52"/>
      <c r="C12" s="52"/>
      <c r="D12" s="52"/>
      <c r="E12" s="52"/>
      <c r="F12" s="52"/>
      <c r="G12" s="52"/>
      <c r="H12" s="52">
        <f t="shared" si="0"/>
        <v>0</v>
      </c>
      <c r="I12" s="52"/>
      <c r="J12" s="52">
        <f t="shared" si="1"/>
        <v>0</v>
      </c>
    </row>
    <row r="13" spans="1:10" ht="25.5">
      <c r="A13" s="245" t="s">
        <v>519</v>
      </c>
      <c r="B13" s="52"/>
      <c r="C13" s="52"/>
      <c r="D13" s="52"/>
      <c r="E13" s="52"/>
      <c r="F13" s="52"/>
      <c r="G13" s="52"/>
      <c r="H13" s="52">
        <f t="shared" si="0"/>
        <v>0</v>
      </c>
      <c r="I13" s="52">
        <v>91615880</v>
      </c>
      <c r="J13" s="52">
        <f t="shared" si="1"/>
        <v>91615880</v>
      </c>
    </row>
    <row r="14" spans="1:10" ht="25.5">
      <c r="A14" s="245" t="s">
        <v>520</v>
      </c>
      <c r="B14" s="52"/>
      <c r="C14" s="52"/>
      <c r="D14" s="52"/>
      <c r="E14" s="52"/>
      <c r="F14" s="52"/>
      <c r="G14" s="52"/>
      <c r="H14" s="52">
        <f t="shared" si="0"/>
        <v>0</v>
      </c>
      <c r="I14" s="52">
        <v>30895271</v>
      </c>
      <c r="J14" s="52">
        <f t="shared" si="1"/>
        <v>30895271</v>
      </c>
    </row>
    <row r="15" spans="1:10" ht="25.5">
      <c r="A15" s="245" t="s">
        <v>521</v>
      </c>
      <c r="B15" s="52"/>
      <c r="C15" s="52"/>
      <c r="D15" s="52"/>
      <c r="E15" s="52"/>
      <c r="F15" s="52"/>
      <c r="G15" s="52">
        <v>320000</v>
      </c>
      <c r="H15" s="52">
        <f t="shared" si="0"/>
        <v>320000</v>
      </c>
      <c r="I15" s="52">
        <v>23660282</v>
      </c>
      <c r="J15" s="52">
        <f t="shared" si="1"/>
        <v>23980282</v>
      </c>
    </row>
    <row r="16" spans="1:10" ht="25.5">
      <c r="A16" s="245" t="s">
        <v>522</v>
      </c>
      <c r="B16" s="52">
        <f>SUM(B17:B25)</f>
        <v>5727551</v>
      </c>
      <c r="C16" s="52">
        <f aca="true" t="shared" si="3" ref="C16:I16">SUM(C17:C25)</f>
        <v>59026</v>
      </c>
      <c r="D16" s="52">
        <f t="shared" si="3"/>
        <v>456784</v>
      </c>
      <c r="E16" s="52">
        <f t="shared" si="3"/>
        <v>783595</v>
      </c>
      <c r="F16" s="52">
        <f t="shared" si="3"/>
        <v>85257966</v>
      </c>
      <c r="G16" s="52">
        <f t="shared" si="3"/>
        <v>2213225</v>
      </c>
      <c r="H16" s="52">
        <f t="shared" si="0"/>
        <v>94498147</v>
      </c>
      <c r="I16" s="52">
        <f t="shared" si="3"/>
        <v>58752500</v>
      </c>
      <c r="J16" s="52">
        <f t="shared" si="1"/>
        <v>153250647</v>
      </c>
    </row>
    <row r="17" spans="1:10" ht="38.25">
      <c r="A17" s="245" t="s">
        <v>523</v>
      </c>
      <c r="B17" s="52">
        <v>3936692</v>
      </c>
      <c r="C17" s="52">
        <v>13536</v>
      </c>
      <c r="D17" s="52">
        <v>456784</v>
      </c>
      <c r="E17" s="52">
        <v>776452</v>
      </c>
      <c r="F17" s="52">
        <v>81293249</v>
      </c>
      <c r="G17" s="52">
        <v>761816</v>
      </c>
      <c r="H17" s="52">
        <f t="shared" si="0"/>
        <v>87238529</v>
      </c>
      <c r="I17" s="52">
        <v>28521</v>
      </c>
      <c r="J17" s="52">
        <f t="shared" si="1"/>
        <v>87267050</v>
      </c>
    </row>
    <row r="18" spans="1:10" ht="25.5">
      <c r="A18" s="245" t="s">
        <v>524</v>
      </c>
      <c r="B18" s="52"/>
      <c r="C18" s="52"/>
      <c r="D18" s="52"/>
      <c r="E18" s="52"/>
      <c r="F18" s="52"/>
      <c r="G18" s="52"/>
      <c r="H18" s="52">
        <f t="shared" si="0"/>
        <v>0</v>
      </c>
      <c r="I18" s="52">
        <v>39742476</v>
      </c>
      <c r="J18" s="52">
        <f t="shared" si="1"/>
        <v>39742476</v>
      </c>
    </row>
    <row r="19" spans="1:10" ht="25.5">
      <c r="A19" s="245" t="s">
        <v>525</v>
      </c>
      <c r="B19" s="52">
        <v>579664</v>
      </c>
      <c r="C19" s="52">
        <v>32951</v>
      </c>
      <c r="D19" s="52"/>
      <c r="E19" s="52"/>
      <c r="F19" s="52"/>
      <c r="G19" s="52"/>
      <c r="H19" s="52">
        <f t="shared" si="0"/>
        <v>612615</v>
      </c>
      <c r="I19" s="52"/>
      <c r="J19" s="52">
        <f t="shared" si="1"/>
        <v>612615</v>
      </c>
    </row>
    <row r="20" spans="1:10" ht="25.5">
      <c r="A20" s="245" t="s">
        <v>526</v>
      </c>
      <c r="B20" s="52">
        <v>1137609</v>
      </c>
      <c r="C20" s="52">
        <v>12539</v>
      </c>
      <c r="D20" s="52"/>
      <c r="E20" s="52">
        <v>7143</v>
      </c>
      <c r="F20" s="52">
        <v>3964717</v>
      </c>
      <c r="G20" s="52">
        <v>470263</v>
      </c>
      <c r="H20" s="52">
        <f t="shared" si="0"/>
        <v>5592271</v>
      </c>
      <c r="I20" s="52">
        <v>10735788</v>
      </c>
      <c r="J20" s="52">
        <f t="shared" si="1"/>
        <v>16328059</v>
      </c>
    </row>
    <row r="21" spans="1:10" ht="25.5">
      <c r="A21" s="245" t="s">
        <v>558</v>
      </c>
      <c r="B21" s="52"/>
      <c r="C21" s="52"/>
      <c r="D21" s="52"/>
      <c r="E21" s="52"/>
      <c r="F21" s="52"/>
      <c r="G21" s="52"/>
      <c r="H21" s="52">
        <f t="shared" si="0"/>
        <v>0</v>
      </c>
      <c r="I21" s="52">
        <v>5189000</v>
      </c>
      <c r="J21" s="52">
        <f t="shared" si="1"/>
        <v>5189000</v>
      </c>
    </row>
    <row r="22" spans="1:10" ht="25.5">
      <c r="A22" s="335" t="s">
        <v>975</v>
      </c>
      <c r="B22" s="52"/>
      <c r="C22" s="52"/>
      <c r="D22" s="52"/>
      <c r="E22" s="52"/>
      <c r="F22" s="52"/>
      <c r="G22" s="52"/>
      <c r="H22" s="52">
        <f t="shared" si="0"/>
        <v>0</v>
      </c>
      <c r="I22" s="52">
        <v>3035115</v>
      </c>
      <c r="J22" s="52">
        <f t="shared" si="1"/>
        <v>3035115</v>
      </c>
    </row>
    <row r="23" spans="1:10" ht="25.5">
      <c r="A23" s="245" t="s">
        <v>559</v>
      </c>
      <c r="B23" s="52"/>
      <c r="C23" s="52"/>
      <c r="D23" s="52"/>
      <c r="E23" s="52"/>
      <c r="F23" s="52"/>
      <c r="G23" s="52"/>
      <c r="H23" s="52">
        <f t="shared" si="0"/>
        <v>0</v>
      </c>
      <c r="I23" s="52"/>
      <c r="J23" s="52">
        <f t="shared" si="1"/>
        <v>0</v>
      </c>
    </row>
    <row r="24" spans="1:10" ht="25.5">
      <c r="A24" s="245" t="s">
        <v>560</v>
      </c>
      <c r="B24" s="52"/>
      <c r="C24" s="52"/>
      <c r="D24" s="52"/>
      <c r="E24" s="52"/>
      <c r="F24" s="52"/>
      <c r="G24" s="52"/>
      <c r="H24" s="52">
        <f t="shared" si="0"/>
        <v>0</v>
      </c>
      <c r="I24" s="52"/>
      <c r="J24" s="52">
        <f t="shared" si="1"/>
        <v>0</v>
      </c>
    </row>
    <row r="25" spans="1:10" ht="25.5">
      <c r="A25" s="245" t="s">
        <v>527</v>
      </c>
      <c r="B25" s="52">
        <v>73586</v>
      </c>
      <c r="C25" s="52"/>
      <c r="D25" s="52"/>
      <c r="E25" s="52"/>
      <c r="F25" s="52"/>
      <c r="G25" s="52">
        <v>981146</v>
      </c>
      <c r="H25" s="52">
        <f t="shared" si="0"/>
        <v>1054732</v>
      </c>
      <c r="I25" s="52">
        <v>21600</v>
      </c>
      <c r="J25" s="52">
        <f t="shared" si="1"/>
        <v>1076332</v>
      </c>
    </row>
    <row r="26" spans="1:10" ht="25.5">
      <c r="A26" s="245" t="s">
        <v>528</v>
      </c>
      <c r="B26" s="52">
        <f>SUM(B27:B31)</f>
        <v>0</v>
      </c>
      <c r="C26" s="52">
        <f aca="true" t="shared" si="4" ref="C26:I26">SUM(C27:C31)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0"/>
        <v>0</v>
      </c>
      <c r="I26" s="52">
        <f t="shared" si="4"/>
        <v>7378160</v>
      </c>
      <c r="J26" s="52">
        <f t="shared" si="1"/>
        <v>7378160</v>
      </c>
    </row>
    <row r="27" spans="1:10" ht="25.5">
      <c r="A27" s="245" t="s">
        <v>561</v>
      </c>
      <c r="B27" s="52"/>
      <c r="C27" s="52"/>
      <c r="D27" s="52"/>
      <c r="E27" s="52"/>
      <c r="F27" s="52"/>
      <c r="G27" s="52"/>
      <c r="H27" s="52">
        <f t="shared" si="0"/>
        <v>0</v>
      </c>
      <c r="I27" s="52"/>
      <c r="J27" s="52">
        <f t="shared" si="1"/>
        <v>0</v>
      </c>
    </row>
    <row r="28" spans="1:10" ht="25.5">
      <c r="A28" s="245" t="s">
        <v>529</v>
      </c>
      <c r="B28" s="52"/>
      <c r="C28" s="52"/>
      <c r="D28" s="52"/>
      <c r="E28" s="52"/>
      <c r="F28" s="52"/>
      <c r="G28" s="52"/>
      <c r="H28" s="52">
        <f t="shared" si="0"/>
        <v>0</v>
      </c>
      <c r="I28" s="52">
        <v>7378160</v>
      </c>
      <c r="J28" s="52">
        <f t="shared" si="1"/>
        <v>7378160</v>
      </c>
    </row>
    <row r="29" spans="1:10" ht="25.5">
      <c r="A29" s="245" t="s">
        <v>530</v>
      </c>
      <c r="B29" s="52"/>
      <c r="C29" s="52"/>
      <c r="D29" s="52"/>
      <c r="E29" s="52"/>
      <c r="F29" s="52"/>
      <c r="G29" s="52"/>
      <c r="H29" s="52">
        <f t="shared" si="0"/>
        <v>0</v>
      </c>
      <c r="I29" s="52"/>
      <c r="J29" s="52">
        <f t="shared" si="1"/>
        <v>0</v>
      </c>
    </row>
    <row r="30" spans="1:10" ht="25.5">
      <c r="A30" s="245" t="s">
        <v>562</v>
      </c>
      <c r="B30" s="52"/>
      <c r="C30" s="52"/>
      <c r="D30" s="52"/>
      <c r="E30" s="52"/>
      <c r="F30" s="52"/>
      <c r="G30" s="52"/>
      <c r="H30" s="52">
        <f t="shared" si="0"/>
        <v>0</v>
      </c>
      <c r="I30" s="52"/>
      <c r="J30" s="52">
        <f t="shared" si="1"/>
        <v>0</v>
      </c>
    </row>
    <row r="31" spans="1:10" ht="25.5">
      <c r="A31" s="245" t="s">
        <v>563</v>
      </c>
      <c r="B31" s="52"/>
      <c r="C31" s="52"/>
      <c r="D31" s="52"/>
      <c r="E31" s="52"/>
      <c r="F31" s="52"/>
      <c r="G31" s="52"/>
      <c r="H31" s="52">
        <f t="shared" si="0"/>
        <v>0</v>
      </c>
      <c r="I31" s="52"/>
      <c r="J31" s="52">
        <f t="shared" si="1"/>
        <v>0</v>
      </c>
    </row>
    <row r="32" spans="1:10" ht="25.5">
      <c r="A32" s="245" t="s">
        <v>564</v>
      </c>
      <c r="B32" s="52">
        <f>SUM(B33:B35)</f>
        <v>0</v>
      </c>
      <c r="C32" s="52">
        <f aca="true" t="shared" si="5" ref="C32:I32">SUM(C33:C35)</f>
        <v>0</v>
      </c>
      <c r="D32" s="52">
        <f t="shared" si="5"/>
        <v>0</v>
      </c>
      <c r="E32" s="52">
        <f t="shared" si="5"/>
        <v>0</v>
      </c>
      <c r="F32" s="52">
        <f t="shared" si="5"/>
        <v>0</v>
      </c>
      <c r="G32" s="52">
        <f t="shared" si="5"/>
        <v>0</v>
      </c>
      <c r="H32" s="52">
        <f t="shared" si="0"/>
        <v>0</v>
      </c>
      <c r="I32" s="52">
        <f t="shared" si="5"/>
        <v>0</v>
      </c>
      <c r="J32" s="52">
        <f t="shared" si="1"/>
        <v>0</v>
      </c>
    </row>
    <row r="33" spans="1:10" ht="38.25">
      <c r="A33" s="245" t="s">
        <v>565</v>
      </c>
      <c r="B33" s="52"/>
      <c r="C33" s="52"/>
      <c r="D33" s="52"/>
      <c r="E33" s="52"/>
      <c r="F33" s="52"/>
      <c r="G33" s="52"/>
      <c r="H33" s="52">
        <f t="shared" si="0"/>
        <v>0</v>
      </c>
      <c r="I33" s="52"/>
      <c r="J33" s="52">
        <f t="shared" si="1"/>
        <v>0</v>
      </c>
    </row>
    <row r="34" spans="1:10" ht="51">
      <c r="A34" s="245" t="s">
        <v>566</v>
      </c>
      <c r="B34" s="52"/>
      <c r="C34" s="52"/>
      <c r="D34" s="52"/>
      <c r="E34" s="52"/>
      <c r="F34" s="52"/>
      <c r="G34" s="52"/>
      <c r="H34" s="52">
        <f t="shared" si="0"/>
        <v>0</v>
      </c>
      <c r="I34" s="52"/>
      <c r="J34" s="52">
        <f t="shared" si="1"/>
        <v>0</v>
      </c>
    </row>
    <row r="35" spans="1:10" ht="38.25">
      <c r="A35" s="245" t="s">
        <v>567</v>
      </c>
      <c r="B35" s="52"/>
      <c r="C35" s="52"/>
      <c r="D35" s="52"/>
      <c r="E35" s="52"/>
      <c r="F35" s="52"/>
      <c r="G35" s="52"/>
      <c r="H35" s="52">
        <f t="shared" si="0"/>
        <v>0</v>
      </c>
      <c r="I35" s="52"/>
      <c r="J35" s="52">
        <f t="shared" si="1"/>
        <v>0</v>
      </c>
    </row>
    <row r="36" spans="1:10" ht="25.5">
      <c r="A36" s="245" t="s">
        <v>568</v>
      </c>
      <c r="B36" s="52">
        <f>SUM(B37:B39)</f>
        <v>0</v>
      </c>
      <c r="C36" s="52">
        <f aca="true" t="shared" si="6" ref="C36:I36">SUM(C37:C39)</f>
        <v>0</v>
      </c>
      <c r="D36" s="52">
        <f t="shared" si="6"/>
        <v>0</v>
      </c>
      <c r="E36" s="52">
        <f t="shared" si="6"/>
        <v>0</v>
      </c>
      <c r="F36" s="52">
        <f t="shared" si="6"/>
        <v>0</v>
      </c>
      <c r="G36" s="52">
        <f t="shared" si="6"/>
        <v>0</v>
      </c>
      <c r="H36" s="52">
        <f t="shared" si="0"/>
        <v>0</v>
      </c>
      <c r="I36" s="52">
        <f t="shared" si="6"/>
        <v>0</v>
      </c>
      <c r="J36" s="52">
        <f t="shared" si="1"/>
        <v>0</v>
      </c>
    </row>
    <row r="37" spans="1:10" ht="38.25">
      <c r="A37" s="245" t="s">
        <v>569</v>
      </c>
      <c r="B37" s="52"/>
      <c r="C37" s="52"/>
      <c r="D37" s="52"/>
      <c r="E37" s="52"/>
      <c r="F37" s="52"/>
      <c r="G37" s="52"/>
      <c r="H37" s="52">
        <f t="shared" si="0"/>
        <v>0</v>
      </c>
      <c r="I37" s="52"/>
      <c r="J37" s="52">
        <f t="shared" si="1"/>
        <v>0</v>
      </c>
    </row>
    <row r="38" spans="1:10" ht="51">
      <c r="A38" s="245" t="s">
        <v>570</v>
      </c>
      <c r="B38" s="52"/>
      <c r="C38" s="52"/>
      <c r="D38" s="52"/>
      <c r="E38" s="52"/>
      <c r="F38" s="52"/>
      <c r="G38" s="52"/>
      <c r="H38" s="52">
        <f t="shared" si="0"/>
        <v>0</v>
      </c>
      <c r="I38" s="52"/>
      <c r="J38" s="52">
        <f t="shared" si="1"/>
        <v>0</v>
      </c>
    </row>
    <row r="39" spans="1:10" ht="38.25">
      <c r="A39" s="245" t="s">
        <v>571</v>
      </c>
      <c r="B39" s="52"/>
      <c r="C39" s="52"/>
      <c r="D39" s="52"/>
      <c r="E39" s="52"/>
      <c r="F39" s="52"/>
      <c r="G39" s="52"/>
      <c r="H39" s="52">
        <f t="shared" si="0"/>
        <v>0</v>
      </c>
      <c r="I39" s="52"/>
      <c r="J39" s="52">
        <f t="shared" si="1"/>
        <v>0</v>
      </c>
    </row>
    <row r="40" spans="1:10" ht="25.5">
      <c r="A40" s="245" t="s">
        <v>572</v>
      </c>
      <c r="B40" s="52">
        <f>SUM(B41:B47)</f>
        <v>0</v>
      </c>
      <c r="C40" s="52">
        <f aca="true" t="shared" si="7" ref="C40:I40">SUM(C41:C47)</f>
        <v>0</v>
      </c>
      <c r="D40" s="52">
        <f t="shared" si="7"/>
        <v>0</v>
      </c>
      <c r="E40" s="52">
        <f t="shared" si="7"/>
        <v>0</v>
      </c>
      <c r="F40" s="52">
        <f t="shared" si="7"/>
        <v>0</v>
      </c>
      <c r="G40" s="52">
        <f t="shared" si="7"/>
        <v>0</v>
      </c>
      <c r="H40" s="52">
        <f t="shared" si="0"/>
        <v>0</v>
      </c>
      <c r="I40" s="52">
        <f t="shared" si="7"/>
        <v>0</v>
      </c>
      <c r="J40" s="52">
        <f t="shared" si="1"/>
        <v>0</v>
      </c>
    </row>
    <row r="41" spans="1:10" ht="26.25" customHeight="1">
      <c r="A41" s="245" t="s">
        <v>573</v>
      </c>
      <c r="B41" s="52"/>
      <c r="C41" s="52"/>
      <c r="D41" s="52"/>
      <c r="E41" s="52"/>
      <c r="F41" s="52"/>
      <c r="G41" s="52"/>
      <c r="H41" s="52">
        <f t="shared" si="0"/>
        <v>0</v>
      </c>
      <c r="I41" s="52"/>
      <c r="J41" s="52">
        <f t="shared" si="1"/>
        <v>0</v>
      </c>
    </row>
    <row r="42" spans="1:10" ht="38.25">
      <c r="A42" s="245" t="s">
        <v>574</v>
      </c>
      <c r="B42" s="52"/>
      <c r="C42" s="52"/>
      <c r="D42" s="52"/>
      <c r="E42" s="52"/>
      <c r="F42" s="52"/>
      <c r="G42" s="52"/>
      <c r="H42" s="52">
        <f t="shared" si="0"/>
        <v>0</v>
      </c>
      <c r="I42" s="52"/>
      <c r="J42" s="52">
        <f t="shared" si="1"/>
        <v>0</v>
      </c>
    </row>
    <row r="43" spans="1:10" ht="25.5">
      <c r="A43" s="245" t="s">
        <v>575</v>
      </c>
      <c r="B43" s="52"/>
      <c r="C43" s="52"/>
      <c r="D43" s="52"/>
      <c r="E43" s="52"/>
      <c r="F43" s="52"/>
      <c r="G43" s="52"/>
      <c r="H43" s="52">
        <f t="shared" si="0"/>
        <v>0</v>
      </c>
      <c r="I43" s="52"/>
      <c r="J43" s="52">
        <f t="shared" si="1"/>
        <v>0</v>
      </c>
    </row>
    <row r="44" spans="1:10" ht="25.5">
      <c r="A44" s="245" t="s">
        <v>576</v>
      </c>
      <c r="B44" s="52"/>
      <c r="C44" s="52"/>
      <c r="D44" s="52"/>
      <c r="E44" s="52"/>
      <c r="F44" s="52"/>
      <c r="G44" s="52"/>
      <c r="H44" s="52">
        <f t="shared" si="0"/>
        <v>0</v>
      </c>
      <c r="I44" s="52"/>
      <c r="J44" s="52">
        <f t="shared" si="1"/>
        <v>0</v>
      </c>
    </row>
    <row r="45" spans="1:10" ht="25.5">
      <c r="A45" s="245" t="s">
        <v>577</v>
      </c>
      <c r="B45" s="52"/>
      <c r="C45" s="52"/>
      <c r="D45" s="52"/>
      <c r="E45" s="52"/>
      <c r="F45" s="52"/>
      <c r="G45" s="52"/>
      <c r="H45" s="52">
        <f t="shared" si="0"/>
        <v>0</v>
      </c>
      <c r="I45" s="52"/>
      <c r="J45" s="52">
        <f t="shared" si="1"/>
        <v>0</v>
      </c>
    </row>
    <row r="46" spans="1:10" ht="27.75" customHeight="1">
      <c r="A46" s="245" t="s">
        <v>578</v>
      </c>
      <c r="B46" s="52"/>
      <c r="C46" s="52"/>
      <c r="D46" s="52"/>
      <c r="E46" s="52"/>
      <c r="F46" s="52"/>
      <c r="G46" s="52"/>
      <c r="H46" s="52">
        <f t="shared" si="0"/>
        <v>0</v>
      </c>
      <c r="I46" s="52"/>
      <c r="J46" s="52">
        <f t="shared" si="1"/>
        <v>0</v>
      </c>
    </row>
    <row r="47" spans="1:10" ht="38.25">
      <c r="A47" s="245" t="s">
        <v>579</v>
      </c>
      <c r="B47" s="52"/>
      <c r="C47" s="52"/>
      <c r="D47" s="52"/>
      <c r="E47" s="52"/>
      <c r="F47" s="52"/>
      <c r="G47" s="52"/>
      <c r="H47" s="52">
        <f t="shared" si="0"/>
        <v>0</v>
      </c>
      <c r="I47" s="52"/>
      <c r="J47" s="52">
        <f t="shared" si="1"/>
        <v>0</v>
      </c>
    </row>
    <row r="48" spans="1:10" ht="25.5">
      <c r="A48" s="244" t="s">
        <v>531</v>
      </c>
      <c r="B48" s="52">
        <f>B5+B7+B9+B16+B26+B32+B36+B40</f>
        <v>5727551</v>
      </c>
      <c r="C48" s="52">
        <f aca="true" t="shared" si="8" ref="C48:I48">C5+C7+C9+C16+C26+C32+C36+C40</f>
        <v>59026</v>
      </c>
      <c r="D48" s="52">
        <f t="shared" si="8"/>
        <v>456784</v>
      </c>
      <c r="E48" s="52">
        <f t="shared" si="8"/>
        <v>783595</v>
      </c>
      <c r="F48" s="52">
        <f t="shared" si="8"/>
        <v>85257966</v>
      </c>
      <c r="G48" s="52">
        <f t="shared" si="8"/>
        <v>2533225</v>
      </c>
      <c r="H48" s="52">
        <f t="shared" si="0"/>
        <v>94818147</v>
      </c>
      <c r="I48" s="52">
        <f t="shared" si="8"/>
        <v>212302093</v>
      </c>
      <c r="J48" s="52">
        <f t="shared" si="1"/>
        <v>307120240</v>
      </c>
    </row>
    <row r="49" spans="1:10" ht="38.25">
      <c r="A49" s="245" t="s">
        <v>580</v>
      </c>
      <c r="B49" s="52"/>
      <c r="C49" s="52"/>
      <c r="D49" s="52"/>
      <c r="E49" s="52"/>
      <c r="F49" s="52"/>
      <c r="G49" s="52"/>
      <c r="H49" s="52">
        <f t="shared" si="0"/>
        <v>0</v>
      </c>
      <c r="I49" s="52"/>
      <c r="J49" s="52">
        <f t="shared" si="1"/>
        <v>0</v>
      </c>
    </row>
    <row r="50" spans="1:10" ht="38.25">
      <c r="A50" s="245" t="s">
        <v>581</v>
      </c>
      <c r="B50" s="52"/>
      <c r="C50" s="52"/>
      <c r="D50" s="52"/>
      <c r="E50" s="52"/>
      <c r="F50" s="52"/>
      <c r="G50" s="52"/>
      <c r="H50" s="52">
        <f t="shared" si="0"/>
        <v>0</v>
      </c>
      <c r="I50" s="52"/>
      <c r="J50" s="52">
        <f t="shared" si="1"/>
        <v>0</v>
      </c>
    </row>
    <row r="51" spans="1:10" ht="38.25">
      <c r="A51" s="245" t="s">
        <v>582</v>
      </c>
      <c r="B51" s="52"/>
      <c r="C51" s="52"/>
      <c r="D51" s="52"/>
      <c r="E51" s="52"/>
      <c r="F51" s="52"/>
      <c r="G51" s="52"/>
      <c r="H51" s="52">
        <f t="shared" si="0"/>
        <v>0</v>
      </c>
      <c r="I51" s="52"/>
      <c r="J51" s="52">
        <f t="shared" si="1"/>
        <v>0</v>
      </c>
    </row>
    <row r="52" spans="1:10" ht="38.25">
      <c r="A52" s="245" t="s">
        <v>583</v>
      </c>
      <c r="B52" s="52"/>
      <c r="C52" s="52"/>
      <c r="D52" s="52"/>
      <c r="E52" s="52"/>
      <c r="F52" s="52"/>
      <c r="G52" s="52"/>
      <c r="H52" s="52">
        <f t="shared" si="0"/>
        <v>0</v>
      </c>
      <c r="I52" s="52"/>
      <c r="J52" s="52">
        <f t="shared" si="1"/>
        <v>0</v>
      </c>
    </row>
    <row r="53" spans="1:10" ht="25.5">
      <c r="A53" s="245" t="s">
        <v>532</v>
      </c>
      <c r="B53" s="52">
        <f>SUM(B54:B59)</f>
        <v>0</v>
      </c>
      <c r="C53" s="52">
        <f aca="true" t="shared" si="9" ref="C53:I53">SUM(C54:C59)</f>
        <v>0</v>
      </c>
      <c r="D53" s="52">
        <f t="shared" si="9"/>
        <v>0</v>
      </c>
      <c r="E53" s="52">
        <f t="shared" si="9"/>
        <v>0</v>
      </c>
      <c r="F53" s="52">
        <f t="shared" si="9"/>
        <v>0</v>
      </c>
      <c r="G53" s="52">
        <f t="shared" si="9"/>
        <v>0</v>
      </c>
      <c r="H53" s="52">
        <f t="shared" si="0"/>
        <v>0</v>
      </c>
      <c r="I53" s="52">
        <f t="shared" si="9"/>
        <v>25280929</v>
      </c>
      <c r="J53" s="52">
        <f t="shared" si="1"/>
        <v>25280929</v>
      </c>
    </row>
    <row r="54" spans="1:10" ht="25.5">
      <c r="A54" s="245" t="s">
        <v>584</v>
      </c>
      <c r="B54" s="52"/>
      <c r="C54" s="52"/>
      <c r="D54" s="52"/>
      <c r="E54" s="52"/>
      <c r="F54" s="52"/>
      <c r="G54" s="52"/>
      <c r="H54" s="52">
        <f t="shared" si="0"/>
        <v>0</v>
      </c>
      <c r="I54" s="52"/>
      <c r="J54" s="52">
        <f t="shared" si="1"/>
        <v>0</v>
      </c>
    </row>
    <row r="55" spans="1:10" ht="25.5">
      <c r="A55" s="245" t="s">
        <v>585</v>
      </c>
      <c r="B55" s="52"/>
      <c r="C55" s="52"/>
      <c r="D55" s="52"/>
      <c r="E55" s="52"/>
      <c r="F55" s="52"/>
      <c r="G55" s="52"/>
      <c r="H55" s="52">
        <f t="shared" si="0"/>
        <v>0</v>
      </c>
      <c r="I55" s="52"/>
      <c r="J55" s="52">
        <f t="shared" si="1"/>
        <v>0</v>
      </c>
    </row>
    <row r="56" spans="1:10" ht="25.5">
      <c r="A56" s="245" t="s">
        <v>586</v>
      </c>
      <c r="B56" s="52"/>
      <c r="C56" s="52"/>
      <c r="D56" s="52"/>
      <c r="E56" s="52"/>
      <c r="F56" s="52"/>
      <c r="G56" s="52"/>
      <c r="H56" s="52">
        <f t="shared" si="0"/>
        <v>0</v>
      </c>
      <c r="I56" s="52"/>
      <c r="J56" s="52">
        <f t="shared" si="1"/>
        <v>0</v>
      </c>
    </row>
    <row r="57" spans="1:10" ht="25.5">
      <c r="A57" s="245" t="s">
        <v>533</v>
      </c>
      <c r="B57" s="52"/>
      <c r="C57" s="52"/>
      <c r="D57" s="52"/>
      <c r="E57" s="52"/>
      <c r="F57" s="52"/>
      <c r="G57" s="52"/>
      <c r="H57" s="52">
        <f t="shared" si="0"/>
        <v>0</v>
      </c>
      <c r="I57" s="52">
        <v>10263754</v>
      </c>
      <c r="J57" s="52">
        <f t="shared" si="1"/>
        <v>10263754</v>
      </c>
    </row>
    <row r="58" spans="1:10" ht="25.5">
      <c r="A58" s="245" t="s">
        <v>534</v>
      </c>
      <c r="B58" s="52"/>
      <c r="C58" s="52"/>
      <c r="D58" s="52"/>
      <c r="E58" s="52"/>
      <c r="F58" s="52"/>
      <c r="G58" s="52"/>
      <c r="H58" s="52">
        <f t="shared" si="0"/>
        <v>0</v>
      </c>
      <c r="I58" s="52">
        <v>14778846</v>
      </c>
      <c r="J58" s="52">
        <f t="shared" si="1"/>
        <v>14778846</v>
      </c>
    </row>
    <row r="59" spans="1:10" ht="25.5">
      <c r="A59" s="245" t="s">
        <v>535</v>
      </c>
      <c r="B59" s="52"/>
      <c r="C59" s="52"/>
      <c r="D59" s="52"/>
      <c r="E59" s="52"/>
      <c r="F59" s="52"/>
      <c r="G59" s="52"/>
      <c r="H59" s="52">
        <f t="shared" si="0"/>
        <v>0</v>
      </c>
      <c r="I59" s="52">
        <v>238329</v>
      </c>
      <c r="J59" s="52">
        <f t="shared" si="1"/>
        <v>238329</v>
      </c>
    </row>
    <row r="60" spans="1:10" ht="25.5">
      <c r="A60" s="245" t="s">
        <v>536</v>
      </c>
      <c r="B60" s="52">
        <f>SUM(B61:B69)</f>
        <v>0</v>
      </c>
      <c r="C60" s="52">
        <f aca="true" t="shared" si="10" ref="C60:I60">SUM(C61:C69)</f>
        <v>0</v>
      </c>
      <c r="D60" s="52">
        <f t="shared" si="10"/>
        <v>0</v>
      </c>
      <c r="E60" s="52">
        <f t="shared" si="10"/>
        <v>0</v>
      </c>
      <c r="F60" s="52">
        <f t="shared" si="10"/>
        <v>208081</v>
      </c>
      <c r="G60" s="52">
        <f t="shared" si="10"/>
        <v>0</v>
      </c>
      <c r="H60" s="52">
        <f t="shared" si="0"/>
        <v>208081</v>
      </c>
      <c r="I60" s="52">
        <f t="shared" si="10"/>
        <v>0</v>
      </c>
      <c r="J60" s="52">
        <f t="shared" si="1"/>
        <v>208081</v>
      </c>
    </row>
    <row r="61" spans="1:10" ht="38.25">
      <c r="A61" s="245" t="s">
        <v>587</v>
      </c>
      <c r="B61" s="52"/>
      <c r="C61" s="52"/>
      <c r="D61" s="52"/>
      <c r="E61" s="52"/>
      <c r="F61" s="52">
        <v>163843</v>
      </c>
      <c r="G61" s="52"/>
      <c r="H61" s="52">
        <f t="shared" si="0"/>
        <v>163843</v>
      </c>
      <c r="I61" s="52"/>
      <c r="J61" s="52">
        <f t="shared" si="1"/>
        <v>163843</v>
      </c>
    </row>
    <row r="62" spans="1:10" ht="25.5">
      <c r="A62" s="245" t="s">
        <v>588</v>
      </c>
      <c r="B62" s="52"/>
      <c r="C62" s="52"/>
      <c r="D62" s="52"/>
      <c r="E62" s="52"/>
      <c r="F62" s="52"/>
      <c r="G62" s="52"/>
      <c r="H62" s="52">
        <f t="shared" si="0"/>
        <v>0</v>
      </c>
      <c r="I62" s="52"/>
      <c r="J62" s="52">
        <f t="shared" si="1"/>
        <v>0</v>
      </c>
    </row>
    <row r="63" spans="1:10" ht="25.5">
      <c r="A63" s="245" t="s">
        <v>589</v>
      </c>
      <c r="B63" s="52"/>
      <c r="C63" s="52"/>
      <c r="D63" s="52"/>
      <c r="E63" s="52"/>
      <c r="F63" s="52"/>
      <c r="G63" s="52"/>
      <c r="H63" s="52">
        <f t="shared" si="0"/>
        <v>0</v>
      </c>
      <c r="I63" s="52"/>
      <c r="J63" s="52">
        <f t="shared" si="1"/>
        <v>0</v>
      </c>
    </row>
    <row r="64" spans="1:10" ht="25.5">
      <c r="A64" s="245" t="s">
        <v>590</v>
      </c>
      <c r="B64" s="52"/>
      <c r="C64" s="52"/>
      <c r="D64" s="52"/>
      <c r="E64" s="52"/>
      <c r="F64" s="52">
        <v>44238</v>
      </c>
      <c r="G64" s="52"/>
      <c r="H64" s="52">
        <f t="shared" si="0"/>
        <v>44238</v>
      </c>
      <c r="I64" s="52"/>
      <c r="J64" s="52">
        <f t="shared" si="1"/>
        <v>44238</v>
      </c>
    </row>
    <row r="65" spans="1:10" ht="25.5">
      <c r="A65" s="245" t="s">
        <v>537</v>
      </c>
      <c r="B65" s="52"/>
      <c r="C65" s="52"/>
      <c r="D65" s="52"/>
      <c r="E65" s="52"/>
      <c r="F65" s="52"/>
      <c r="G65" s="52"/>
      <c r="H65" s="52">
        <f t="shared" si="0"/>
        <v>0</v>
      </c>
      <c r="I65" s="52"/>
      <c r="J65" s="52">
        <f t="shared" si="1"/>
        <v>0</v>
      </c>
    </row>
    <row r="66" spans="1:10" ht="38.25">
      <c r="A66" s="335" t="s">
        <v>976</v>
      </c>
      <c r="B66" s="52"/>
      <c r="C66" s="52"/>
      <c r="D66" s="52"/>
      <c r="E66" s="52"/>
      <c r="F66" s="52"/>
      <c r="G66" s="52"/>
      <c r="H66" s="52">
        <f t="shared" si="0"/>
        <v>0</v>
      </c>
      <c r="I66" s="52"/>
      <c r="J66" s="52">
        <f t="shared" si="1"/>
        <v>0</v>
      </c>
    </row>
    <row r="67" spans="1:10" ht="25.5">
      <c r="A67" s="245" t="s">
        <v>591</v>
      </c>
      <c r="B67" s="52"/>
      <c r="C67" s="52"/>
      <c r="D67" s="52"/>
      <c r="E67" s="52"/>
      <c r="F67" s="52"/>
      <c r="G67" s="52"/>
      <c r="H67" s="52">
        <f t="shared" si="0"/>
        <v>0</v>
      </c>
      <c r="I67" s="52"/>
      <c r="J67" s="52">
        <f t="shared" si="1"/>
        <v>0</v>
      </c>
    </row>
    <row r="68" spans="1:10" ht="25.5">
      <c r="A68" s="245" t="s">
        <v>592</v>
      </c>
      <c r="B68" s="52"/>
      <c r="C68" s="52"/>
      <c r="D68" s="52"/>
      <c r="E68" s="52"/>
      <c r="F68" s="52"/>
      <c r="G68" s="52"/>
      <c r="H68" s="52">
        <f t="shared" si="0"/>
        <v>0</v>
      </c>
      <c r="I68" s="52"/>
      <c r="J68" s="52">
        <f t="shared" si="1"/>
        <v>0</v>
      </c>
    </row>
    <row r="69" spans="1:10" ht="25.5">
      <c r="A69" s="245" t="s">
        <v>593</v>
      </c>
      <c r="B69" s="52"/>
      <c r="C69" s="52"/>
      <c r="D69" s="52"/>
      <c r="E69" s="52"/>
      <c r="F69" s="52"/>
      <c r="G69" s="52"/>
      <c r="H69" s="52">
        <f t="shared" si="0"/>
        <v>0</v>
      </c>
      <c r="I69" s="52"/>
      <c r="J69" s="52">
        <f t="shared" si="1"/>
        <v>0</v>
      </c>
    </row>
    <row r="70" spans="1:10" ht="25.5">
      <c r="A70" s="245" t="s">
        <v>594</v>
      </c>
      <c r="B70" s="52">
        <f>SUM(B71:B75)</f>
        <v>0</v>
      </c>
      <c r="C70" s="52">
        <f aca="true" t="shared" si="11" ref="C70:I70">SUM(C71:C75)</f>
        <v>0</v>
      </c>
      <c r="D70" s="52">
        <f t="shared" si="11"/>
        <v>0</v>
      </c>
      <c r="E70" s="52">
        <f t="shared" si="11"/>
        <v>0</v>
      </c>
      <c r="F70" s="52">
        <f t="shared" si="11"/>
        <v>0</v>
      </c>
      <c r="G70" s="52">
        <f t="shared" si="11"/>
        <v>0</v>
      </c>
      <c r="H70" s="52">
        <f t="shared" si="0"/>
        <v>0</v>
      </c>
      <c r="I70" s="52">
        <f t="shared" si="11"/>
        <v>0</v>
      </c>
      <c r="J70" s="52">
        <f aca="true" t="shared" si="12" ref="J70:J106">SUM(H70:I70)</f>
        <v>0</v>
      </c>
    </row>
    <row r="71" spans="1:10" ht="25.5">
      <c r="A71" s="245" t="s">
        <v>595</v>
      </c>
      <c r="B71" s="52"/>
      <c r="C71" s="52"/>
      <c r="D71" s="52"/>
      <c r="E71" s="52"/>
      <c r="F71" s="52"/>
      <c r="G71" s="52"/>
      <c r="H71" s="52">
        <f aca="true" t="shared" si="13" ref="H71:H106">SUM(B71:G71)</f>
        <v>0</v>
      </c>
      <c r="I71" s="52"/>
      <c r="J71" s="52">
        <f t="shared" si="12"/>
        <v>0</v>
      </c>
    </row>
    <row r="72" spans="1:10" ht="25.5">
      <c r="A72" s="245" t="s">
        <v>596</v>
      </c>
      <c r="B72" s="52"/>
      <c r="C72" s="52"/>
      <c r="D72" s="52"/>
      <c r="E72" s="52"/>
      <c r="F72" s="52"/>
      <c r="G72" s="52"/>
      <c r="H72" s="52">
        <f t="shared" si="13"/>
        <v>0</v>
      </c>
      <c r="I72" s="52"/>
      <c r="J72" s="52">
        <f t="shared" si="12"/>
        <v>0</v>
      </c>
    </row>
    <row r="73" spans="1:10" ht="25.5">
      <c r="A73" s="245" t="s">
        <v>597</v>
      </c>
      <c r="B73" s="52"/>
      <c r="C73" s="52"/>
      <c r="D73" s="52"/>
      <c r="E73" s="52"/>
      <c r="F73" s="52"/>
      <c r="G73" s="52"/>
      <c r="H73" s="52">
        <f t="shared" si="13"/>
        <v>0</v>
      </c>
      <c r="I73" s="52"/>
      <c r="J73" s="52">
        <f t="shared" si="12"/>
        <v>0</v>
      </c>
    </row>
    <row r="74" spans="1:10" ht="25.5">
      <c r="A74" s="245" t="s">
        <v>598</v>
      </c>
      <c r="B74" s="52"/>
      <c r="C74" s="52"/>
      <c r="D74" s="52"/>
      <c r="E74" s="52"/>
      <c r="F74" s="52"/>
      <c r="G74" s="52"/>
      <c r="H74" s="52">
        <f t="shared" si="13"/>
        <v>0</v>
      </c>
      <c r="I74" s="52"/>
      <c r="J74" s="52">
        <f t="shared" si="12"/>
        <v>0</v>
      </c>
    </row>
    <row r="75" spans="1:10" ht="38.25">
      <c r="A75" s="245" t="s">
        <v>599</v>
      </c>
      <c r="B75" s="52"/>
      <c r="C75" s="52"/>
      <c r="D75" s="52"/>
      <c r="E75" s="52"/>
      <c r="F75" s="52"/>
      <c r="G75" s="52"/>
      <c r="H75" s="52">
        <f t="shared" si="13"/>
        <v>0</v>
      </c>
      <c r="I75" s="52"/>
      <c r="J75" s="52">
        <f t="shared" si="12"/>
        <v>0</v>
      </c>
    </row>
    <row r="76" spans="1:10" ht="30" customHeight="1">
      <c r="A76" s="245" t="s">
        <v>538</v>
      </c>
      <c r="B76" s="52">
        <f>SUM(B77:B79)</f>
        <v>0</v>
      </c>
      <c r="C76" s="52">
        <f aca="true" t="shared" si="14" ref="C76:I76">SUM(C77:C79)</f>
        <v>0</v>
      </c>
      <c r="D76" s="52">
        <f t="shared" si="14"/>
        <v>0</v>
      </c>
      <c r="E76" s="52">
        <f t="shared" si="14"/>
        <v>0</v>
      </c>
      <c r="F76" s="52">
        <f t="shared" si="14"/>
        <v>0</v>
      </c>
      <c r="G76" s="52">
        <f t="shared" si="14"/>
        <v>0</v>
      </c>
      <c r="H76" s="52">
        <f t="shared" si="13"/>
        <v>0</v>
      </c>
      <c r="I76" s="52">
        <f t="shared" si="14"/>
        <v>936400</v>
      </c>
      <c r="J76" s="52">
        <f t="shared" si="12"/>
        <v>936400</v>
      </c>
    </row>
    <row r="77" spans="1:10" ht="38.25">
      <c r="A77" s="245" t="s">
        <v>600</v>
      </c>
      <c r="B77" s="52"/>
      <c r="C77" s="52"/>
      <c r="D77" s="52"/>
      <c r="E77" s="52"/>
      <c r="F77" s="52"/>
      <c r="G77" s="52"/>
      <c r="H77" s="52">
        <f t="shared" si="13"/>
        <v>0</v>
      </c>
      <c r="I77" s="52"/>
      <c r="J77" s="52">
        <f t="shared" si="12"/>
        <v>0</v>
      </c>
    </row>
    <row r="78" spans="1:10" ht="51">
      <c r="A78" s="245" t="s">
        <v>601</v>
      </c>
      <c r="B78" s="52"/>
      <c r="C78" s="52"/>
      <c r="D78" s="52"/>
      <c r="E78" s="52"/>
      <c r="F78" s="52"/>
      <c r="G78" s="52"/>
      <c r="H78" s="52">
        <f t="shared" si="13"/>
        <v>0</v>
      </c>
      <c r="I78" s="52"/>
      <c r="J78" s="52">
        <f t="shared" si="12"/>
        <v>0</v>
      </c>
    </row>
    <row r="79" spans="1:10" ht="38.25">
      <c r="A79" s="245" t="s">
        <v>539</v>
      </c>
      <c r="B79" s="52"/>
      <c r="C79" s="52"/>
      <c r="D79" s="52"/>
      <c r="E79" s="52"/>
      <c r="F79" s="52"/>
      <c r="G79" s="52"/>
      <c r="H79" s="52">
        <f t="shared" si="13"/>
        <v>0</v>
      </c>
      <c r="I79" s="52">
        <v>936400</v>
      </c>
      <c r="J79" s="52">
        <f t="shared" si="12"/>
        <v>936400</v>
      </c>
    </row>
    <row r="80" spans="1:10" ht="38.25">
      <c r="A80" s="245" t="s">
        <v>540</v>
      </c>
      <c r="B80" s="52">
        <f>SUM(B81:B83)</f>
        <v>0</v>
      </c>
      <c r="C80" s="52">
        <f aca="true" t="shared" si="15" ref="C80:I80">SUM(C81:C83)</f>
        <v>0</v>
      </c>
      <c r="D80" s="52">
        <f t="shared" si="15"/>
        <v>0</v>
      </c>
      <c r="E80" s="52">
        <f t="shared" si="15"/>
        <v>0</v>
      </c>
      <c r="F80" s="52">
        <f t="shared" si="15"/>
        <v>0</v>
      </c>
      <c r="G80" s="52">
        <f t="shared" si="15"/>
        <v>1308242</v>
      </c>
      <c r="H80" s="52">
        <f t="shared" si="13"/>
        <v>1308242</v>
      </c>
      <c r="I80" s="52">
        <f t="shared" si="15"/>
        <v>25568380</v>
      </c>
      <c r="J80" s="52">
        <f t="shared" si="12"/>
        <v>26876622</v>
      </c>
    </row>
    <row r="81" spans="1:10" ht="38.25">
      <c r="A81" s="245" t="s">
        <v>602</v>
      </c>
      <c r="B81" s="52"/>
      <c r="C81" s="52"/>
      <c r="D81" s="52"/>
      <c r="E81" s="52"/>
      <c r="F81" s="52"/>
      <c r="G81" s="52"/>
      <c r="H81" s="52">
        <f t="shared" si="13"/>
        <v>0</v>
      </c>
      <c r="I81" s="52"/>
      <c r="J81" s="52">
        <f t="shared" si="12"/>
        <v>0</v>
      </c>
    </row>
    <row r="82" spans="1:10" ht="51">
      <c r="A82" s="245" t="s">
        <v>603</v>
      </c>
      <c r="B82" s="52"/>
      <c r="C82" s="52"/>
      <c r="D82" s="52"/>
      <c r="E82" s="52"/>
      <c r="F82" s="52"/>
      <c r="G82" s="52"/>
      <c r="H82" s="52">
        <f t="shared" si="13"/>
        <v>0</v>
      </c>
      <c r="I82" s="52"/>
      <c r="J82" s="52">
        <f t="shared" si="12"/>
        <v>0</v>
      </c>
    </row>
    <row r="83" spans="1:10" ht="38.25">
      <c r="A83" s="245" t="s">
        <v>541</v>
      </c>
      <c r="B83" s="52"/>
      <c r="C83" s="52"/>
      <c r="D83" s="52"/>
      <c r="E83" s="52"/>
      <c r="F83" s="52"/>
      <c r="G83" s="52">
        <v>1308242</v>
      </c>
      <c r="H83" s="52">
        <f t="shared" si="13"/>
        <v>1308242</v>
      </c>
      <c r="I83" s="52">
        <v>25568380</v>
      </c>
      <c r="J83" s="52">
        <f t="shared" si="12"/>
        <v>26876622</v>
      </c>
    </row>
    <row r="84" spans="1:10" ht="25.5">
      <c r="A84" s="335" t="s">
        <v>977</v>
      </c>
      <c r="B84" s="52">
        <f>SUM(B85:B88)</f>
        <v>0</v>
      </c>
      <c r="C84" s="52">
        <f aca="true" t="shared" si="16" ref="C84:I84">SUM(C85:C88)</f>
        <v>0</v>
      </c>
      <c r="D84" s="52">
        <f t="shared" si="16"/>
        <v>0</v>
      </c>
      <c r="E84" s="52">
        <f t="shared" si="16"/>
        <v>0</v>
      </c>
      <c r="F84" s="52">
        <f t="shared" si="16"/>
        <v>0</v>
      </c>
      <c r="G84" s="52">
        <f t="shared" si="16"/>
        <v>0</v>
      </c>
      <c r="H84" s="52">
        <f t="shared" si="13"/>
        <v>0</v>
      </c>
      <c r="I84" s="52">
        <f t="shared" si="16"/>
        <v>0</v>
      </c>
      <c r="J84" s="52">
        <f t="shared" si="12"/>
        <v>0</v>
      </c>
    </row>
    <row r="85" spans="1:10" ht="38.25">
      <c r="A85" s="245" t="s">
        <v>604</v>
      </c>
      <c r="B85" s="52"/>
      <c r="C85" s="52"/>
      <c r="D85" s="52"/>
      <c r="E85" s="52"/>
      <c r="F85" s="52"/>
      <c r="G85" s="52"/>
      <c r="H85" s="52">
        <f t="shared" si="13"/>
        <v>0</v>
      </c>
      <c r="I85" s="52"/>
      <c r="J85" s="52">
        <f t="shared" si="12"/>
        <v>0</v>
      </c>
    </row>
    <row r="86" spans="1:10" ht="25.5">
      <c r="A86" s="245" t="s">
        <v>605</v>
      </c>
      <c r="B86" s="52"/>
      <c r="C86" s="52"/>
      <c r="D86" s="52"/>
      <c r="E86" s="52"/>
      <c r="F86" s="52"/>
      <c r="G86" s="52"/>
      <c r="H86" s="52">
        <f t="shared" si="13"/>
        <v>0</v>
      </c>
      <c r="I86" s="52"/>
      <c r="J86" s="52">
        <f t="shared" si="12"/>
        <v>0</v>
      </c>
    </row>
    <row r="87" spans="1:10" ht="38.25">
      <c r="A87" s="245" t="s">
        <v>606</v>
      </c>
      <c r="B87" s="52"/>
      <c r="C87" s="52"/>
      <c r="D87" s="52"/>
      <c r="E87" s="52"/>
      <c r="F87" s="52"/>
      <c r="G87" s="52"/>
      <c r="H87" s="52">
        <f t="shared" si="13"/>
        <v>0</v>
      </c>
      <c r="I87" s="52"/>
      <c r="J87" s="52">
        <f t="shared" si="12"/>
        <v>0</v>
      </c>
    </row>
    <row r="88" spans="1:10" ht="38.25">
      <c r="A88" s="335" t="s">
        <v>978</v>
      </c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25.5">
      <c r="A89" s="244" t="s">
        <v>542</v>
      </c>
      <c r="B89" s="52">
        <f>B49+B51+B53+B60+B70+B76+B80+B84</f>
        <v>0</v>
      </c>
      <c r="C89" s="52">
        <f aca="true" t="shared" si="17" ref="C89:I89">C49+C51+C53+C60+C70+C76+C80+C84</f>
        <v>0</v>
      </c>
      <c r="D89" s="52">
        <f t="shared" si="17"/>
        <v>0</v>
      </c>
      <c r="E89" s="52">
        <f t="shared" si="17"/>
        <v>0</v>
      </c>
      <c r="F89" s="52">
        <f t="shared" si="17"/>
        <v>208081</v>
      </c>
      <c r="G89" s="52">
        <f t="shared" si="17"/>
        <v>1308242</v>
      </c>
      <c r="H89" s="52">
        <f t="shared" si="13"/>
        <v>1516323</v>
      </c>
      <c r="I89" s="52">
        <f t="shared" si="17"/>
        <v>51785709</v>
      </c>
      <c r="J89" s="52">
        <f t="shared" si="12"/>
        <v>53302032</v>
      </c>
    </row>
    <row r="90" spans="1:10" ht="12.75">
      <c r="A90" s="245" t="s">
        <v>543</v>
      </c>
      <c r="B90" s="52">
        <f>SUM(B91:B96)</f>
        <v>76609075</v>
      </c>
      <c r="C90" s="52">
        <f aca="true" t="shared" si="18" ref="C90:I90">SUM(C91:C96)</f>
        <v>0</v>
      </c>
      <c r="D90" s="52">
        <f t="shared" si="18"/>
        <v>57150</v>
      </c>
      <c r="E90" s="52">
        <f t="shared" si="18"/>
        <v>1661780</v>
      </c>
      <c r="F90" s="52">
        <f t="shared" si="18"/>
        <v>3696979</v>
      </c>
      <c r="G90" s="52">
        <f t="shared" si="18"/>
        <v>958499</v>
      </c>
      <c r="H90" s="52">
        <f t="shared" si="13"/>
        <v>82983483</v>
      </c>
      <c r="I90" s="52">
        <f t="shared" si="18"/>
        <v>3612893</v>
      </c>
      <c r="J90" s="52">
        <f t="shared" si="12"/>
        <v>86596376</v>
      </c>
    </row>
    <row r="91" spans="1:10" ht="12.75">
      <c r="A91" s="245" t="s">
        <v>607</v>
      </c>
      <c r="B91" s="52"/>
      <c r="C91" s="52"/>
      <c r="D91" s="52"/>
      <c r="E91" s="52"/>
      <c r="F91" s="52"/>
      <c r="G91" s="52"/>
      <c r="H91" s="52">
        <f t="shared" si="13"/>
        <v>0</v>
      </c>
      <c r="I91" s="52"/>
      <c r="J91" s="52">
        <f t="shared" si="12"/>
        <v>0</v>
      </c>
    </row>
    <row r="92" spans="1:10" ht="12.75">
      <c r="A92" s="245" t="s">
        <v>608</v>
      </c>
      <c r="B92" s="52"/>
      <c r="C92" s="52"/>
      <c r="D92" s="52"/>
      <c r="E92" s="52"/>
      <c r="F92" s="52"/>
      <c r="G92" s="52"/>
      <c r="H92" s="52">
        <f t="shared" si="13"/>
        <v>0</v>
      </c>
      <c r="I92" s="52"/>
      <c r="J92" s="52">
        <f t="shared" si="12"/>
        <v>0</v>
      </c>
    </row>
    <row r="93" spans="1:10" ht="12.75">
      <c r="A93" s="245" t="s">
        <v>544</v>
      </c>
      <c r="B93" s="52"/>
      <c r="C93" s="52"/>
      <c r="D93" s="52"/>
      <c r="E93" s="52"/>
      <c r="F93" s="52"/>
      <c r="G93" s="52"/>
      <c r="H93" s="52">
        <f t="shared" si="13"/>
        <v>0</v>
      </c>
      <c r="I93" s="52"/>
      <c r="J93" s="52">
        <f t="shared" si="12"/>
        <v>0</v>
      </c>
    </row>
    <row r="94" spans="1:10" ht="12.75">
      <c r="A94" s="245" t="s">
        <v>545</v>
      </c>
      <c r="B94" s="52">
        <v>76406000</v>
      </c>
      <c r="C94" s="52"/>
      <c r="D94" s="52">
        <v>57150</v>
      </c>
      <c r="E94" s="52">
        <v>1661780</v>
      </c>
      <c r="F94" s="52">
        <v>6000</v>
      </c>
      <c r="G94" s="52"/>
      <c r="H94" s="52">
        <f t="shared" si="13"/>
        <v>78130930</v>
      </c>
      <c r="I94" s="52"/>
      <c r="J94" s="52">
        <f t="shared" si="12"/>
        <v>78130930</v>
      </c>
    </row>
    <row r="95" spans="1:10" ht="12.75">
      <c r="A95" s="245" t="s">
        <v>546</v>
      </c>
      <c r="B95" s="52">
        <v>5576</v>
      </c>
      <c r="C95" s="52"/>
      <c r="D95" s="52"/>
      <c r="E95" s="52"/>
      <c r="F95" s="52">
        <v>2981856</v>
      </c>
      <c r="G95" s="52">
        <v>838499</v>
      </c>
      <c r="H95" s="52">
        <f t="shared" si="13"/>
        <v>3825931</v>
      </c>
      <c r="I95" s="52"/>
      <c r="J95" s="52">
        <f t="shared" si="12"/>
        <v>3825931</v>
      </c>
    </row>
    <row r="96" spans="1:10" ht="12.75">
      <c r="A96" s="245" t="s">
        <v>547</v>
      </c>
      <c r="B96" s="52">
        <v>197499</v>
      </c>
      <c r="C96" s="52"/>
      <c r="D96" s="52"/>
      <c r="E96" s="52"/>
      <c r="F96" s="52">
        <v>709123</v>
      </c>
      <c r="G96" s="52">
        <v>120000</v>
      </c>
      <c r="H96" s="52">
        <f t="shared" si="13"/>
        <v>1026622</v>
      </c>
      <c r="I96" s="52">
        <v>3612893</v>
      </c>
      <c r="J96" s="52">
        <f t="shared" si="12"/>
        <v>4639515</v>
      </c>
    </row>
    <row r="97" spans="1:10" ht="25.5">
      <c r="A97" s="245" t="s">
        <v>609</v>
      </c>
      <c r="B97" s="52"/>
      <c r="C97" s="52"/>
      <c r="D97" s="52"/>
      <c r="E97" s="52"/>
      <c r="F97" s="52"/>
      <c r="G97" s="52"/>
      <c r="H97" s="52">
        <f t="shared" si="13"/>
        <v>0</v>
      </c>
      <c r="I97" s="52"/>
      <c r="J97" s="52">
        <f t="shared" si="12"/>
        <v>0</v>
      </c>
    </row>
    <row r="98" spans="1:10" ht="12.75">
      <c r="A98" s="245" t="s">
        <v>610</v>
      </c>
      <c r="B98" s="52"/>
      <c r="C98" s="52"/>
      <c r="D98" s="52"/>
      <c r="E98" s="52"/>
      <c r="F98" s="52"/>
      <c r="G98" s="52"/>
      <c r="H98" s="52">
        <f t="shared" si="13"/>
        <v>0</v>
      </c>
      <c r="I98" s="52"/>
      <c r="J98" s="52">
        <f t="shared" si="12"/>
        <v>0</v>
      </c>
    </row>
    <row r="99" spans="1:10" ht="12.75">
      <c r="A99" s="245" t="s">
        <v>548</v>
      </c>
      <c r="B99" s="52"/>
      <c r="C99" s="52"/>
      <c r="D99" s="52"/>
      <c r="E99" s="52"/>
      <c r="F99" s="52"/>
      <c r="G99" s="52"/>
      <c r="H99" s="52">
        <f t="shared" si="13"/>
        <v>0</v>
      </c>
      <c r="I99" s="52">
        <v>3800000</v>
      </c>
      <c r="J99" s="52">
        <f t="shared" si="12"/>
        <v>3800000</v>
      </c>
    </row>
    <row r="100" spans="1:10" ht="25.5">
      <c r="A100" s="245" t="s">
        <v>611</v>
      </c>
      <c r="B100" s="52"/>
      <c r="C100" s="52"/>
      <c r="D100" s="52"/>
      <c r="E100" s="52"/>
      <c r="F100" s="52"/>
      <c r="G100" s="52"/>
      <c r="H100" s="52">
        <f t="shared" si="13"/>
        <v>0</v>
      </c>
      <c r="I100" s="52"/>
      <c r="J100" s="52">
        <f t="shared" si="12"/>
        <v>0</v>
      </c>
    </row>
    <row r="101" spans="1:10" ht="25.5">
      <c r="A101" s="245" t="s">
        <v>612</v>
      </c>
      <c r="B101" s="52"/>
      <c r="C101" s="52"/>
      <c r="D101" s="52"/>
      <c r="E101" s="52"/>
      <c r="F101" s="52"/>
      <c r="G101" s="52"/>
      <c r="H101" s="52">
        <f t="shared" si="13"/>
        <v>0</v>
      </c>
      <c r="I101" s="52"/>
      <c r="J101" s="52">
        <f t="shared" si="12"/>
        <v>0</v>
      </c>
    </row>
    <row r="102" spans="1:10" ht="25.5">
      <c r="A102" s="245" t="s">
        <v>613</v>
      </c>
      <c r="B102" s="52"/>
      <c r="C102" s="52"/>
      <c r="D102" s="52"/>
      <c r="E102" s="52"/>
      <c r="F102" s="52"/>
      <c r="G102" s="52"/>
      <c r="H102" s="52">
        <f t="shared" si="13"/>
        <v>0</v>
      </c>
      <c r="I102" s="52"/>
      <c r="J102" s="52">
        <f t="shared" si="12"/>
        <v>0</v>
      </c>
    </row>
    <row r="103" spans="1:10" ht="12.75">
      <c r="A103" s="335" t="s">
        <v>979</v>
      </c>
      <c r="B103" s="52"/>
      <c r="C103" s="52"/>
      <c r="D103" s="52"/>
      <c r="E103" s="52"/>
      <c r="F103" s="52"/>
      <c r="G103" s="52"/>
      <c r="H103" s="52">
        <f t="shared" si="13"/>
        <v>0</v>
      </c>
      <c r="I103" s="52"/>
      <c r="J103" s="52">
        <f t="shared" si="12"/>
        <v>0</v>
      </c>
    </row>
    <row r="104" spans="1:10" ht="25.5">
      <c r="A104" s="245" t="s">
        <v>614</v>
      </c>
      <c r="B104" s="52"/>
      <c r="C104" s="52"/>
      <c r="D104" s="52"/>
      <c r="E104" s="52"/>
      <c r="F104" s="52"/>
      <c r="G104" s="52"/>
      <c r="H104" s="52">
        <f t="shared" si="13"/>
        <v>0</v>
      </c>
      <c r="I104" s="52"/>
      <c r="J104" s="52">
        <f t="shared" si="12"/>
        <v>0</v>
      </c>
    </row>
    <row r="105" spans="1:10" ht="25.5">
      <c r="A105" s="244" t="s">
        <v>549</v>
      </c>
      <c r="B105" s="52">
        <f>B90+B97+B98+B99+B100+B101+B102+B103+B104</f>
        <v>76609075</v>
      </c>
      <c r="C105" s="52">
        <f aca="true" t="shared" si="19" ref="C105:I105">C90+C97+C98+C99+C100+C101+C102+C103+C104</f>
        <v>0</v>
      </c>
      <c r="D105" s="52">
        <f t="shared" si="19"/>
        <v>57150</v>
      </c>
      <c r="E105" s="52">
        <f t="shared" si="19"/>
        <v>1661780</v>
      </c>
      <c r="F105" s="52">
        <f t="shared" si="19"/>
        <v>3696979</v>
      </c>
      <c r="G105" s="52">
        <f t="shared" si="19"/>
        <v>958499</v>
      </c>
      <c r="H105" s="52">
        <f t="shared" si="13"/>
        <v>82983483</v>
      </c>
      <c r="I105" s="52">
        <f t="shared" si="19"/>
        <v>7412893</v>
      </c>
      <c r="J105" s="52">
        <f t="shared" si="12"/>
        <v>90396376</v>
      </c>
    </row>
    <row r="106" spans="1:10" ht="12.75">
      <c r="A106" s="244" t="s">
        <v>550</v>
      </c>
      <c r="B106" s="52">
        <f>B48+B89+B105</f>
        <v>82336626</v>
      </c>
      <c r="C106" s="52">
        <f aca="true" t="shared" si="20" ref="C106:I106">C48+C89+C105</f>
        <v>59026</v>
      </c>
      <c r="D106" s="52">
        <f t="shared" si="20"/>
        <v>513934</v>
      </c>
      <c r="E106" s="52">
        <f t="shared" si="20"/>
        <v>2445375</v>
      </c>
      <c r="F106" s="52">
        <f t="shared" si="20"/>
        <v>89163026</v>
      </c>
      <c r="G106" s="52">
        <f t="shared" si="20"/>
        <v>4799966</v>
      </c>
      <c r="H106" s="52">
        <f t="shared" si="13"/>
        <v>179317953</v>
      </c>
      <c r="I106" s="52">
        <f t="shared" si="20"/>
        <v>271500695</v>
      </c>
      <c r="J106" s="52">
        <f t="shared" si="12"/>
        <v>450818648</v>
      </c>
    </row>
  </sheetData>
  <sheetProtection/>
  <mergeCells count="1">
    <mergeCell ref="A2:J2"/>
  </mergeCells>
  <printOptions horizontalCentered="1"/>
  <pageMargins left="0" right="0" top="0.35433070866141736" bottom="0.551181102362204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8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5" width="12.75390625" style="0" bestFit="1" customWidth="1"/>
    <col min="6" max="6" width="2.875" style="0" customWidth="1"/>
    <col min="7" max="7" width="33.25390625" style="0" customWidth="1"/>
    <col min="8" max="9" width="12.75390625" style="0" bestFit="1" customWidth="1"/>
    <col min="10" max="10" width="13.25390625" style="0" bestFit="1" customWidth="1"/>
  </cols>
  <sheetData>
    <row r="1" spans="1:10" ht="12.75">
      <c r="A1" t="s">
        <v>341</v>
      </c>
      <c r="J1" s="77" t="s">
        <v>184</v>
      </c>
    </row>
    <row r="2" spans="1:10" ht="15">
      <c r="A2" s="355" t="s">
        <v>670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5">
      <c r="A3" s="355" t="s">
        <v>672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1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6" spans="1:10" ht="31.5" customHeight="1">
      <c r="A6" s="356" t="s">
        <v>96</v>
      </c>
      <c r="B6" s="357"/>
      <c r="C6" s="51" t="s">
        <v>97</v>
      </c>
      <c r="D6" s="46" t="s">
        <v>66</v>
      </c>
      <c r="E6" s="46" t="s">
        <v>92</v>
      </c>
      <c r="F6" s="356" t="s">
        <v>98</v>
      </c>
      <c r="G6" s="357"/>
      <c r="H6" s="51" t="s">
        <v>97</v>
      </c>
      <c r="I6" s="46" t="s">
        <v>66</v>
      </c>
      <c r="J6" s="46" t="s">
        <v>92</v>
      </c>
    </row>
    <row r="7" spans="1:10" s="121" customFormat="1" ht="19.5" customHeight="1">
      <c r="A7" s="147">
        <v>1</v>
      </c>
      <c r="B7" s="148" t="s">
        <v>348</v>
      </c>
      <c r="C7" s="142">
        <v>1584644003</v>
      </c>
      <c r="D7" s="150">
        <v>1546690739</v>
      </c>
      <c r="E7" s="150">
        <v>1546690739</v>
      </c>
      <c r="F7" s="147">
        <v>1</v>
      </c>
      <c r="G7" s="148" t="s">
        <v>41</v>
      </c>
      <c r="H7" s="149">
        <v>988635000</v>
      </c>
      <c r="I7" s="150">
        <v>1672462052</v>
      </c>
      <c r="J7" s="150">
        <v>1624292323</v>
      </c>
    </row>
    <row r="8" spans="1:10" s="121" customFormat="1" ht="19.5" customHeight="1">
      <c r="A8" s="147">
        <v>2</v>
      </c>
      <c r="B8" s="148" t="s">
        <v>82</v>
      </c>
      <c r="C8" s="142">
        <v>0</v>
      </c>
      <c r="D8" s="150">
        <v>0</v>
      </c>
      <c r="E8" s="150">
        <v>0</v>
      </c>
      <c r="F8" s="147">
        <v>2</v>
      </c>
      <c r="G8" s="148" t="s">
        <v>359</v>
      </c>
      <c r="H8" s="149">
        <v>275794000</v>
      </c>
      <c r="I8" s="150">
        <v>376395028</v>
      </c>
      <c r="J8" s="150">
        <v>368136739</v>
      </c>
    </row>
    <row r="9" spans="1:10" s="121" customFormat="1" ht="19.5" customHeight="1">
      <c r="A9" s="147">
        <v>3</v>
      </c>
      <c r="B9" s="148" t="s">
        <v>349</v>
      </c>
      <c r="C9" s="142">
        <v>205736288</v>
      </c>
      <c r="D9" s="150">
        <v>1132339340</v>
      </c>
      <c r="E9" s="150">
        <v>1132339340</v>
      </c>
      <c r="F9" s="147">
        <v>3</v>
      </c>
      <c r="G9" s="148" t="s">
        <v>392</v>
      </c>
      <c r="H9" s="149">
        <v>1006675081</v>
      </c>
      <c r="I9" s="150">
        <v>1226968591</v>
      </c>
      <c r="J9" s="150">
        <v>1090463889</v>
      </c>
    </row>
    <row r="10" spans="1:10" s="121" customFormat="1" ht="19.5" customHeight="1">
      <c r="A10" s="147">
        <v>4</v>
      </c>
      <c r="B10" s="148" t="s">
        <v>189</v>
      </c>
      <c r="C10" s="142">
        <v>820060000</v>
      </c>
      <c r="D10" s="150">
        <v>858837094</v>
      </c>
      <c r="E10" s="150">
        <v>858832094</v>
      </c>
      <c r="F10" s="147">
        <v>4</v>
      </c>
      <c r="G10" s="148" t="s">
        <v>69</v>
      </c>
      <c r="H10" s="149">
        <v>116780000</v>
      </c>
      <c r="I10" s="150">
        <v>95167247</v>
      </c>
      <c r="J10" s="150">
        <v>95144047</v>
      </c>
    </row>
    <row r="11" spans="1:10" s="121" customFormat="1" ht="19.5" customHeight="1">
      <c r="A11" s="147">
        <v>5</v>
      </c>
      <c r="B11" s="148" t="s">
        <v>11</v>
      </c>
      <c r="C11" s="142">
        <v>329745000</v>
      </c>
      <c r="D11" s="150">
        <v>406750507</v>
      </c>
      <c r="E11" s="150">
        <v>366229062</v>
      </c>
      <c r="F11" s="147">
        <v>5</v>
      </c>
      <c r="G11" s="148" t="s">
        <v>82</v>
      </c>
      <c r="H11" s="149">
        <v>993760</v>
      </c>
      <c r="I11" s="150">
        <v>2051264</v>
      </c>
      <c r="J11" s="150">
        <v>1806264</v>
      </c>
    </row>
    <row r="12" spans="1:10" s="121" customFormat="1" ht="19.5" customHeight="1">
      <c r="A12" s="147">
        <v>6</v>
      </c>
      <c r="B12" s="148" t="s">
        <v>350</v>
      </c>
      <c r="C12" s="142">
        <v>15000000</v>
      </c>
      <c r="D12" s="150">
        <v>19071000</v>
      </c>
      <c r="E12" s="150">
        <v>19071000</v>
      </c>
      <c r="F12" s="147">
        <v>6</v>
      </c>
      <c r="G12" s="148" t="s">
        <v>360</v>
      </c>
      <c r="H12" s="149">
        <v>301356273</v>
      </c>
      <c r="I12" s="150">
        <v>320134022</v>
      </c>
      <c r="J12" s="150">
        <v>318622422</v>
      </c>
    </row>
    <row r="13" spans="1:10" s="121" customFormat="1" ht="19.5" customHeight="1">
      <c r="A13" s="147">
        <v>7</v>
      </c>
      <c r="B13" s="148" t="s">
        <v>351</v>
      </c>
      <c r="C13" s="142">
        <v>8594476</v>
      </c>
      <c r="D13" s="150">
        <v>13118794</v>
      </c>
      <c r="E13" s="150">
        <v>13118794</v>
      </c>
      <c r="F13" s="147">
        <v>7</v>
      </c>
      <c r="G13" s="148" t="s">
        <v>361</v>
      </c>
      <c r="H13" s="149">
        <v>17000000</v>
      </c>
      <c r="I13" s="150">
        <v>15420000</v>
      </c>
      <c r="J13" s="150">
        <v>15420000</v>
      </c>
    </row>
    <row r="14" spans="1:10" s="121" customFormat="1" ht="19.5" customHeight="1">
      <c r="A14" s="147">
        <v>8</v>
      </c>
      <c r="B14" s="148" t="s">
        <v>358</v>
      </c>
      <c r="C14" s="149">
        <v>404529737</v>
      </c>
      <c r="D14" s="150">
        <v>404528457</v>
      </c>
      <c r="E14" s="150">
        <v>404528457</v>
      </c>
      <c r="F14" s="147">
        <v>8</v>
      </c>
      <c r="G14" s="148" t="s">
        <v>362</v>
      </c>
      <c r="H14" s="149">
        <v>192418472</v>
      </c>
      <c r="I14" s="150">
        <v>354151972</v>
      </c>
      <c r="J14" s="150">
        <v>346026972</v>
      </c>
    </row>
    <row r="15" spans="1:10" s="121" customFormat="1" ht="19.5" customHeight="1">
      <c r="A15" s="147">
        <v>9</v>
      </c>
      <c r="B15" s="148" t="s">
        <v>368</v>
      </c>
      <c r="C15" s="149">
        <v>0</v>
      </c>
      <c r="D15" s="150">
        <v>0</v>
      </c>
      <c r="E15" s="150">
        <v>0</v>
      </c>
      <c r="F15" s="147">
        <v>9</v>
      </c>
      <c r="G15" s="148" t="s">
        <v>71</v>
      </c>
      <c r="H15" s="149">
        <v>419824000</v>
      </c>
      <c r="I15" s="150">
        <v>170597204</v>
      </c>
      <c r="J15" s="150">
        <v>0</v>
      </c>
    </row>
    <row r="16" spans="1:10" s="121" customFormat="1" ht="19.5" customHeight="1">
      <c r="A16" s="147">
        <v>10</v>
      </c>
      <c r="B16" s="148" t="s">
        <v>203</v>
      </c>
      <c r="C16" s="149">
        <v>0</v>
      </c>
      <c r="D16" s="150">
        <v>0</v>
      </c>
      <c r="E16" s="150">
        <v>48447868</v>
      </c>
      <c r="F16" s="147">
        <v>10</v>
      </c>
      <c r="G16" s="148" t="s">
        <v>366</v>
      </c>
      <c r="H16" s="149">
        <v>0</v>
      </c>
      <c r="I16" s="150">
        <v>0</v>
      </c>
      <c r="J16" s="150">
        <v>0</v>
      </c>
    </row>
    <row r="17" spans="1:10" s="121" customFormat="1" ht="19.5" customHeight="1">
      <c r="A17" s="147">
        <v>11</v>
      </c>
      <c r="B17" s="148" t="s">
        <v>380</v>
      </c>
      <c r="C17" s="149">
        <v>0</v>
      </c>
      <c r="D17" s="150">
        <v>-99155633</v>
      </c>
      <c r="E17" s="150">
        <v>-84030975</v>
      </c>
      <c r="F17" s="147">
        <v>11</v>
      </c>
      <c r="G17" s="148" t="s">
        <v>390</v>
      </c>
      <c r="H17" s="149">
        <v>48832918</v>
      </c>
      <c r="I17" s="150">
        <v>48832918</v>
      </c>
      <c r="J17" s="150">
        <v>48832918</v>
      </c>
    </row>
    <row r="18" spans="1:10" ht="30.75" customHeight="1">
      <c r="A18" s="47"/>
      <c r="B18" s="50" t="s">
        <v>99</v>
      </c>
      <c r="C18" s="151">
        <f>SUM(C7:C17)</f>
        <v>3368309504</v>
      </c>
      <c r="D18" s="151">
        <f>SUM(D7:D17)</f>
        <v>4282180298</v>
      </c>
      <c r="E18" s="151">
        <f>SUM(E7:E17)</f>
        <v>4305226379</v>
      </c>
      <c r="F18" s="47"/>
      <c r="G18" s="50" t="s">
        <v>100</v>
      </c>
      <c r="H18" s="151">
        <f>SUM(H7:H17)</f>
        <v>3368309504</v>
      </c>
      <c r="I18" s="151">
        <f>SUM(I7:I17)</f>
        <v>4282180298</v>
      </c>
      <c r="J18" s="151">
        <f>SUM(J7:J17)</f>
        <v>3908745574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/>
  </sheetPr>
  <dimension ref="A1:J6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4.875" style="0" customWidth="1"/>
    <col min="6" max="6" width="11.125" style="0" bestFit="1" customWidth="1"/>
    <col min="8" max="8" width="11.125" style="0" bestFit="1" customWidth="1"/>
    <col min="9" max="9" width="10.125" style="0" bestFit="1" customWidth="1"/>
    <col min="10" max="10" width="12.125" style="0" customWidth="1"/>
  </cols>
  <sheetData>
    <row r="1" spans="1:10" s="121" customFormat="1" ht="12.75">
      <c r="A1" s="56" t="s">
        <v>341</v>
      </c>
      <c r="B1" s="159"/>
      <c r="C1" s="159"/>
      <c r="D1" s="159"/>
      <c r="E1" s="159"/>
      <c r="F1" s="159"/>
      <c r="G1" s="159"/>
      <c r="H1" s="159"/>
      <c r="I1" s="159"/>
      <c r="J1" s="160" t="s">
        <v>377</v>
      </c>
    </row>
    <row r="2" spans="1:10" ht="15.75">
      <c r="A2" s="479" t="s">
        <v>990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5.75">
      <c r="A3" s="155"/>
      <c r="B3" s="156"/>
      <c r="C3" s="156"/>
      <c r="D3" s="156"/>
      <c r="E3" s="156"/>
      <c r="F3" s="156"/>
      <c r="G3" s="156"/>
      <c r="H3" s="156"/>
      <c r="I3" s="156"/>
      <c r="J3" s="156"/>
    </row>
    <row r="4" spans="1:10" s="79" customFormat="1" ht="38.25">
      <c r="A4" s="336" t="s">
        <v>25</v>
      </c>
      <c r="B4" s="336" t="s">
        <v>36</v>
      </c>
      <c r="C4" s="336" t="s">
        <v>373</v>
      </c>
      <c r="D4" s="336" t="s">
        <v>77</v>
      </c>
      <c r="E4" s="336" t="s">
        <v>374</v>
      </c>
      <c r="F4" s="336" t="s">
        <v>992</v>
      </c>
      <c r="G4" s="336" t="s">
        <v>375</v>
      </c>
      <c r="H4" s="336" t="s">
        <v>993</v>
      </c>
      <c r="I4" s="336" t="s">
        <v>991</v>
      </c>
      <c r="J4" s="97" t="s">
        <v>39</v>
      </c>
    </row>
    <row r="5" spans="1:10" ht="25.5">
      <c r="A5" s="245" t="s">
        <v>615</v>
      </c>
      <c r="B5" s="52"/>
      <c r="C5" s="52"/>
      <c r="D5" s="52"/>
      <c r="E5" s="52"/>
      <c r="F5" s="52"/>
      <c r="G5" s="52"/>
      <c r="H5" s="52">
        <f>SUM(B5:G5)</f>
        <v>0</v>
      </c>
      <c r="I5" s="52">
        <v>139700</v>
      </c>
      <c r="J5" s="52">
        <f>SUM(H5:I5)</f>
        <v>139700</v>
      </c>
    </row>
    <row r="6" spans="1:10" ht="38.25">
      <c r="A6" s="245" t="s">
        <v>616</v>
      </c>
      <c r="B6" s="52"/>
      <c r="C6" s="52"/>
      <c r="D6" s="52"/>
      <c r="E6" s="52"/>
      <c r="F6" s="52"/>
      <c r="G6" s="52"/>
      <c r="H6" s="52">
        <f aca="true" t="shared" si="0" ref="H6:H66">SUM(B6:G6)</f>
        <v>0</v>
      </c>
      <c r="I6" s="52"/>
      <c r="J6" s="52">
        <f aca="true" t="shared" si="1" ref="J6:J66">SUM(H6:I6)</f>
        <v>0</v>
      </c>
    </row>
    <row r="7" spans="1:10" s="36" customFormat="1" ht="25.5">
      <c r="A7" s="247" t="s">
        <v>617</v>
      </c>
      <c r="B7" s="89">
        <v>3052511</v>
      </c>
      <c r="C7" s="89">
        <v>4539439</v>
      </c>
      <c r="D7" s="89"/>
      <c r="E7" s="89">
        <v>21015</v>
      </c>
      <c r="F7" s="89">
        <v>10110557</v>
      </c>
      <c r="G7" s="89">
        <v>772051</v>
      </c>
      <c r="H7" s="89">
        <f t="shared" si="0"/>
        <v>18495573</v>
      </c>
      <c r="I7" s="89">
        <v>3809698</v>
      </c>
      <c r="J7" s="89">
        <f t="shared" si="1"/>
        <v>22305271</v>
      </c>
    </row>
    <row r="8" spans="1:10" ht="25.5">
      <c r="A8" s="245" t="s">
        <v>618</v>
      </c>
      <c r="B8" s="52"/>
      <c r="C8" s="52"/>
      <c r="D8" s="52"/>
      <c r="E8" s="52"/>
      <c r="F8" s="52"/>
      <c r="G8" s="52"/>
      <c r="H8" s="52">
        <f t="shared" si="0"/>
        <v>0</v>
      </c>
      <c r="I8" s="52"/>
      <c r="J8" s="52">
        <f t="shared" si="1"/>
        <v>0</v>
      </c>
    </row>
    <row r="9" spans="1:10" ht="29.25" customHeight="1">
      <c r="A9" s="245" t="s">
        <v>619</v>
      </c>
      <c r="B9" s="52"/>
      <c r="C9" s="52"/>
      <c r="D9" s="52"/>
      <c r="E9" s="52"/>
      <c r="F9" s="52">
        <v>245000</v>
      </c>
      <c r="G9" s="52"/>
      <c r="H9" s="52">
        <f t="shared" si="0"/>
        <v>245000</v>
      </c>
      <c r="I9" s="52"/>
      <c r="J9" s="52">
        <f t="shared" si="1"/>
        <v>245000</v>
      </c>
    </row>
    <row r="10" spans="1:10" ht="51">
      <c r="A10" s="245" t="s">
        <v>620</v>
      </c>
      <c r="B10" s="52"/>
      <c r="C10" s="52"/>
      <c r="D10" s="52"/>
      <c r="E10" s="52"/>
      <c r="F10" s="52"/>
      <c r="G10" s="52"/>
      <c r="H10" s="52">
        <f t="shared" si="0"/>
        <v>0</v>
      </c>
      <c r="I10" s="52"/>
      <c r="J10" s="52">
        <f t="shared" si="1"/>
        <v>0</v>
      </c>
    </row>
    <row r="11" spans="1:10" ht="38.25">
      <c r="A11" s="245" t="s">
        <v>621</v>
      </c>
      <c r="B11" s="52"/>
      <c r="C11" s="52"/>
      <c r="D11" s="52"/>
      <c r="E11" s="52"/>
      <c r="F11" s="52"/>
      <c r="G11" s="52"/>
      <c r="H11" s="52">
        <f t="shared" si="0"/>
        <v>0</v>
      </c>
      <c r="I11" s="52"/>
      <c r="J11" s="52">
        <f t="shared" si="1"/>
        <v>0</v>
      </c>
    </row>
    <row r="12" spans="1:10" ht="25.5">
      <c r="A12" s="245" t="s">
        <v>622</v>
      </c>
      <c r="B12" s="52"/>
      <c r="C12" s="52"/>
      <c r="D12" s="52"/>
      <c r="E12" s="52"/>
      <c r="F12" s="52"/>
      <c r="G12" s="52"/>
      <c r="H12" s="52">
        <f t="shared" si="0"/>
        <v>0</v>
      </c>
      <c r="I12" s="52"/>
      <c r="J12" s="52">
        <f t="shared" si="1"/>
        <v>0</v>
      </c>
    </row>
    <row r="13" spans="1:10" ht="25.5">
      <c r="A13" s="245" t="s">
        <v>623</v>
      </c>
      <c r="B13" s="52"/>
      <c r="C13" s="52"/>
      <c r="D13" s="52"/>
      <c r="E13" s="52"/>
      <c r="F13" s="52"/>
      <c r="G13" s="52"/>
      <c r="H13" s="52">
        <f t="shared" si="0"/>
        <v>0</v>
      </c>
      <c r="I13" s="52"/>
      <c r="J13" s="52">
        <f t="shared" si="1"/>
        <v>0</v>
      </c>
    </row>
    <row r="14" spans="1:10" ht="38.25">
      <c r="A14" s="245" t="s">
        <v>624</v>
      </c>
      <c r="B14" s="52"/>
      <c r="C14" s="52"/>
      <c r="D14" s="52"/>
      <c r="E14" s="52"/>
      <c r="F14" s="52"/>
      <c r="G14" s="52"/>
      <c r="H14" s="52">
        <f t="shared" si="0"/>
        <v>0</v>
      </c>
      <c r="I14" s="52"/>
      <c r="J14" s="52">
        <f t="shared" si="1"/>
        <v>0</v>
      </c>
    </row>
    <row r="15" spans="1:10" ht="51">
      <c r="A15" s="245" t="s">
        <v>625</v>
      </c>
      <c r="B15" s="52"/>
      <c r="C15" s="52"/>
      <c r="D15" s="52"/>
      <c r="E15" s="52"/>
      <c r="F15" s="52"/>
      <c r="G15" s="52"/>
      <c r="H15" s="52">
        <f t="shared" si="0"/>
        <v>0</v>
      </c>
      <c r="I15" s="52"/>
      <c r="J15" s="52">
        <f t="shared" si="1"/>
        <v>0</v>
      </c>
    </row>
    <row r="16" spans="1:10" ht="38.25">
      <c r="A16" s="245" t="s">
        <v>626</v>
      </c>
      <c r="B16" s="52"/>
      <c r="C16" s="52"/>
      <c r="D16" s="52"/>
      <c r="E16" s="52"/>
      <c r="F16" s="52"/>
      <c r="G16" s="52"/>
      <c r="H16" s="52">
        <f t="shared" si="0"/>
        <v>0</v>
      </c>
      <c r="I16" s="52"/>
      <c r="J16" s="52">
        <f t="shared" si="1"/>
        <v>0</v>
      </c>
    </row>
    <row r="17" spans="1:10" ht="27" customHeight="1">
      <c r="A17" s="245" t="s">
        <v>627</v>
      </c>
      <c r="B17" s="52">
        <f>SUM(B18:B29)</f>
        <v>0</v>
      </c>
      <c r="C17" s="52">
        <f aca="true" t="shared" si="2" ref="C17:I17">SUM(C18:C29)</f>
        <v>0</v>
      </c>
      <c r="D17" s="52">
        <f t="shared" si="2"/>
        <v>0</v>
      </c>
      <c r="E17" s="52">
        <f t="shared" si="2"/>
        <v>0</v>
      </c>
      <c r="F17" s="52">
        <f t="shared" si="2"/>
        <v>0</v>
      </c>
      <c r="G17" s="52">
        <f t="shared" si="2"/>
        <v>0</v>
      </c>
      <c r="H17" s="52">
        <f t="shared" si="0"/>
        <v>0</v>
      </c>
      <c r="I17" s="52">
        <f t="shared" si="2"/>
        <v>0</v>
      </c>
      <c r="J17" s="52">
        <f t="shared" si="1"/>
        <v>0</v>
      </c>
    </row>
    <row r="18" spans="1:10" ht="38.25">
      <c r="A18" s="245" t="s">
        <v>628</v>
      </c>
      <c r="B18" s="52"/>
      <c r="C18" s="52"/>
      <c r="D18" s="52"/>
      <c r="E18" s="52"/>
      <c r="F18" s="52"/>
      <c r="G18" s="52"/>
      <c r="H18" s="52">
        <f t="shared" si="0"/>
        <v>0</v>
      </c>
      <c r="I18" s="52"/>
      <c r="J18" s="52">
        <f t="shared" si="1"/>
        <v>0</v>
      </c>
    </row>
    <row r="19" spans="1:10" ht="38.25">
      <c r="A19" s="245" t="s">
        <v>629</v>
      </c>
      <c r="B19" s="52"/>
      <c r="C19" s="52"/>
      <c r="D19" s="52"/>
      <c r="E19" s="52"/>
      <c r="F19" s="52"/>
      <c r="G19" s="52"/>
      <c r="H19" s="52">
        <f t="shared" si="0"/>
        <v>0</v>
      </c>
      <c r="I19" s="52"/>
      <c r="J19" s="52">
        <f t="shared" si="1"/>
        <v>0</v>
      </c>
    </row>
    <row r="20" spans="1:10" ht="25.5">
      <c r="A20" s="245" t="s">
        <v>630</v>
      </c>
      <c r="B20" s="52"/>
      <c r="C20" s="52"/>
      <c r="D20" s="52"/>
      <c r="E20" s="52"/>
      <c r="F20" s="52"/>
      <c r="G20" s="52"/>
      <c r="H20" s="52">
        <f t="shared" si="0"/>
        <v>0</v>
      </c>
      <c r="I20" s="52"/>
      <c r="J20" s="52">
        <f t="shared" si="1"/>
        <v>0</v>
      </c>
    </row>
    <row r="21" spans="1:10" ht="38.25">
      <c r="A21" s="245" t="s">
        <v>631</v>
      </c>
      <c r="B21" s="52"/>
      <c r="C21" s="52"/>
      <c r="D21" s="52"/>
      <c r="E21" s="52"/>
      <c r="F21" s="52"/>
      <c r="G21" s="52"/>
      <c r="H21" s="52">
        <f t="shared" si="0"/>
        <v>0</v>
      </c>
      <c r="I21" s="52"/>
      <c r="J21" s="52">
        <f t="shared" si="1"/>
        <v>0</v>
      </c>
    </row>
    <row r="22" spans="1:10" ht="25.5">
      <c r="A22" s="245" t="s">
        <v>632</v>
      </c>
      <c r="B22" s="52"/>
      <c r="C22" s="52"/>
      <c r="D22" s="52"/>
      <c r="E22" s="52"/>
      <c r="F22" s="52"/>
      <c r="G22" s="52"/>
      <c r="H22" s="52">
        <f t="shared" si="0"/>
        <v>0</v>
      </c>
      <c r="I22" s="52"/>
      <c r="J22" s="52">
        <f t="shared" si="1"/>
        <v>0</v>
      </c>
    </row>
    <row r="23" spans="1:10" ht="38.25">
      <c r="A23" s="245" t="s">
        <v>633</v>
      </c>
      <c r="B23" s="52"/>
      <c r="C23" s="52"/>
      <c r="D23" s="52"/>
      <c r="E23" s="52"/>
      <c r="F23" s="52"/>
      <c r="G23" s="52"/>
      <c r="H23" s="52">
        <f t="shared" si="0"/>
        <v>0</v>
      </c>
      <c r="I23" s="52"/>
      <c r="J23" s="52">
        <f t="shared" si="1"/>
        <v>0</v>
      </c>
    </row>
    <row r="24" spans="1:10" ht="38.25">
      <c r="A24" s="245" t="s">
        <v>634</v>
      </c>
      <c r="B24" s="52"/>
      <c r="C24" s="52"/>
      <c r="D24" s="52"/>
      <c r="E24" s="52"/>
      <c r="F24" s="52"/>
      <c r="G24" s="52"/>
      <c r="H24" s="52">
        <f t="shared" si="0"/>
        <v>0</v>
      </c>
      <c r="I24" s="52"/>
      <c r="J24" s="52">
        <f t="shared" si="1"/>
        <v>0</v>
      </c>
    </row>
    <row r="25" spans="1:10" ht="25.5">
      <c r="A25" s="245" t="s">
        <v>635</v>
      </c>
      <c r="B25" s="52"/>
      <c r="C25" s="52"/>
      <c r="D25" s="52"/>
      <c r="E25" s="52"/>
      <c r="F25" s="52"/>
      <c r="G25" s="52"/>
      <c r="H25" s="52">
        <f t="shared" si="0"/>
        <v>0</v>
      </c>
      <c r="I25" s="52"/>
      <c r="J25" s="52">
        <f t="shared" si="1"/>
        <v>0</v>
      </c>
    </row>
    <row r="26" spans="1:10" ht="25.5">
      <c r="A26" s="245" t="s">
        <v>636</v>
      </c>
      <c r="B26" s="52"/>
      <c r="C26" s="52"/>
      <c r="D26" s="52"/>
      <c r="E26" s="52"/>
      <c r="F26" s="52"/>
      <c r="G26" s="52"/>
      <c r="H26" s="52">
        <f t="shared" si="0"/>
        <v>0</v>
      </c>
      <c r="I26" s="52"/>
      <c r="J26" s="52">
        <f t="shared" si="1"/>
        <v>0</v>
      </c>
    </row>
    <row r="27" spans="1:10" ht="51">
      <c r="A27" s="245" t="s">
        <v>637</v>
      </c>
      <c r="B27" s="52"/>
      <c r="C27" s="52"/>
      <c r="D27" s="52"/>
      <c r="E27" s="52"/>
      <c r="F27" s="52"/>
      <c r="G27" s="52"/>
      <c r="H27" s="52">
        <f t="shared" si="0"/>
        <v>0</v>
      </c>
      <c r="I27" s="52"/>
      <c r="J27" s="52">
        <f t="shared" si="1"/>
        <v>0</v>
      </c>
    </row>
    <row r="28" spans="1:10" ht="38.25">
      <c r="A28" s="245" t="s">
        <v>638</v>
      </c>
      <c r="B28" s="52"/>
      <c r="C28" s="52"/>
      <c r="D28" s="52"/>
      <c r="E28" s="52"/>
      <c r="F28" s="52"/>
      <c r="G28" s="52"/>
      <c r="H28" s="52">
        <f t="shared" si="0"/>
        <v>0</v>
      </c>
      <c r="I28" s="52"/>
      <c r="J28" s="52">
        <f t="shared" si="1"/>
        <v>0</v>
      </c>
    </row>
    <row r="29" spans="1:10" ht="25.5">
      <c r="A29" s="245" t="s">
        <v>639</v>
      </c>
      <c r="B29" s="52"/>
      <c r="C29" s="52"/>
      <c r="D29" s="52"/>
      <c r="E29" s="52"/>
      <c r="F29" s="52"/>
      <c r="G29" s="52"/>
      <c r="H29" s="52">
        <f t="shared" si="0"/>
        <v>0</v>
      </c>
      <c r="I29" s="52"/>
      <c r="J29" s="52">
        <f t="shared" si="1"/>
        <v>0</v>
      </c>
    </row>
    <row r="30" spans="1:10" ht="25.5">
      <c r="A30" s="244" t="s">
        <v>640</v>
      </c>
      <c r="B30" s="52">
        <f>B5+B6+B7+B8+B9+B12+B13+B14+B17</f>
        <v>3052511</v>
      </c>
      <c r="C30" s="52">
        <f aca="true" t="shared" si="3" ref="C30:I30">C5+C6+C7+C8+C9+C12+C13+C14+C17</f>
        <v>4539439</v>
      </c>
      <c r="D30" s="52">
        <f t="shared" si="3"/>
        <v>0</v>
      </c>
      <c r="E30" s="52">
        <f t="shared" si="3"/>
        <v>21015</v>
      </c>
      <c r="F30" s="52">
        <f t="shared" si="3"/>
        <v>10355557</v>
      </c>
      <c r="G30" s="52">
        <f t="shared" si="3"/>
        <v>772051</v>
      </c>
      <c r="H30" s="52">
        <f t="shared" si="0"/>
        <v>18740573</v>
      </c>
      <c r="I30" s="52">
        <f t="shared" si="3"/>
        <v>3949398</v>
      </c>
      <c r="J30" s="52">
        <f t="shared" si="1"/>
        <v>22689971</v>
      </c>
    </row>
    <row r="31" spans="1:10" ht="25.5">
      <c r="A31" s="245" t="s">
        <v>641</v>
      </c>
      <c r="B31" s="52"/>
      <c r="C31" s="52"/>
      <c r="D31" s="52"/>
      <c r="E31" s="52"/>
      <c r="F31" s="52"/>
      <c r="G31" s="52"/>
      <c r="H31" s="52">
        <f t="shared" si="0"/>
        <v>0</v>
      </c>
      <c r="I31" s="52">
        <v>38650</v>
      </c>
      <c r="J31" s="52">
        <f t="shared" si="1"/>
        <v>38650</v>
      </c>
    </row>
    <row r="32" spans="1:10" ht="38.25">
      <c r="A32" s="245" t="s">
        <v>642</v>
      </c>
      <c r="B32" s="52"/>
      <c r="C32" s="52"/>
      <c r="D32" s="52"/>
      <c r="E32" s="52"/>
      <c r="F32" s="52">
        <v>259000</v>
      </c>
      <c r="G32" s="52"/>
      <c r="H32" s="52">
        <f t="shared" si="0"/>
        <v>259000</v>
      </c>
      <c r="I32" s="52"/>
      <c r="J32" s="52">
        <f t="shared" si="1"/>
        <v>259000</v>
      </c>
    </row>
    <row r="33" spans="1:10" ht="25.5">
      <c r="A33" s="245" t="s">
        <v>643</v>
      </c>
      <c r="B33" s="52">
        <v>1052921</v>
      </c>
      <c r="C33" s="52">
        <v>2481189</v>
      </c>
      <c r="D33" s="52">
        <v>15064</v>
      </c>
      <c r="E33" s="52">
        <v>1588632</v>
      </c>
      <c r="F33" s="52">
        <v>4584816</v>
      </c>
      <c r="G33" s="52">
        <v>71332</v>
      </c>
      <c r="H33" s="52">
        <f t="shared" si="0"/>
        <v>9793954</v>
      </c>
      <c r="I33" s="52">
        <v>21085</v>
      </c>
      <c r="J33" s="52">
        <f t="shared" si="1"/>
        <v>9815039</v>
      </c>
    </row>
    <row r="34" spans="1:10" ht="25.5">
      <c r="A34" s="245" t="s">
        <v>644</v>
      </c>
      <c r="B34" s="52"/>
      <c r="C34" s="52"/>
      <c r="D34" s="52"/>
      <c r="E34" s="52"/>
      <c r="F34" s="52"/>
      <c r="G34" s="52"/>
      <c r="H34" s="52">
        <f t="shared" si="0"/>
        <v>0</v>
      </c>
      <c r="I34" s="52"/>
      <c r="J34" s="52">
        <f t="shared" si="1"/>
        <v>0</v>
      </c>
    </row>
    <row r="35" spans="1:10" ht="38.25">
      <c r="A35" s="245" t="s">
        <v>645</v>
      </c>
      <c r="B35" s="52"/>
      <c r="C35" s="52"/>
      <c r="D35" s="52"/>
      <c r="E35" s="52"/>
      <c r="F35" s="52"/>
      <c r="G35" s="52"/>
      <c r="H35" s="52">
        <f t="shared" si="0"/>
        <v>0</v>
      </c>
      <c r="I35" s="52"/>
      <c r="J35" s="52">
        <f t="shared" si="1"/>
        <v>0</v>
      </c>
    </row>
    <row r="36" spans="1:10" ht="51">
      <c r="A36" s="245" t="s">
        <v>646</v>
      </c>
      <c r="B36" s="52"/>
      <c r="C36" s="52"/>
      <c r="D36" s="52"/>
      <c r="E36" s="52"/>
      <c r="F36" s="52"/>
      <c r="G36" s="52"/>
      <c r="H36" s="52">
        <f t="shared" si="0"/>
        <v>0</v>
      </c>
      <c r="I36" s="52"/>
      <c r="J36" s="52">
        <f t="shared" si="1"/>
        <v>0</v>
      </c>
    </row>
    <row r="37" spans="1:10" ht="38.25">
      <c r="A37" s="245" t="s">
        <v>647</v>
      </c>
      <c r="B37" s="52"/>
      <c r="C37" s="52"/>
      <c r="D37" s="52"/>
      <c r="E37" s="52"/>
      <c r="F37" s="52"/>
      <c r="G37" s="52"/>
      <c r="H37" s="52">
        <f t="shared" si="0"/>
        <v>0</v>
      </c>
      <c r="I37" s="52"/>
      <c r="J37" s="52">
        <f t="shared" si="1"/>
        <v>0</v>
      </c>
    </row>
    <row r="38" spans="1:10" ht="25.5">
      <c r="A38" s="245" t="s">
        <v>648</v>
      </c>
      <c r="B38" s="52"/>
      <c r="C38" s="52"/>
      <c r="D38" s="52"/>
      <c r="E38" s="52"/>
      <c r="F38" s="52"/>
      <c r="G38" s="52"/>
      <c r="H38" s="52">
        <f t="shared" si="0"/>
        <v>0</v>
      </c>
      <c r="I38" s="52"/>
      <c r="J38" s="52">
        <f t="shared" si="1"/>
        <v>0</v>
      </c>
    </row>
    <row r="39" spans="1:10" ht="25.5">
      <c r="A39" s="245" t="s">
        <v>649</v>
      </c>
      <c r="B39" s="52"/>
      <c r="C39" s="52"/>
      <c r="D39" s="52"/>
      <c r="E39" s="52"/>
      <c r="F39" s="52"/>
      <c r="G39" s="52"/>
      <c r="H39" s="52">
        <f t="shared" si="0"/>
        <v>0</v>
      </c>
      <c r="I39" s="52"/>
      <c r="J39" s="52">
        <f t="shared" si="1"/>
        <v>0</v>
      </c>
    </row>
    <row r="40" spans="1:10" ht="38.25">
      <c r="A40" s="245" t="s">
        <v>650</v>
      </c>
      <c r="B40" s="52"/>
      <c r="C40" s="52"/>
      <c r="D40" s="52"/>
      <c r="E40" s="52"/>
      <c r="F40" s="52"/>
      <c r="G40" s="52"/>
      <c r="H40" s="52">
        <f t="shared" si="0"/>
        <v>0</v>
      </c>
      <c r="I40" s="52"/>
      <c r="J40" s="52">
        <f t="shared" si="1"/>
        <v>0</v>
      </c>
    </row>
    <row r="41" spans="1:10" ht="51">
      <c r="A41" s="245" t="s">
        <v>651</v>
      </c>
      <c r="B41" s="52"/>
      <c r="C41" s="52"/>
      <c r="D41" s="52"/>
      <c r="E41" s="52"/>
      <c r="F41" s="52"/>
      <c r="G41" s="52"/>
      <c r="H41" s="52">
        <f t="shared" si="0"/>
        <v>0</v>
      </c>
      <c r="I41" s="52"/>
      <c r="J41" s="52">
        <f t="shared" si="1"/>
        <v>0</v>
      </c>
    </row>
    <row r="42" spans="1:10" ht="38.25">
      <c r="A42" s="245" t="s">
        <v>652</v>
      </c>
      <c r="B42" s="52"/>
      <c r="C42" s="52"/>
      <c r="D42" s="52"/>
      <c r="E42" s="52"/>
      <c r="F42" s="52"/>
      <c r="G42" s="52"/>
      <c r="H42" s="52">
        <f t="shared" si="0"/>
        <v>0</v>
      </c>
      <c r="I42" s="52"/>
      <c r="J42" s="52">
        <f t="shared" si="1"/>
        <v>0</v>
      </c>
    </row>
    <row r="43" spans="1:10" ht="38.25">
      <c r="A43" s="335" t="s">
        <v>980</v>
      </c>
      <c r="B43" s="52">
        <f aca="true" t="shared" si="4" ref="B43:G43">SUM(B44:B53)</f>
        <v>0</v>
      </c>
      <c r="C43" s="52">
        <f t="shared" si="4"/>
        <v>0</v>
      </c>
      <c r="D43" s="52">
        <f t="shared" si="4"/>
        <v>0</v>
      </c>
      <c r="E43" s="52">
        <f t="shared" si="4"/>
        <v>0</v>
      </c>
      <c r="F43" s="52">
        <f t="shared" si="4"/>
        <v>0</v>
      </c>
      <c r="G43" s="52">
        <f t="shared" si="4"/>
        <v>0</v>
      </c>
      <c r="H43" s="52">
        <f t="shared" si="0"/>
        <v>0</v>
      </c>
      <c r="I43" s="52">
        <f>SUM(I44:I53)</f>
        <v>48447868</v>
      </c>
      <c r="J43" s="52">
        <f t="shared" si="1"/>
        <v>48447868</v>
      </c>
    </row>
    <row r="44" spans="1:10" ht="38.25">
      <c r="A44" s="245" t="s">
        <v>653</v>
      </c>
      <c r="B44" s="52"/>
      <c r="C44" s="52"/>
      <c r="D44" s="52"/>
      <c r="E44" s="52"/>
      <c r="F44" s="52"/>
      <c r="G44" s="52"/>
      <c r="H44" s="52">
        <f t="shared" si="0"/>
        <v>0</v>
      </c>
      <c r="I44" s="52"/>
      <c r="J44" s="52">
        <f t="shared" si="1"/>
        <v>0</v>
      </c>
    </row>
    <row r="45" spans="1:10" ht="27" customHeight="1">
      <c r="A45" s="245" t="s">
        <v>654</v>
      </c>
      <c r="B45" s="52"/>
      <c r="C45" s="52"/>
      <c r="D45" s="52"/>
      <c r="E45" s="52"/>
      <c r="F45" s="52"/>
      <c r="G45" s="52"/>
      <c r="H45" s="52">
        <f t="shared" si="0"/>
        <v>0</v>
      </c>
      <c r="I45" s="52"/>
      <c r="J45" s="52">
        <f t="shared" si="1"/>
        <v>0</v>
      </c>
    </row>
    <row r="46" spans="1:10" ht="28.5" customHeight="1">
      <c r="A46" s="245" t="s">
        <v>655</v>
      </c>
      <c r="B46" s="52"/>
      <c r="C46" s="52"/>
      <c r="D46" s="52"/>
      <c r="E46" s="52"/>
      <c r="F46" s="52"/>
      <c r="G46" s="52"/>
      <c r="H46" s="52">
        <f t="shared" si="0"/>
        <v>0</v>
      </c>
      <c r="I46" s="52"/>
      <c r="J46" s="52">
        <f t="shared" si="1"/>
        <v>0</v>
      </c>
    </row>
    <row r="47" spans="1:10" ht="38.25">
      <c r="A47" s="245" t="s">
        <v>656</v>
      </c>
      <c r="B47" s="52"/>
      <c r="C47" s="52"/>
      <c r="D47" s="52"/>
      <c r="E47" s="52"/>
      <c r="F47" s="52"/>
      <c r="G47" s="52"/>
      <c r="H47" s="52">
        <f t="shared" si="0"/>
        <v>0</v>
      </c>
      <c r="I47" s="52"/>
      <c r="J47" s="52">
        <f t="shared" si="1"/>
        <v>0</v>
      </c>
    </row>
    <row r="48" spans="1:10" ht="38.25">
      <c r="A48" s="335" t="s">
        <v>981</v>
      </c>
      <c r="B48" s="52"/>
      <c r="C48" s="52"/>
      <c r="D48" s="52"/>
      <c r="E48" s="52"/>
      <c r="F48" s="52"/>
      <c r="G48" s="52"/>
      <c r="H48" s="52"/>
      <c r="I48" s="52">
        <v>48447868</v>
      </c>
      <c r="J48" s="52"/>
    </row>
    <row r="49" spans="1:10" ht="29.25" customHeight="1">
      <c r="A49" s="335" t="s">
        <v>982</v>
      </c>
      <c r="B49" s="52"/>
      <c r="C49" s="52"/>
      <c r="D49" s="52"/>
      <c r="E49" s="52"/>
      <c r="F49" s="52"/>
      <c r="G49" s="52"/>
      <c r="H49" s="52">
        <f t="shared" si="0"/>
        <v>0</v>
      </c>
      <c r="I49" s="52"/>
      <c r="J49" s="52">
        <f t="shared" si="1"/>
        <v>0</v>
      </c>
    </row>
    <row r="50" spans="1:10" ht="27" customHeight="1">
      <c r="A50" s="335" t="s">
        <v>983</v>
      </c>
      <c r="B50" s="52"/>
      <c r="C50" s="52"/>
      <c r="D50" s="52"/>
      <c r="E50" s="52"/>
      <c r="F50" s="52"/>
      <c r="G50" s="52"/>
      <c r="H50" s="52">
        <f t="shared" si="0"/>
        <v>0</v>
      </c>
      <c r="I50" s="52"/>
      <c r="J50" s="52">
        <f t="shared" si="1"/>
        <v>0</v>
      </c>
    </row>
    <row r="51" spans="1:10" ht="51">
      <c r="A51" s="335" t="s">
        <v>984</v>
      </c>
      <c r="B51" s="52"/>
      <c r="C51" s="52"/>
      <c r="D51" s="52"/>
      <c r="E51" s="52"/>
      <c r="F51" s="52"/>
      <c r="G51" s="52"/>
      <c r="H51" s="52">
        <f t="shared" si="0"/>
        <v>0</v>
      </c>
      <c r="I51" s="52"/>
      <c r="J51" s="52">
        <f t="shared" si="1"/>
        <v>0</v>
      </c>
    </row>
    <row r="52" spans="1:10" ht="38.25">
      <c r="A52" s="335" t="s">
        <v>985</v>
      </c>
      <c r="B52" s="52"/>
      <c r="C52" s="52"/>
      <c r="D52" s="52"/>
      <c r="E52" s="52"/>
      <c r="F52" s="52"/>
      <c r="G52" s="52"/>
      <c r="H52" s="52">
        <f t="shared" si="0"/>
        <v>0</v>
      </c>
      <c r="I52" s="52"/>
      <c r="J52" s="52">
        <f t="shared" si="1"/>
        <v>0</v>
      </c>
    </row>
    <row r="53" spans="1:10" ht="25.5">
      <c r="A53" s="335" t="s">
        <v>986</v>
      </c>
      <c r="B53" s="52"/>
      <c r="C53" s="52"/>
      <c r="D53" s="52"/>
      <c r="E53" s="52"/>
      <c r="F53" s="52"/>
      <c r="G53" s="52"/>
      <c r="H53" s="52">
        <f t="shared" si="0"/>
        <v>0</v>
      </c>
      <c r="I53" s="52"/>
      <c r="J53" s="52">
        <f t="shared" si="1"/>
        <v>0</v>
      </c>
    </row>
    <row r="54" spans="1:10" ht="25.5">
      <c r="A54" s="244" t="s">
        <v>657</v>
      </c>
      <c r="B54" s="52">
        <f>B31+B32+B33+B34+B35+B38+B39+B40+B43</f>
        <v>1052921</v>
      </c>
      <c r="C54" s="52">
        <f aca="true" t="shared" si="5" ref="C54:I54">C31+C32+C33+C34+C35+C38+C39+C40+C43</f>
        <v>2481189</v>
      </c>
      <c r="D54" s="52">
        <f t="shared" si="5"/>
        <v>15064</v>
      </c>
      <c r="E54" s="52">
        <f t="shared" si="5"/>
        <v>1588632</v>
      </c>
      <c r="F54" s="52">
        <f t="shared" si="5"/>
        <v>4843816</v>
      </c>
      <c r="G54" s="52">
        <f t="shared" si="5"/>
        <v>71332</v>
      </c>
      <c r="H54" s="52">
        <f t="shared" si="0"/>
        <v>10052954</v>
      </c>
      <c r="I54" s="52">
        <f t="shared" si="5"/>
        <v>48507603</v>
      </c>
      <c r="J54" s="52">
        <f t="shared" si="1"/>
        <v>58560557</v>
      </c>
    </row>
    <row r="55" spans="1:10" ht="12.75">
      <c r="A55" s="335" t="s">
        <v>987</v>
      </c>
      <c r="B55" s="52">
        <v>30</v>
      </c>
      <c r="C55" s="52"/>
      <c r="D55" s="52"/>
      <c r="E55" s="52"/>
      <c r="F55" s="52">
        <v>198952901</v>
      </c>
      <c r="G55" s="52">
        <v>3525869</v>
      </c>
      <c r="H55" s="52">
        <f t="shared" si="0"/>
        <v>202478800</v>
      </c>
      <c r="I55" s="52">
        <v>13385000</v>
      </c>
      <c r="J55" s="52">
        <f t="shared" si="1"/>
        <v>215863800</v>
      </c>
    </row>
    <row r="56" spans="1:10" ht="25.5">
      <c r="A56" s="245" t="s">
        <v>658</v>
      </c>
      <c r="B56" s="52"/>
      <c r="C56" s="52"/>
      <c r="D56" s="52"/>
      <c r="E56" s="52"/>
      <c r="F56" s="52"/>
      <c r="G56" s="52"/>
      <c r="H56" s="52">
        <f t="shared" si="0"/>
        <v>0</v>
      </c>
      <c r="I56" s="52"/>
      <c r="J56" s="52">
        <f t="shared" si="1"/>
        <v>0</v>
      </c>
    </row>
    <row r="57" spans="1:10" ht="25.5">
      <c r="A57" s="245" t="s">
        <v>659</v>
      </c>
      <c r="B57" s="52"/>
      <c r="C57" s="52"/>
      <c r="D57" s="52"/>
      <c r="E57" s="52"/>
      <c r="F57" s="52"/>
      <c r="G57" s="52">
        <v>798800</v>
      </c>
      <c r="H57" s="52">
        <f t="shared" si="0"/>
        <v>798800</v>
      </c>
      <c r="I57" s="52">
        <v>863080</v>
      </c>
      <c r="J57" s="52">
        <f t="shared" si="1"/>
        <v>1661880</v>
      </c>
    </row>
    <row r="58" spans="1:10" ht="12.75">
      <c r="A58" s="245" t="s">
        <v>660</v>
      </c>
      <c r="B58" s="52"/>
      <c r="C58" s="52"/>
      <c r="D58" s="52"/>
      <c r="E58" s="52"/>
      <c r="F58" s="52"/>
      <c r="G58" s="52"/>
      <c r="H58" s="52">
        <f t="shared" si="0"/>
        <v>0</v>
      </c>
      <c r="I58" s="52"/>
      <c r="J58" s="52">
        <f t="shared" si="1"/>
        <v>0</v>
      </c>
    </row>
    <row r="59" spans="1:10" ht="27.75" customHeight="1">
      <c r="A59" s="335" t="s">
        <v>988</v>
      </c>
      <c r="B59" s="52"/>
      <c r="C59" s="52"/>
      <c r="D59" s="52"/>
      <c r="E59" s="52"/>
      <c r="F59" s="52"/>
      <c r="G59" s="52"/>
      <c r="H59" s="52">
        <f t="shared" si="0"/>
        <v>0</v>
      </c>
      <c r="I59" s="52"/>
      <c r="J59" s="52">
        <f t="shared" si="1"/>
        <v>0</v>
      </c>
    </row>
    <row r="60" spans="1:10" ht="38.25">
      <c r="A60" s="245" t="s">
        <v>661</v>
      </c>
      <c r="B60" s="52"/>
      <c r="C60" s="52"/>
      <c r="D60" s="52"/>
      <c r="E60" s="52"/>
      <c r="F60" s="52"/>
      <c r="G60" s="52"/>
      <c r="H60" s="52">
        <f t="shared" si="0"/>
        <v>0</v>
      </c>
      <c r="I60" s="52"/>
      <c r="J60" s="52">
        <f t="shared" si="1"/>
        <v>0</v>
      </c>
    </row>
    <row r="61" spans="1:10" ht="25.5">
      <c r="A61" s="245" t="s">
        <v>662</v>
      </c>
      <c r="B61" s="52"/>
      <c r="C61" s="52"/>
      <c r="D61" s="52"/>
      <c r="E61" s="52"/>
      <c r="F61" s="52"/>
      <c r="G61" s="52"/>
      <c r="H61" s="52">
        <f t="shared" si="0"/>
        <v>0</v>
      </c>
      <c r="I61" s="52"/>
      <c r="J61" s="52">
        <f t="shared" si="1"/>
        <v>0</v>
      </c>
    </row>
    <row r="62" spans="1:10" ht="25.5">
      <c r="A62" s="245" t="s">
        <v>663</v>
      </c>
      <c r="B62" s="52"/>
      <c r="C62" s="52"/>
      <c r="D62" s="52"/>
      <c r="E62" s="52"/>
      <c r="F62" s="52"/>
      <c r="G62" s="52"/>
      <c r="H62" s="52">
        <f t="shared" si="0"/>
        <v>0</v>
      </c>
      <c r="I62" s="52">
        <v>1875093</v>
      </c>
      <c r="J62" s="52">
        <f t="shared" si="1"/>
        <v>1875093</v>
      </c>
    </row>
    <row r="63" spans="1:10" ht="25.5">
      <c r="A63" s="245" t="s">
        <v>664</v>
      </c>
      <c r="B63" s="52"/>
      <c r="C63" s="52"/>
      <c r="D63" s="52"/>
      <c r="E63" s="52"/>
      <c r="F63" s="52"/>
      <c r="G63" s="52"/>
      <c r="H63" s="52">
        <f t="shared" si="0"/>
        <v>0</v>
      </c>
      <c r="I63" s="52"/>
      <c r="J63" s="52">
        <f t="shared" si="1"/>
        <v>0</v>
      </c>
    </row>
    <row r="64" spans="1:10" ht="25.5">
      <c r="A64" s="245" t="s">
        <v>665</v>
      </c>
      <c r="B64" s="52"/>
      <c r="C64" s="52"/>
      <c r="D64" s="52"/>
      <c r="E64" s="52"/>
      <c r="F64" s="52"/>
      <c r="G64" s="52"/>
      <c r="H64" s="52">
        <f t="shared" si="0"/>
        <v>0</v>
      </c>
      <c r="I64" s="52"/>
      <c r="J64" s="52">
        <f t="shared" si="1"/>
        <v>0</v>
      </c>
    </row>
    <row r="65" spans="1:10" ht="25.5">
      <c r="A65" s="244" t="s">
        <v>666</v>
      </c>
      <c r="B65" s="52">
        <f aca="true" t="shared" si="6" ref="B65:G65">B55+B56+B57+B58+B59+B60+B61+B62+B63+B64</f>
        <v>30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198952901</v>
      </c>
      <c r="G65" s="52">
        <f t="shared" si="6"/>
        <v>4324669</v>
      </c>
      <c r="H65" s="52">
        <f t="shared" si="0"/>
        <v>203277600</v>
      </c>
      <c r="I65" s="52">
        <f>I55+I56+I57+I58+I59+I60+I61+I62+I63+I64</f>
        <v>16123173</v>
      </c>
      <c r="J65" s="52">
        <f t="shared" si="1"/>
        <v>219400773</v>
      </c>
    </row>
    <row r="66" spans="1:10" ht="12.75">
      <c r="A66" s="244" t="s">
        <v>667</v>
      </c>
      <c r="B66" s="52">
        <f aca="true" t="shared" si="7" ref="B66:G66">B30+B54+B65</f>
        <v>4105462</v>
      </c>
      <c r="C66" s="52">
        <f t="shared" si="7"/>
        <v>7020628</v>
      </c>
      <c r="D66" s="52">
        <f t="shared" si="7"/>
        <v>15064</v>
      </c>
      <c r="E66" s="52">
        <f t="shared" si="7"/>
        <v>1609647</v>
      </c>
      <c r="F66" s="52">
        <f t="shared" si="7"/>
        <v>214152274</v>
      </c>
      <c r="G66" s="52">
        <f t="shared" si="7"/>
        <v>5168052</v>
      </c>
      <c r="H66" s="52">
        <f t="shared" si="0"/>
        <v>232071127</v>
      </c>
      <c r="I66" s="52">
        <f>I30+I54+I65</f>
        <v>68580174</v>
      </c>
      <c r="J66" s="52">
        <f t="shared" si="1"/>
        <v>300651301</v>
      </c>
    </row>
  </sheetData>
  <sheetProtection/>
  <mergeCells count="1">
    <mergeCell ref="A2:J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J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5" width="11.625" style="0" customWidth="1"/>
    <col min="6" max="6" width="2.75390625" style="0" customWidth="1"/>
    <col min="7" max="7" width="32.375" style="0" customWidth="1"/>
    <col min="8" max="8" width="11.125" style="48" bestFit="1" customWidth="1"/>
    <col min="9" max="9" width="13.75390625" style="0" bestFit="1" customWidth="1"/>
    <col min="10" max="10" width="11.00390625" style="0" bestFit="1" customWidth="1"/>
  </cols>
  <sheetData>
    <row r="1" spans="1:10" ht="12.75">
      <c r="A1" t="s">
        <v>341</v>
      </c>
      <c r="H1"/>
      <c r="J1" s="77" t="s">
        <v>188</v>
      </c>
    </row>
    <row r="2" spans="1:10" ht="15">
      <c r="A2" s="355" t="s">
        <v>671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5">
      <c r="A3" s="355" t="s">
        <v>672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15">
      <c r="A4" s="140"/>
      <c r="B4" s="140"/>
      <c r="C4" s="140"/>
      <c r="D4" s="140"/>
      <c r="E4" s="140"/>
      <c r="F4" s="140"/>
      <c r="G4" s="140"/>
      <c r="H4" s="140"/>
      <c r="I4" s="140"/>
      <c r="J4" s="140"/>
    </row>
    <row r="6" spans="1:10" ht="31.5" customHeight="1">
      <c r="A6" s="356" t="s">
        <v>96</v>
      </c>
      <c r="B6" s="357"/>
      <c r="C6" s="51" t="s">
        <v>97</v>
      </c>
      <c r="D6" s="46" t="s">
        <v>66</v>
      </c>
      <c r="E6" s="46" t="s">
        <v>92</v>
      </c>
      <c r="F6" s="356" t="s">
        <v>98</v>
      </c>
      <c r="G6" s="357"/>
      <c r="H6" s="51" t="s">
        <v>97</v>
      </c>
      <c r="I6" s="46" t="s">
        <v>66</v>
      </c>
      <c r="J6" s="46" t="s">
        <v>92</v>
      </c>
    </row>
    <row r="7" spans="1:10" s="121" customFormat="1" ht="19.5" customHeight="1">
      <c r="A7" s="147">
        <v>1</v>
      </c>
      <c r="B7" s="148" t="s">
        <v>352</v>
      </c>
      <c r="C7" s="142">
        <v>0</v>
      </c>
      <c r="D7" s="150">
        <v>52860651</v>
      </c>
      <c r="E7" s="150">
        <v>52860651</v>
      </c>
      <c r="F7" s="147">
        <v>1</v>
      </c>
      <c r="G7" s="148" t="s">
        <v>81</v>
      </c>
      <c r="H7" s="149">
        <v>174447000</v>
      </c>
      <c r="I7" s="150">
        <v>166654264</v>
      </c>
      <c r="J7" s="150">
        <v>159964686</v>
      </c>
    </row>
    <row r="8" spans="1:10" s="121" customFormat="1" ht="19.5" customHeight="1">
      <c r="A8" s="147">
        <v>2</v>
      </c>
      <c r="B8" s="148" t="s">
        <v>353</v>
      </c>
      <c r="C8" s="142">
        <v>65829557</v>
      </c>
      <c r="D8" s="150">
        <v>81876279</v>
      </c>
      <c r="E8" s="150">
        <v>81876279</v>
      </c>
      <c r="F8" s="147">
        <v>2</v>
      </c>
      <c r="G8" s="148" t="s">
        <v>72</v>
      </c>
      <c r="H8" s="149">
        <v>75876000</v>
      </c>
      <c r="I8" s="150">
        <v>73712477</v>
      </c>
      <c r="J8" s="150">
        <v>68033397</v>
      </c>
    </row>
    <row r="9" spans="1:10" s="121" customFormat="1" ht="19.5" customHeight="1">
      <c r="A9" s="147">
        <v>3</v>
      </c>
      <c r="B9" s="148" t="s">
        <v>354</v>
      </c>
      <c r="C9" s="142">
        <v>0</v>
      </c>
      <c r="D9" s="150">
        <v>22455464</v>
      </c>
      <c r="E9" s="150">
        <v>22455464</v>
      </c>
      <c r="F9" s="147">
        <v>3</v>
      </c>
      <c r="G9" s="148" t="s">
        <v>363</v>
      </c>
      <c r="H9" s="149">
        <v>2000000</v>
      </c>
      <c r="I9" s="150">
        <v>2000001</v>
      </c>
      <c r="J9" s="150">
        <v>2000001</v>
      </c>
    </row>
    <row r="10" spans="1:10" s="121" customFormat="1" ht="19.5" customHeight="1">
      <c r="A10" s="147">
        <v>4</v>
      </c>
      <c r="B10" s="148" t="s">
        <v>355</v>
      </c>
      <c r="C10" s="142">
        <v>800000</v>
      </c>
      <c r="D10" s="150">
        <v>558298</v>
      </c>
      <c r="E10" s="150">
        <v>558298</v>
      </c>
      <c r="F10" s="147">
        <v>4</v>
      </c>
      <c r="G10" s="148" t="s">
        <v>364</v>
      </c>
      <c r="H10" s="149">
        <v>11256000</v>
      </c>
      <c r="I10" s="150">
        <v>14406000</v>
      </c>
      <c r="J10" s="150">
        <v>11650000</v>
      </c>
    </row>
    <row r="11" spans="1:10" s="121" customFormat="1" ht="19.5" customHeight="1">
      <c r="A11" s="147">
        <v>5</v>
      </c>
      <c r="B11" s="148" t="s">
        <v>356</v>
      </c>
      <c r="C11" s="142">
        <v>301180</v>
      </c>
      <c r="D11" s="150">
        <v>299649</v>
      </c>
      <c r="E11" s="150">
        <v>299649</v>
      </c>
      <c r="F11" s="147">
        <v>5</v>
      </c>
      <c r="G11" s="148" t="s">
        <v>365</v>
      </c>
      <c r="H11" s="149">
        <v>24000000</v>
      </c>
      <c r="I11" s="150">
        <v>28167482</v>
      </c>
      <c r="J11" s="150">
        <v>28167482</v>
      </c>
    </row>
    <row r="12" spans="1:10" s="121" customFormat="1" ht="19.5" customHeight="1">
      <c r="A12" s="147">
        <v>6</v>
      </c>
      <c r="B12" s="148" t="s">
        <v>369</v>
      </c>
      <c r="C12" s="149">
        <v>207915000</v>
      </c>
      <c r="D12" s="150">
        <v>0</v>
      </c>
      <c r="E12" s="150">
        <v>0</v>
      </c>
      <c r="F12" s="147">
        <v>6</v>
      </c>
      <c r="G12" s="148" t="s">
        <v>367</v>
      </c>
      <c r="H12" s="149">
        <v>0</v>
      </c>
      <c r="I12" s="150">
        <v>0</v>
      </c>
      <c r="J12" s="150">
        <v>0</v>
      </c>
    </row>
    <row r="13" spans="1:10" s="121" customFormat="1" ht="19.5" customHeight="1">
      <c r="A13" s="147">
        <v>7</v>
      </c>
      <c r="B13" s="148" t="s">
        <v>357</v>
      </c>
      <c r="C13" s="149">
        <v>27733263</v>
      </c>
      <c r="D13" s="150">
        <v>27734250</v>
      </c>
      <c r="E13" s="150">
        <v>27734250</v>
      </c>
      <c r="F13" s="147">
        <v>7</v>
      </c>
      <c r="G13" s="148" t="s">
        <v>391</v>
      </c>
      <c r="H13" s="149">
        <v>15000000</v>
      </c>
      <c r="I13" s="150">
        <v>0</v>
      </c>
      <c r="J13" s="150">
        <v>0</v>
      </c>
    </row>
    <row r="14" spans="1:10" s="121" customFormat="1" ht="19.5" customHeight="1">
      <c r="A14" s="147">
        <v>8</v>
      </c>
      <c r="B14" s="148" t="s">
        <v>379</v>
      </c>
      <c r="C14" s="149">
        <v>0</v>
      </c>
      <c r="D14" s="150">
        <v>99155633</v>
      </c>
      <c r="E14" s="150">
        <v>84030975</v>
      </c>
      <c r="F14" s="147"/>
      <c r="G14" s="148"/>
      <c r="H14" s="149"/>
      <c r="I14" s="150"/>
      <c r="J14" s="150"/>
    </row>
    <row r="15" spans="1:10" ht="30.75" customHeight="1">
      <c r="A15" s="47"/>
      <c r="B15" s="50" t="s">
        <v>99</v>
      </c>
      <c r="C15" s="151">
        <f>SUM(C7:C14)</f>
        <v>302579000</v>
      </c>
      <c r="D15" s="151">
        <f>SUM(D7:D14)</f>
        <v>284940224</v>
      </c>
      <c r="E15" s="151">
        <f>SUM(E7:E14)</f>
        <v>269815566</v>
      </c>
      <c r="F15" s="47"/>
      <c r="G15" s="50" t="s">
        <v>100</v>
      </c>
      <c r="H15" s="151">
        <f>SUM(H7:H14)</f>
        <v>302579000</v>
      </c>
      <c r="I15" s="151">
        <f>SUM(I7:I13)</f>
        <v>284940224</v>
      </c>
      <c r="J15" s="151">
        <f>SUM(J7:J13)</f>
        <v>269815566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E140"/>
  <sheetViews>
    <sheetView zoomScalePageLayoutView="0" workbookViewId="0" topLeftCell="A58">
      <selection activeCell="C130" activeCellId="1" sqref="C128 C130"/>
    </sheetView>
  </sheetViews>
  <sheetFormatPr defaultColWidth="9.00390625" defaultRowHeight="12.75"/>
  <cols>
    <col min="1" max="1" width="4.25390625" style="2" customWidth="1"/>
    <col min="2" max="2" width="55.75390625" style="17" customWidth="1"/>
    <col min="3" max="3" width="10.875" style="168" bestFit="1" customWidth="1"/>
    <col min="4" max="4" width="10.875" style="2" bestFit="1" customWidth="1"/>
    <col min="5" max="5" width="11.375" style="2" bestFit="1" customWidth="1"/>
    <col min="6" max="16384" width="9.125" style="2" customWidth="1"/>
  </cols>
  <sheetData>
    <row r="1" spans="1:5" ht="12.75" customHeight="1">
      <c r="A1" s="2" t="s">
        <v>341</v>
      </c>
      <c r="D1" s="168"/>
      <c r="E1" s="168" t="s">
        <v>393</v>
      </c>
    </row>
    <row r="2" spans="1:5" ht="12.75" customHeight="1">
      <c r="A2" s="358" t="s">
        <v>415</v>
      </c>
      <c r="B2" s="358"/>
      <c r="C2" s="358"/>
      <c r="D2" s="358"/>
      <c r="E2" s="358"/>
    </row>
    <row r="3" spans="1:5" ht="12.75" customHeight="1">
      <c r="A3" s="358" t="s">
        <v>672</v>
      </c>
      <c r="B3" s="358"/>
      <c r="C3" s="358"/>
      <c r="D3" s="358"/>
      <c r="E3" s="358"/>
    </row>
    <row r="4" ht="12.75" customHeight="1"/>
    <row r="5" spans="1:5" ht="12.75" customHeight="1">
      <c r="A5" s="4"/>
      <c r="B5" s="169" t="s">
        <v>25</v>
      </c>
      <c r="C5" s="218" t="s">
        <v>65</v>
      </c>
      <c r="D5" s="195" t="s">
        <v>66</v>
      </c>
      <c r="E5" s="195" t="s">
        <v>92</v>
      </c>
    </row>
    <row r="6" spans="1:5" ht="12.75" customHeight="1">
      <c r="A6" s="170">
        <v>1</v>
      </c>
      <c r="B6" s="171" t="s">
        <v>191</v>
      </c>
      <c r="C6" s="172">
        <v>268404000</v>
      </c>
      <c r="D6" s="172">
        <v>286051299</v>
      </c>
      <c r="E6" s="13">
        <v>286051299</v>
      </c>
    </row>
    <row r="7" spans="1:5" ht="12.75" customHeight="1">
      <c r="A7" s="173">
        <v>2</v>
      </c>
      <c r="B7" s="174" t="s">
        <v>192</v>
      </c>
      <c r="C7" s="144">
        <v>14078000</v>
      </c>
      <c r="D7" s="144">
        <v>12527585</v>
      </c>
      <c r="E7" s="13">
        <v>11920160</v>
      </c>
    </row>
    <row r="8" spans="1:5" ht="12.75" customHeight="1">
      <c r="A8" s="173"/>
      <c r="B8" s="174" t="s">
        <v>0</v>
      </c>
      <c r="C8" s="144">
        <f>C6+C7</f>
        <v>282482000</v>
      </c>
      <c r="D8" s="144">
        <f>D6+D7</f>
        <v>298578884</v>
      </c>
      <c r="E8" s="144">
        <f>E6+E7</f>
        <v>297971459</v>
      </c>
    </row>
    <row r="9" spans="1:5" ht="12.75" customHeight="1">
      <c r="A9" s="173">
        <v>3</v>
      </c>
      <c r="B9" s="174" t="s">
        <v>27</v>
      </c>
      <c r="C9" s="144">
        <f>C10</f>
        <v>47263000</v>
      </c>
      <c r="D9" s="144">
        <f>D10</f>
        <v>108171623</v>
      </c>
      <c r="E9" s="144">
        <f>E10</f>
        <v>68257603</v>
      </c>
    </row>
    <row r="10" spans="1:5" s="17" customFormat="1" ht="12.75" customHeight="1">
      <c r="A10" s="175"/>
      <c r="B10" s="16" t="s">
        <v>11</v>
      </c>
      <c r="C10" s="21">
        <v>47263000</v>
      </c>
      <c r="D10" s="21">
        <v>108171623</v>
      </c>
      <c r="E10" s="21">
        <v>68257603</v>
      </c>
    </row>
    <row r="11" spans="1:5" ht="12.75" customHeight="1">
      <c r="A11" s="173"/>
      <c r="B11" s="15" t="s">
        <v>394</v>
      </c>
      <c r="C11" s="21">
        <v>14000000</v>
      </c>
      <c r="D11" s="143">
        <v>14000000</v>
      </c>
      <c r="E11" s="143">
        <v>14000000</v>
      </c>
    </row>
    <row r="12" spans="1:5" ht="12.75" customHeight="1">
      <c r="A12" s="173"/>
      <c r="B12" s="16" t="s">
        <v>395</v>
      </c>
      <c r="C12" s="21">
        <v>26626000</v>
      </c>
      <c r="D12" s="143">
        <v>63457607</v>
      </c>
      <c r="E12" s="21">
        <v>36381907</v>
      </c>
    </row>
    <row r="13" spans="1:5" ht="12.75" customHeight="1">
      <c r="A13" s="173"/>
      <c r="B13" s="16" t="s">
        <v>673</v>
      </c>
      <c r="C13" s="21">
        <v>6637000</v>
      </c>
      <c r="D13" s="143">
        <v>30714016</v>
      </c>
      <c r="E13" s="21">
        <v>17875696</v>
      </c>
    </row>
    <row r="14" spans="1:5" ht="12.75" customHeight="1">
      <c r="A14" s="173"/>
      <c r="B14" s="174" t="s">
        <v>40</v>
      </c>
      <c r="C14" s="144">
        <f>C8+C9</f>
        <v>329745000</v>
      </c>
      <c r="D14" s="144">
        <f>D8+D9</f>
        <v>406750507</v>
      </c>
      <c r="E14" s="144">
        <f>E8+E9</f>
        <v>366229062</v>
      </c>
    </row>
    <row r="15" spans="1:5" ht="12.75" customHeight="1">
      <c r="A15" s="173">
        <v>4</v>
      </c>
      <c r="B15" s="174" t="s">
        <v>189</v>
      </c>
      <c r="C15" s="144">
        <f>SUM(C29:C30)</f>
        <v>820060000</v>
      </c>
      <c r="D15" s="144">
        <f>SUM(D29:D30)</f>
        <v>858837094</v>
      </c>
      <c r="E15" s="144">
        <f>SUM(E29:E30)</f>
        <v>858832094</v>
      </c>
    </row>
    <row r="16" spans="1:5" ht="12.75" customHeight="1">
      <c r="A16" s="176"/>
      <c r="B16" s="16" t="s">
        <v>193</v>
      </c>
      <c r="C16" s="21">
        <v>455000000</v>
      </c>
      <c r="D16" s="143">
        <v>478166640</v>
      </c>
      <c r="E16" s="143">
        <v>478166640</v>
      </c>
    </row>
    <row r="17" spans="1:5" ht="12.75" customHeight="1">
      <c r="A17" s="176"/>
      <c r="B17" s="16" t="s">
        <v>194</v>
      </c>
      <c r="C17" s="21">
        <v>165000000</v>
      </c>
      <c r="D17" s="143">
        <v>166445100</v>
      </c>
      <c r="E17" s="143">
        <v>167998864</v>
      </c>
    </row>
    <row r="18" spans="1:5" ht="12.75" customHeight="1">
      <c r="A18" s="176"/>
      <c r="B18" s="16" t="s">
        <v>129</v>
      </c>
      <c r="C18" s="21">
        <v>118000000</v>
      </c>
      <c r="D18" s="143">
        <v>125369552</v>
      </c>
      <c r="E18" s="143">
        <v>125369552</v>
      </c>
    </row>
    <row r="19" spans="1:5" ht="12.75" customHeight="1">
      <c r="A19" s="176"/>
      <c r="B19" s="16" t="s">
        <v>131</v>
      </c>
      <c r="C19" s="21">
        <v>26000000</v>
      </c>
      <c r="D19" s="143">
        <v>26000000</v>
      </c>
      <c r="E19" s="143">
        <v>24446236</v>
      </c>
    </row>
    <row r="20" spans="1:5" ht="12.75" customHeight="1">
      <c r="A20" s="176"/>
      <c r="B20" s="16" t="s">
        <v>132</v>
      </c>
      <c r="C20" s="21">
        <v>9000000</v>
      </c>
      <c r="D20" s="143">
        <v>10411455</v>
      </c>
      <c r="E20" s="143">
        <v>10411455</v>
      </c>
    </row>
    <row r="21" spans="1:5" s="180" customFormat="1" ht="12.75" customHeight="1">
      <c r="A21" s="177"/>
      <c r="B21" s="178" t="s">
        <v>195</v>
      </c>
      <c r="C21" s="258">
        <f>SUM(C16:C20)</f>
        <v>773000000</v>
      </c>
      <c r="D21" s="179">
        <f>SUM(D16:D20)</f>
        <v>806392747</v>
      </c>
      <c r="E21" s="179">
        <f>SUM(E16:E20)</f>
        <v>806392747</v>
      </c>
    </row>
    <row r="22" spans="1:5" ht="12.75" customHeight="1">
      <c r="A22" s="176"/>
      <c r="B22" s="16" t="s">
        <v>15</v>
      </c>
      <c r="C22" s="21">
        <v>6000000</v>
      </c>
      <c r="D22" s="143">
        <v>6269636</v>
      </c>
      <c r="E22" s="143">
        <v>6269636</v>
      </c>
    </row>
    <row r="23" spans="1:5" ht="12.75" customHeight="1">
      <c r="A23" s="176"/>
      <c r="B23" s="16" t="s">
        <v>43</v>
      </c>
      <c r="C23" s="21">
        <v>40000000</v>
      </c>
      <c r="D23" s="143">
        <v>45189140</v>
      </c>
      <c r="E23" s="143">
        <v>45189140</v>
      </c>
    </row>
    <row r="24" spans="1:5" ht="12.75" customHeight="1">
      <c r="A24" s="176"/>
      <c r="B24" s="16" t="s">
        <v>18</v>
      </c>
      <c r="C24" s="21">
        <v>0</v>
      </c>
      <c r="D24" s="143">
        <v>206420</v>
      </c>
      <c r="E24" s="143">
        <v>206420</v>
      </c>
    </row>
    <row r="25" spans="1:5" ht="12.75" customHeight="1">
      <c r="A25" s="176"/>
      <c r="B25" s="16" t="s">
        <v>674</v>
      </c>
      <c r="C25" s="21">
        <v>0</v>
      </c>
      <c r="D25" s="143">
        <v>43000</v>
      </c>
      <c r="E25" s="143">
        <v>43000</v>
      </c>
    </row>
    <row r="26" spans="1:5" ht="12.75" customHeight="1">
      <c r="A26" s="176"/>
      <c r="B26" s="16" t="s">
        <v>675</v>
      </c>
      <c r="C26" s="21">
        <v>0</v>
      </c>
      <c r="D26" s="143">
        <v>2567</v>
      </c>
      <c r="E26" s="143">
        <v>2567</v>
      </c>
    </row>
    <row r="27" spans="1:5" ht="12.75" customHeight="1">
      <c r="A27" s="176"/>
      <c r="B27" s="16" t="s">
        <v>396</v>
      </c>
      <c r="C27" s="21">
        <v>550000</v>
      </c>
      <c r="D27" s="143">
        <v>6000</v>
      </c>
      <c r="E27" s="143">
        <v>6000</v>
      </c>
    </row>
    <row r="28" spans="1:5" ht="12.75" customHeight="1">
      <c r="A28" s="176"/>
      <c r="B28" s="16" t="s">
        <v>397</v>
      </c>
      <c r="C28" s="21">
        <v>400000</v>
      </c>
      <c r="D28" s="143">
        <v>612584</v>
      </c>
      <c r="E28" s="143">
        <v>607584</v>
      </c>
    </row>
    <row r="29" spans="1:5" s="180" customFormat="1" ht="12.75" customHeight="1">
      <c r="A29" s="177"/>
      <c r="B29" s="178" t="s">
        <v>398</v>
      </c>
      <c r="C29" s="22">
        <f>SUM(C21:C28)</f>
        <v>819950000</v>
      </c>
      <c r="D29" s="22">
        <f>SUM(D21:D28)</f>
        <v>858722094</v>
      </c>
      <c r="E29" s="22">
        <f>SUM(E21:E28)</f>
        <v>858717094</v>
      </c>
    </row>
    <row r="30" spans="1:5" ht="12.75" customHeight="1">
      <c r="A30" s="176"/>
      <c r="B30" s="16" t="s">
        <v>88</v>
      </c>
      <c r="C30" s="21">
        <v>110000</v>
      </c>
      <c r="D30" s="21">
        <v>115000</v>
      </c>
      <c r="E30" s="21">
        <v>115000</v>
      </c>
    </row>
    <row r="31" spans="1:5" ht="12.75" customHeight="1">
      <c r="A31" s="173">
        <v>5</v>
      </c>
      <c r="B31" s="174" t="s">
        <v>44</v>
      </c>
      <c r="C31" s="144">
        <f>C38+C54+C59</f>
        <v>66130737</v>
      </c>
      <c r="D31" s="18">
        <f>D38+D54+D59</f>
        <v>104631392</v>
      </c>
      <c r="E31" s="18">
        <f>E38+E54+E59</f>
        <v>104631392</v>
      </c>
    </row>
    <row r="32" spans="1:5" ht="12.75" customHeight="1">
      <c r="A32" s="176"/>
      <c r="B32" s="16" t="s">
        <v>196</v>
      </c>
      <c r="C32" s="21">
        <f>SUM(C33:C34)</f>
        <v>0</v>
      </c>
      <c r="D32" s="21">
        <f>SUM(D33:D34)</f>
        <v>21255464</v>
      </c>
      <c r="E32" s="21">
        <f>SUM(E33:E34)</f>
        <v>21255464</v>
      </c>
    </row>
    <row r="33" spans="1:5" ht="12.75" customHeight="1">
      <c r="A33" s="176"/>
      <c r="B33" s="16" t="s">
        <v>28</v>
      </c>
      <c r="C33" s="143"/>
      <c r="D33" s="143">
        <v>15891935</v>
      </c>
      <c r="E33" s="143">
        <v>15891935</v>
      </c>
    </row>
    <row r="34" spans="1:5" ht="12.75" customHeight="1">
      <c r="A34" s="176"/>
      <c r="B34" s="16" t="s">
        <v>45</v>
      </c>
      <c r="C34" s="143"/>
      <c r="D34" s="143">
        <v>5363529</v>
      </c>
      <c r="E34" s="143">
        <v>5363529</v>
      </c>
    </row>
    <row r="35" spans="1:5" ht="12.75" customHeight="1">
      <c r="A35" s="176"/>
      <c r="B35" s="178" t="s">
        <v>399</v>
      </c>
      <c r="C35" s="21">
        <f>C32</f>
        <v>0</v>
      </c>
      <c r="D35" s="143">
        <f>D32</f>
        <v>21255464</v>
      </c>
      <c r="E35" s="143">
        <f>E32</f>
        <v>21255464</v>
      </c>
    </row>
    <row r="36" spans="1:5" ht="12.75" customHeight="1">
      <c r="A36" s="176"/>
      <c r="B36" s="16" t="s">
        <v>676</v>
      </c>
      <c r="C36" s="143"/>
      <c r="D36" s="143">
        <v>1200000</v>
      </c>
      <c r="E36" s="143">
        <v>1200000</v>
      </c>
    </row>
    <row r="37" spans="1:5" ht="12.75" customHeight="1">
      <c r="A37" s="176"/>
      <c r="B37" s="181" t="s">
        <v>400</v>
      </c>
      <c r="C37" s="143"/>
      <c r="D37" s="143">
        <f>SUM(D36)</f>
        <v>1200000</v>
      </c>
      <c r="E37" s="143">
        <f>SUM(E36)</f>
        <v>1200000</v>
      </c>
    </row>
    <row r="38" spans="1:5" ht="12.75" customHeight="1">
      <c r="A38" s="176"/>
      <c r="B38" s="181" t="s">
        <v>401</v>
      </c>
      <c r="C38" s="143">
        <f>C35+C37</f>
        <v>0</v>
      </c>
      <c r="D38" s="143">
        <f>D35+D37</f>
        <v>22455464</v>
      </c>
      <c r="E38" s="143">
        <f>E35+E37</f>
        <v>22455464</v>
      </c>
    </row>
    <row r="39" spans="1:5" ht="12.75" customHeight="1">
      <c r="A39" s="176"/>
      <c r="B39" s="174" t="s">
        <v>46</v>
      </c>
      <c r="C39" s="182"/>
      <c r="D39" s="182"/>
      <c r="E39" s="182"/>
    </row>
    <row r="40" spans="1:5" ht="22.5">
      <c r="A40" s="176"/>
      <c r="B40" s="257" t="s">
        <v>677</v>
      </c>
      <c r="C40" s="21">
        <v>1041400</v>
      </c>
      <c r="D40" s="21">
        <v>1041400</v>
      </c>
      <c r="E40" s="21">
        <v>1041400</v>
      </c>
    </row>
    <row r="41" spans="1:5" ht="22.5">
      <c r="A41" s="176"/>
      <c r="B41" s="183" t="s">
        <v>678</v>
      </c>
      <c r="C41" s="21">
        <v>16163353</v>
      </c>
      <c r="D41" s="21">
        <v>16163353</v>
      </c>
      <c r="E41" s="21">
        <v>16163353</v>
      </c>
    </row>
    <row r="42" spans="1:5" ht="33.75">
      <c r="A42" s="176"/>
      <c r="B42" s="183" t="s">
        <v>679</v>
      </c>
      <c r="C42" s="21">
        <v>15426882</v>
      </c>
      <c r="D42" s="21">
        <v>0</v>
      </c>
      <c r="E42" s="21">
        <v>0</v>
      </c>
    </row>
    <row r="43" spans="1:5" ht="33.75">
      <c r="A43" s="176"/>
      <c r="B43" s="183" t="s">
        <v>680</v>
      </c>
      <c r="C43" s="21">
        <v>15426882</v>
      </c>
      <c r="D43" s="21">
        <v>15426882</v>
      </c>
      <c r="E43" s="21">
        <v>15426882</v>
      </c>
    </row>
    <row r="44" spans="1:5" ht="11.25">
      <c r="A44" s="176"/>
      <c r="B44" s="183" t="s">
        <v>681</v>
      </c>
      <c r="C44" s="21">
        <v>5465293</v>
      </c>
      <c r="D44" s="21">
        <v>5465293</v>
      </c>
      <c r="E44" s="21">
        <v>5465293</v>
      </c>
    </row>
    <row r="45" spans="1:5" ht="22.5">
      <c r="A45" s="176"/>
      <c r="B45" s="183" t="s">
        <v>682</v>
      </c>
      <c r="C45" s="21">
        <v>4433771</v>
      </c>
      <c r="D45" s="21">
        <v>0</v>
      </c>
      <c r="E45" s="21">
        <v>0</v>
      </c>
    </row>
    <row r="46" spans="1:5" ht="22.5">
      <c r="A46" s="176"/>
      <c r="B46" s="183" t="s">
        <v>683</v>
      </c>
      <c r="C46" s="21">
        <v>4433771</v>
      </c>
      <c r="D46" s="21">
        <v>4433767</v>
      </c>
      <c r="E46" s="21">
        <v>4433767</v>
      </c>
    </row>
    <row r="47" spans="1:5" ht="12.75" customHeight="1">
      <c r="A47" s="176"/>
      <c r="B47" s="15" t="s">
        <v>33</v>
      </c>
      <c r="C47" s="21">
        <v>1937036</v>
      </c>
      <c r="D47" s="21">
        <v>1937036</v>
      </c>
      <c r="E47" s="21">
        <v>1937036</v>
      </c>
    </row>
    <row r="48" spans="1:5" ht="12.75" customHeight="1">
      <c r="A48" s="176"/>
      <c r="B48" s="15" t="s">
        <v>34</v>
      </c>
      <c r="C48" s="21">
        <v>61169</v>
      </c>
      <c r="D48" s="21">
        <v>0</v>
      </c>
      <c r="E48" s="21">
        <v>0</v>
      </c>
    </row>
    <row r="49" spans="1:5" ht="12.75" customHeight="1">
      <c r="A49" s="176"/>
      <c r="B49" s="15" t="s">
        <v>684</v>
      </c>
      <c r="C49" s="21">
        <v>1440000</v>
      </c>
      <c r="D49" s="21">
        <v>1320000</v>
      </c>
      <c r="E49" s="21">
        <v>1320000</v>
      </c>
    </row>
    <row r="50" spans="1:5" s="180" customFormat="1" ht="11.25">
      <c r="A50" s="177"/>
      <c r="B50" s="178" t="s">
        <v>399</v>
      </c>
      <c r="C50" s="22">
        <f>SUM(C40:C49)</f>
        <v>65829557</v>
      </c>
      <c r="D50" s="22">
        <f>SUM(D40:D49)</f>
        <v>45787731</v>
      </c>
      <c r="E50" s="22">
        <f>SUM(E40:E49)</f>
        <v>45787731</v>
      </c>
    </row>
    <row r="51" spans="1:5" ht="11.25">
      <c r="A51" s="176"/>
      <c r="B51" s="183" t="s">
        <v>685</v>
      </c>
      <c r="C51" s="21"/>
      <c r="D51" s="21">
        <v>35928548</v>
      </c>
      <c r="E51" s="21">
        <v>35928548</v>
      </c>
    </row>
    <row r="52" spans="1:5" ht="11.25">
      <c r="A52" s="176"/>
      <c r="B52" s="183" t="s">
        <v>686</v>
      </c>
      <c r="C52" s="21"/>
      <c r="D52" s="21">
        <v>160000</v>
      </c>
      <c r="E52" s="21">
        <v>160000</v>
      </c>
    </row>
    <row r="53" spans="1:5" s="180" customFormat="1" ht="11.25">
      <c r="A53" s="177"/>
      <c r="B53" s="181" t="s">
        <v>400</v>
      </c>
      <c r="C53" s="22">
        <f>SUM(C51:C52)</f>
        <v>0</v>
      </c>
      <c r="D53" s="22">
        <f>SUM(D51:D52)</f>
        <v>36088548</v>
      </c>
      <c r="E53" s="22">
        <f>SUM(E51:E52)</f>
        <v>36088548</v>
      </c>
    </row>
    <row r="54" spans="1:5" ht="11.25">
      <c r="A54" s="176"/>
      <c r="B54" s="15" t="s">
        <v>61</v>
      </c>
      <c r="C54" s="21">
        <f>C50+C53</f>
        <v>65829557</v>
      </c>
      <c r="D54" s="21">
        <f>D50+D53</f>
        <v>81876279</v>
      </c>
      <c r="E54" s="21">
        <f>E50+E53</f>
        <v>81876279</v>
      </c>
    </row>
    <row r="55" spans="1:5" ht="11.25">
      <c r="A55" s="176"/>
      <c r="B55" s="183" t="s">
        <v>32</v>
      </c>
      <c r="C55" s="21">
        <v>301180</v>
      </c>
      <c r="D55" s="21">
        <v>299649</v>
      </c>
      <c r="E55" s="21">
        <v>299649</v>
      </c>
    </row>
    <row r="56" spans="1:5" ht="11.25">
      <c r="A56" s="176"/>
      <c r="B56" s="178" t="s">
        <v>399</v>
      </c>
      <c r="C56" s="21">
        <f>SUM(C55)</f>
        <v>301180</v>
      </c>
      <c r="D56" s="21">
        <f>SUM(D55:D55)</f>
        <v>299649</v>
      </c>
      <c r="E56" s="21">
        <f>SUM(E55:E55)</f>
        <v>299649</v>
      </c>
    </row>
    <row r="57" spans="1:5" ht="11.25">
      <c r="A57" s="176"/>
      <c r="B57" s="16"/>
      <c r="C57" s="21"/>
      <c r="D57" s="21"/>
      <c r="E57" s="21"/>
    </row>
    <row r="58" spans="1:5" ht="11.25">
      <c r="A58" s="176"/>
      <c r="B58" s="181" t="s">
        <v>400</v>
      </c>
      <c r="C58" s="21">
        <f>SUM(C57)</f>
        <v>0</v>
      </c>
      <c r="D58" s="21">
        <f>SUM(D57)</f>
        <v>0</v>
      </c>
      <c r="E58" s="21">
        <f>SUM(E57)</f>
        <v>0</v>
      </c>
    </row>
    <row r="59" spans="1:5" s="17" customFormat="1" ht="12.75" customHeight="1">
      <c r="A59" s="184"/>
      <c r="B59" s="16" t="s">
        <v>62</v>
      </c>
      <c r="C59" s="21">
        <f>C56+C58</f>
        <v>301180</v>
      </c>
      <c r="D59" s="21">
        <f>D56+D58</f>
        <v>299649</v>
      </c>
      <c r="E59" s="21">
        <f>E56+E58</f>
        <v>299649</v>
      </c>
    </row>
    <row r="60" spans="1:5" ht="11.25">
      <c r="A60" s="173">
        <v>6</v>
      </c>
      <c r="B60" s="174" t="s">
        <v>47</v>
      </c>
      <c r="C60" s="144">
        <f>C61+C75</f>
        <v>1584644003</v>
      </c>
      <c r="D60" s="144">
        <f>D61+D75</f>
        <v>1599551390</v>
      </c>
      <c r="E60" s="144">
        <f>E61+E75</f>
        <v>1599551390</v>
      </c>
    </row>
    <row r="61" spans="1:5" ht="11.25">
      <c r="A61" s="176"/>
      <c r="B61" s="16" t="s">
        <v>9</v>
      </c>
      <c r="C61" s="21">
        <f>SUM(C62:C69)+C74</f>
        <v>1584644003</v>
      </c>
      <c r="D61" s="21">
        <f>SUM(D62:D69)+D74</f>
        <v>1546690739</v>
      </c>
      <c r="E61" s="21">
        <f>SUM(E62:E69)+E74</f>
        <v>1546690739</v>
      </c>
    </row>
    <row r="62" spans="1:5" ht="13.5" customHeight="1">
      <c r="A62" s="176"/>
      <c r="B62" s="16" t="s">
        <v>402</v>
      </c>
      <c r="C62" s="21">
        <v>397286379</v>
      </c>
      <c r="D62" s="21">
        <v>422568273</v>
      </c>
      <c r="E62" s="21">
        <v>422568273</v>
      </c>
    </row>
    <row r="63" spans="1:5" ht="13.5" customHeight="1">
      <c r="A63" s="176"/>
      <c r="B63" s="15" t="s">
        <v>403</v>
      </c>
      <c r="C63" s="185">
        <v>393828333</v>
      </c>
      <c r="D63" s="185">
        <v>365118633</v>
      </c>
      <c r="E63" s="185">
        <v>365118633</v>
      </c>
    </row>
    <row r="64" spans="1:5" ht="22.5">
      <c r="A64" s="176"/>
      <c r="B64" s="15" t="s">
        <v>404</v>
      </c>
      <c r="C64" s="185">
        <v>543585211</v>
      </c>
      <c r="D64" s="185">
        <v>533933275</v>
      </c>
      <c r="E64" s="185">
        <v>533933275</v>
      </c>
    </row>
    <row r="65" spans="1:5" ht="11.25">
      <c r="A65" s="176"/>
      <c r="B65" s="15" t="s">
        <v>405</v>
      </c>
      <c r="C65" s="185"/>
      <c r="D65" s="185">
        <v>12386024</v>
      </c>
      <c r="E65" s="185">
        <v>12386024</v>
      </c>
    </row>
    <row r="66" spans="1:5" ht="11.25">
      <c r="A66" s="176"/>
      <c r="B66" s="15" t="s">
        <v>687</v>
      </c>
      <c r="C66" s="185"/>
      <c r="D66" s="185">
        <v>21867424</v>
      </c>
      <c r="E66" s="185">
        <v>21867424</v>
      </c>
    </row>
    <row r="67" spans="1:5" ht="11.25">
      <c r="A67" s="176"/>
      <c r="B67" s="15" t="s">
        <v>406</v>
      </c>
      <c r="C67" s="185">
        <v>29095080</v>
      </c>
      <c r="D67" s="185">
        <v>29095080</v>
      </c>
      <c r="E67" s="185">
        <v>29095080</v>
      </c>
    </row>
    <row r="68" spans="1:5" ht="11.25">
      <c r="A68" s="176"/>
      <c r="B68" s="15" t="s">
        <v>63</v>
      </c>
      <c r="C68" s="185"/>
      <c r="D68" s="185">
        <v>1097233</v>
      </c>
      <c r="E68" s="185">
        <v>1097233</v>
      </c>
    </row>
    <row r="69" spans="1:5" s="17" customFormat="1" ht="11.25">
      <c r="A69" s="176"/>
      <c r="B69" s="15" t="s">
        <v>407</v>
      </c>
      <c r="C69" s="185">
        <f>SUM(C70:C73)</f>
        <v>220849000</v>
      </c>
      <c r="D69" s="185">
        <f>SUM(D70:D73)</f>
        <v>158619557</v>
      </c>
      <c r="E69" s="185">
        <f>SUM(E70:E73)</f>
        <v>158619557</v>
      </c>
    </row>
    <row r="70" spans="1:5" s="17" customFormat="1" ht="33.75">
      <c r="A70" s="176"/>
      <c r="B70" s="15" t="s">
        <v>408</v>
      </c>
      <c r="C70" s="185">
        <v>220849000</v>
      </c>
      <c r="D70" s="185">
        <v>131482000</v>
      </c>
      <c r="E70" s="185">
        <v>131482000</v>
      </c>
    </row>
    <row r="71" spans="1:5" s="17" customFormat="1" ht="11.25">
      <c r="A71" s="176"/>
      <c r="B71" s="15" t="s">
        <v>409</v>
      </c>
      <c r="C71" s="185"/>
      <c r="D71" s="185">
        <v>19859348</v>
      </c>
      <c r="E71" s="185">
        <v>19859348</v>
      </c>
    </row>
    <row r="72" spans="1:5" s="17" customFormat="1" ht="11.25">
      <c r="A72" s="176"/>
      <c r="B72" s="15" t="s">
        <v>410</v>
      </c>
      <c r="C72" s="185"/>
      <c r="D72" s="185">
        <v>6851000</v>
      </c>
      <c r="E72" s="185">
        <v>6851000</v>
      </c>
    </row>
    <row r="73" spans="1:5" s="17" customFormat="1" ht="11.25">
      <c r="A73" s="176"/>
      <c r="B73" s="15" t="s">
        <v>462</v>
      </c>
      <c r="C73" s="185"/>
      <c r="D73" s="185">
        <v>427209</v>
      </c>
      <c r="E73" s="185">
        <v>427209</v>
      </c>
    </row>
    <row r="74" spans="1:5" s="17" customFormat="1" ht="11.25">
      <c r="A74" s="176"/>
      <c r="B74" s="15" t="s">
        <v>688</v>
      </c>
      <c r="C74" s="185"/>
      <c r="D74" s="185">
        <v>2005240</v>
      </c>
      <c r="E74" s="185">
        <v>2005240</v>
      </c>
    </row>
    <row r="75" spans="1:5" ht="11.25">
      <c r="A75" s="176"/>
      <c r="B75" s="15" t="s">
        <v>64</v>
      </c>
      <c r="C75" s="21">
        <f>SUM(C76:C79)</f>
        <v>0</v>
      </c>
      <c r="D75" s="21">
        <f>SUM(D76:D79)</f>
        <v>52860651</v>
      </c>
      <c r="E75" s="21">
        <f>SUM(E76:E79)</f>
        <v>52860651</v>
      </c>
    </row>
    <row r="76" spans="1:5" ht="11.25">
      <c r="A76" s="176"/>
      <c r="B76" s="15" t="s">
        <v>689</v>
      </c>
      <c r="C76" s="21"/>
      <c r="D76" s="21">
        <v>4433770</v>
      </c>
      <c r="E76" s="21">
        <v>4433770</v>
      </c>
    </row>
    <row r="77" spans="1:5" ht="11.25">
      <c r="A77" s="176"/>
      <c r="B77" s="15" t="s">
        <v>690</v>
      </c>
      <c r="C77" s="21"/>
      <c r="D77" s="21">
        <v>15426881</v>
      </c>
      <c r="E77" s="21">
        <v>15426881</v>
      </c>
    </row>
    <row r="78" spans="1:5" ht="11.25">
      <c r="A78" s="186"/>
      <c r="B78" s="15" t="s">
        <v>411</v>
      </c>
      <c r="C78" s="21"/>
      <c r="D78" s="21">
        <v>3000000</v>
      </c>
      <c r="E78" s="21">
        <v>3000000</v>
      </c>
    </row>
    <row r="79" spans="1:5" ht="11.25">
      <c r="A79" s="186"/>
      <c r="B79" s="15" t="s">
        <v>463</v>
      </c>
      <c r="C79" s="21"/>
      <c r="D79" s="21">
        <v>30000000</v>
      </c>
      <c r="E79" s="21">
        <v>30000000</v>
      </c>
    </row>
    <row r="80" spans="1:5" ht="11.25">
      <c r="A80" s="173">
        <v>7</v>
      </c>
      <c r="B80" s="174" t="s">
        <v>48</v>
      </c>
      <c r="C80" s="18">
        <f>C112+C120</f>
        <v>214330764</v>
      </c>
      <c r="D80" s="18">
        <f>D112+D120</f>
        <v>1145458134</v>
      </c>
      <c r="E80" s="18">
        <f>E112+E120</f>
        <v>1145458134</v>
      </c>
    </row>
    <row r="81" spans="1:5" ht="11.25">
      <c r="A81" s="176"/>
      <c r="B81" s="16" t="s">
        <v>197</v>
      </c>
      <c r="C81" s="21">
        <v>48000000</v>
      </c>
      <c r="D81" s="21">
        <v>52870700</v>
      </c>
      <c r="E81" s="21">
        <v>52870700</v>
      </c>
    </row>
    <row r="82" spans="1:5" ht="19.5">
      <c r="A82" s="176"/>
      <c r="B82" s="187" t="s">
        <v>198</v>
      </c>
      <c r="C82" s="21">
        <v>16375000</v>
      </c>
      <c r="D82" s="21">
        <v>16375000</v>
      </c>
      <c r="E82" s="21">
        <v>16375000</v>
      </c>
    </row>
    <row r="83" spans="1:5" ht="22.5">
      <c r="A83" s="176"/>
      <c r="B83" s="15" t="s">
        <v>677</v>
      </c>
      <c r="C83" s="21">
        <v>20828092</v>
      </c>
      <c r="D83" s="21">
        <v>20828092</v>
      </c>
      <c r="E83" s="21">
        <v>20828092</v>
      </c>
    </row>
    <row r="84" spans="1:5" ht="11.25">
      <c r="A84" s="176"/>
      <c r="B84" s="183" t="s">
        <v>691</v>
      </c>
      <c r="C84" s="21">
        <v>250000</v>
      </c>
      <c r="D84" s="21">
        <v>250000</v>
      </c>
      <c r="E84" s="21">
        <v>250000</v>
      </c>
    </row>
    <row r="85" spans="1:5" ht="11.25">
      <c r="A85" s="176"/>
      <c r="B85" s="183" t="s">
        <v>692</v>
      </c>
      <c r="C85" s="21">
        <v>746615</v>
      </c>
      <c r="D85" s="21">
        <v>2069388</v>
      </c>
      <c r="E85" s="21">
        <v>2069388</v>
      </c>
    </row>
    <row r="86" spans="1:5" ht="11.25">
      <c r="A86" s="176"/>
      <c r="B86" s="183" t="s">
        <v>412</v>
      </c>
      <c r="C86" s="21">
        <v>1980000</v>
      </c>
      <c r="D86" s="21">
        <v>1905000</v>
      </c>
      <c r="E86" s="21">
        <v>1905000</v>
      </c>
    </row>
    <row r="87" spans="1:5" ht="11.25">
      <c r="A87" s="176"/>
      <c r="B87" s="183" t="s">
        <v>693</v>
      </c>
      <c r="C87" s="21">
        <v>55738581</v>
      </c>
      <c r="D87" s="21">
        <v>0</v>
      </c>
      <c r="E87" s="21">
        <v>0</v>
      </c>
    </row>
    <row r="88" spans="1:5" ht="11.25">
      <c r="A88" s="176"/>
      <c r="B88" s="183" t="s">
        <v>694</v>
      </c>
      <c r="C88" s="21"/>
      <c r="D88" s="21">
        <v>197505</v>
      </c>
      <c r="E88" s="21">
        <v>197505</v>
      </c>
    </row>
    <row r="89" spans="1:5" ht="11.25">
      <c r="A89" s="176"/>
      <c r="B89" s="183" t="s">
        <v>413</v>
      </c>
      <c r="C89" s="21"/>
      <c r="D89" s="21">
        <v>13099220</v>
      </c>
      <c r="E89" s="21">
        <v>13099220</v>
      </c>
    </row>
    <row r="90" spans="1:5" ht="11.25">
      <c r="A90" s="176"/>
      <c r="B90" s="183" t="s">
        <v>695</v>
      </c>
      <c r="C90" s="21"/>
      <c r="D90" s="21">
        <v>1100000</v>
      </c>
      <c r="E90" s="21">
        <v>1100000</v>
      </c>
    </row>
    <row r="91" spans="1:5" ht="11.25">
      <c r="A91" s="176"/>
      <c r="B91" s="183" t="s">
        <v>696</v>
      </c>
      <c r="C91" s="21"/>
      <c r="D91" s="21">
        <v>0</v>
      </c>
      <c r="E91" s="21">
        <v>0</v>
      </c>
    </row>
    <row r="92" spans="1:5" s="180" customFormat="1" ht="11.25">
      <c r="A92" s="177"/>
      <c r="B92" s="188" t="s">
        <v>399</v>
      </c>
      <c r="C92" s="22">
        <f>SUM(C81:C91)</f>
        <v>143918288</v>
      </c>
      <c r="D92" s="22">
        <f>SUM(D81:D91)</f>
        <v>108694905</v>
      </c>
      <c r="E92" s="22">
        <f>SUM(E81:E91)</f>
        <v>108694905</v>
      </c>
    </row>
    <row r="93" spans="1:5" ht="22.5">
      <c r="A93" s="176"/>
      <c r="B93" s="183" t="s">
        <v>697</v>
      </c>
      <c r="C93" s="21">
        <v>7000</v>
      </c>
      <c r="D93" s="21">
        <v>6637</v>
      </c>
      <c r="E93" s="21">
        <v>6637</v>
      </c>
    </row>
    <row r="94" spans="1:5" ht="11.25">
      <c r="A94" s="176"/>
      <c r="B94" s="183" t="s">
        <v>698</v>
      </c>
      <c r="C94" s="22"/>
      <c r="D94" s="21">
        <v>4405296</v>
      </c>
      <c r="E94" s="21">
        <v>4405296</v>
      </c>
    </row>
    <row r="95" spans="1:5" ht="11.25">
      <c r="A95" s="176"/>
      <c r="B95" s="183" t="s">
        <v>699</v>
      </c>
      <c r="C95" s="22"/>
      <c r="D95" s="21">
        <v>127000</v>
      </c>
      <c r="E95" s="21">
        <v>127000</v>
      </c>
    </row>
    <row r="96" spans="1:5" ht="11.25">
      <c r="A96" s="176"/>
      <c r="B96" s="183" t="s">
        <v>700</v>
      </c>
      <c r="C96" s="22"/>
      <c r="D96" s="21">
        <v>242800</v>
      </c>
      <c r="E96" s="21">
        <v>242800</v>
      </c>
    </row>
    <row r="97" spans="1:5" ht="11.25">
      <c r="A97" s="176"/>
      <c r="B97" s="183" t="s">
        <v>701</v>
      </c>
      <c r="C97" s="21">
        <v>20732000</v>
      </c>
      <c r="D97" s="21">
        <v>3674867</v>
      </c>
      <c r="E97" s="21">
        <v>3674867</v>
      </c>
    </row>
    <row r="98" spans="1:5" ht="11.25">
      <c r="A98" s="176"/>
      <c r="B98" s="183" t="s">
        <v>702</v>
      </c>
      <c r="C98" s="21">
        <v>3046000</v>
      </c>
      <c r="D98" s="21">
        <v>2382409</v>
      </c>
      <c r="E98" s="21">
        <v>2382409</v>
      </c>
    </row>
    <row r="99" spans="1:5" ht="11.25">
      <c r="A99" s="176"/>
      <c r="B99" s="183" t="s">
        <v>703</v>
      </c>
      <c r="C99" s="21"/>
      <c r="D99" s="21">
        <v>3810000</v>
      </c>
      <c r="E99" s="21">
        <v>3810000</v>
      </c>
    </row>
    <row r="100" spans="1:5" ht="11.25">
      <c r="A100" s="176"/>
      <c r="B100" s="183" t="s">
        <v>704</v>
      </c>
      <c r="C100" s="21">
        <v>22729000</v>
      </c>
      <c r="D100" s="21">
        <v>1145647</v>
      </c>
      <c r="E100" s="21">
        <v>1145647</v>
      </c>
    </row>
    <row r="101" spans="1:5" ht="11.25">
      <c r="A101" s="176"/>
      <c r="B101" s="183" t="s">
        <v>705</v>
      </c>
      <c r="C101" s="21">
        <v>1571000</v>
      </c>
      <c r="D101" s="21">
        <v>1243720</v>
      </c>
      <c r="E101" s="21">
        <v>1243720</v>
      </c>
    </row>
    <row r="102" spans="1:5" ht="11.25">
      <c r="A102" s="176"/>
      <c r="B102" s="183" t="s">
        <v>706</v>
      </c>
      <c r="C102" s="21"/>
      <c r="D102" s="21">
        <v>80000</v>
      </c>
      <c r="E102" s="21">
        <v>80000</v>
      </c>
    </row>
    <row r="103" spans="1:5" ht="11.25">
      <c r="A103" s="176"/>
      <c r="B103" s="183" t="s">
        <v>707</v>
      </c>
      <c r="C103" s="21"/>
      <c r="D103" s="21">
        <v>240000</v>
      </c>
      <c r="E103" s="21">
        <v>240000</v>
      </c>
    </row>
    <row r="104" spans="1:5" ht="11.25">
      <c r="A104" s="176"/>
      <c r="B104" s="183" t="s">
        <v>708</v>
      </c>
      <c r="C104" s="21">
        <v>4151000</v>
      </c>
      <c r="D104" s="21">
        <v>351</v>
      </c>
      <c r="E104" s="21">
        <v>351</v>
      </c>
    </row>
    <row r="105" spans="1:5" ht="11.25">
      <c r="A105" s="176"/>
      <c r="B105" s="183" t="s">
        <v>709</v>
      </c>
      <c r="C105" s="21">
        <v>4582000</v>
      </c>
      <c r="D105" s="21">
        <v>179377</v>
      </c>
      <c r="E105" s="21">
        <v>179377</v>
      </c>
    </row>
    <row r="106" spans="1:5" ht="11.25">
      <c r="A106" s="176"/>
      <c r="B106" s="183" t="s">
        <v>710</v>
      </c>
      <c r="C106" s="21">
        <v>5000000</v>
      </c>
      <c r="D106" s="21">
        <v>5000000</v>
      </c>
      <c r="E106" s="21">
        <v>5000000</v>
      </c>
    </row>
    <row r="107" spans="1:5" ht="11.25">
      <c r="A107" s="176"/>
      <c r="B107" s="183" t="s">
        <v>711</v>
      </c>
      <c r="C107" s="21"/>
      <c r="D107" s="21">
        <v>300000</v>
      </c>
      <c r="E107" s="21">
        <v>300000</v>
      </c>
    </row>
    <row r="108" spans="1:5" ht="11.25">
      <c r="A108" s="176"/>
      <c r="B108" s="183" t="s">
        <v>712</v>
      </c>
      <c r="C108" s="21"/>
      <c r="D108" s="21">
        <v>855000</v>
      </c>
      <c r="E108" s="21">
        <v>855000</v>
      </c>
    </row>
    <row r="109" spans="1:5" ht="11.25">
      <c r="A109" s="176"/>
      <c r="B109" s="183" t="s">
        <v>685</v>
      </c>
      <c r="C109" s="21"/>
      <c r="D109" s="21">
        <v>993111331</v>
      </c>
      <c r="E109" s="21">
        <v>993111331</v>
      </c>
    </row>
    <row r="110" spans="1:5" ht="11.25">
      <c r="A110" s="176"/>
      <c r="B110" s="183" t="s">
        <v>713</v>
      </c>
      <c r="C110" s="21"/>
      <c r="D110" s="21">
        <v>6840000</v>
      </c>
      <c r="E110" s="21">
        <v>6840000</v>
      </c>
    </row>
    <row r="111" spans="1:5" s="180" customFormat="1" ht="11.25">
      <c r="A111" s="177"/>
      <c r="B111" s="188" t="s">
        <v>414</v>
      </c>
      <c r="C111" s="22">
        <f>SUM(C93:C110)</f>
        <v>61818000</v>
      </c>
      <c r="D111" s="22">
        <f>SUM(D93:D110)</f>
        <v>1023644435</v>
      </c>
      <c r="E111" s="22">
        <f>SUM(E93:E110)</f>
        <v>1023644435</v>
      </c>
    </row>
    <row r="112" spans="1:5" ht="11.25">
      <c r="A112" s="176"/>
      <c r="B112" s="15" t="s">
        <v>61</v>
      </c>
      <c r="C112" s="143">
        <f>C92+C111</f>
        <v>205736288</v>
      </c>
      <c r="D112" s="143">
        <f>D92+D111</f>
        <v>1132339340</v>
      </c>
      <c r="E112" s="143">
        <f>E92+E111</f>
        <v>1132339340</v>
      </c>
    </row>
    <row r="113" spans="1:5" ht="11.25">
      <c r="A113" s="176"/>
      <c r="B113" s="15" t="s">
        <v>714</v>
      </c>
      <c r="C113" s="21">
        <v>5563742</v>
      </c>
      <c r="D113" s="21">
        <v>5563742</v>
      </c>
      <c r="E113" s="21">
        <v>5563742</v>
      </c>
    </row>
    <row r="114" spans="1:5" ht="11.25">
      <c r="A114" s="176"/>
      <c r="B114" s="183" t="s">
        <v>32</v>
      </c>
      <c r="C114" s="21">
        <v>3030734</v>
      </c>
      <c r="D114" s="21">
        <v>3015052</v>
      </c>
      <c r="E114" s="21">
        <v>3015052</v>
      </c>
    </row>
    <row r="115" spans="1:5" ht="11.25">
      <c r="A115" s="176"/>
      <c r="B115" s="188" t="s">
        <v>399</v>
      </c>
      <c r="C115" s="21">
        <f>SUM(C113:C114)</f>
        <v>8594476</v>
      </c>
      <c r="D115" s="143">
        <f>SUM(D113:D114)</f>
        <v>8578794</v>
      </c>
      <c r="E115" s="143">
        <f>SUM(E113:E114)</f>
        <v>8578794</v>
      </c>
    </row>
    <row r="116" spans="1:5" ht="11.25">
      <c r="A116" s="176"/>
      <c r="B116" s="183" t="s">
        <v>715</v>
      </c>
      <c r="C116" s="21"/>
      <c r="D116" s="21">
        <v>40000</v>
      </c>
      <c r="E116" s="21">
        <v>40000</v>
      </c>
    </row>
    <row r="117" spans="1:5" ht="11.25">
      <c r="A117" s="176"/>
      <c r="B117" s="183" t="s">
        <v>716</v>
      </c>
      <c r="C117" s="21"/>
      <c r="D117" s="21">
        <v>4000000</v>
      </c>
      <c r="E117" s="21">
        <v>4000000</v>
      </c>
    </row>
    <row r="118" spans="1:5" ht="11.25">
      <c r="A118" s="176"/>
      <c r="B118" s="183" t="s">
        <v>717</v>
      </c>
      <c r="C118" s="21"/>
      <c r="D118" s="21">
        <v>500000</v>
      </c>
      <c r="E118" s="21">
        <v>500000</v>
      </c>
    </row>
    <row r="119" spans="1:5" ht="11.25">
      <c r="A119" s="176"/>
      <c r="B119" s="188" t="s">
        <v>414</v>
      </c>
      <c r="C119" s="21">
        <f>SUM(C116:C118)</f>
        <v>0</v>
      </c>
      <c r="D119" s="143">
        <f>SUM(D116:D118)</f>
        <v>4540000</v>
      </c>
      <c r="E119" s="143">
        <f>SUM(E116:E118)</f>
        <v>4540000</v>
      </c>
    </row>
    <row r="120" spans="1:5" ht="11.25">
      <c r="A120" s="176"/>
      <c r="B120" s="15" t="s">
        <v>87</v>
      </c>
      <c r="C120" s="21">
        <f>C115+C119</f>
        <v>8594476</v>
      </c>
      <c r="D120" s="143">
        <f>D115+D119</f>
        <v>13118794</v>
      </c>
      <c r="E120" s="143">
        <f>E115+E119</f>
        <v>13118794</v>
      </c>
    </row>
    <row r="121" spans="1:5" ht="11.25">
      <c r="A121" s="173">
        <v>8</v>
      </c>
      <c r="B121" s="189" t="s">
        <v>91</v>
      </c>
      <c r="C121" s="144">
        <f>SUM(C122:C126)</f>
        <v>15800000</v>
      </c>
      <c r="D121" s="18">
        <f>SUM(D122:D126)</f>
        <v>19629298</v>
      </c>
      <c r="E121" s="18">
        <f>SUM(E122:E126)</f>
        <v>19629298</v>
      </c>
    </row>
    <row r="122" spans="1:5" ht="12.75" customHeight="1">
      <c r="A122" s="176"/>
      <c r="B122" s="189" t="s">
        <v>12</v>
      </c>
      <c r="C122" s="21">
        <v>3000000</v>
      </c>
      <c r="D122" s="21">
        <v>3000000</v>
      </c>
      <c r="E122" s="21">
        <v>3000000</v>
      </c>
    </row>
    <row r="123" spans="1:5" ht="12.75" customHeight="1">
      <c r="A123" s="176"/>
      <c r="B123" s="189" t="s">
        <v>464</v>
      </c>
      <c r="C123" s="21">
        <v>12000000</v>
      </c>
      <c r="D123" s="21">
        <v>12000000</v>
      </c>
      <c r="E123" s="21">
        <v>12000000</v>
      </c>
    </row>
    <row r="124" spans="1:5" ht="12.75" customHeight="1">
      <c r="A124" s="176"/>
      <c r="B124" s="189" t="s">
        <v>718</v>
      </c>
      <c r="C124" s="21"/>
      <c r="D124" s="21">
        <v>4071000</v>
      </c>
      <c r="E124" s="21">
        <v>4071000</v>
      </c>
    </row>
    <row r="125" spans="1:5" ht="12.75" customHeight="1">
      <c r="A125" s="176"/>
      <c r="B125" s="189" t="s">
        <v>89</v>
      </c>
      <c r="C125" s="21">
        <v>800000</v>
      </c>
      <c r="D125" s="21">
        <v>424149</v>
      </c>
      <c r="E125" s="21">
        <v>424149</v>
      </c>
    </row>
    <row r="126" spans="1:5" ht="12.75" customHeight="1">
      <c r="A126" s="170"/>
      <c r="B126" s="189" t="s">
        <v>90</v>
      </c>
      <c r="C126" s="21">
        <v>0</v>
      </c>
      <c r="D126" s="143">
        <v>134149</v>
      </c>
      <c r="E126" s="143">
        <v>134149</v>
      </c>
    </row>
    <row r="127" spans="1:5" ht="12.75" customHeight="1">
      <c r="A127" s="173">
        <v>9</v>
      </c>
      <c r="B127" s="174" t="s">
        <v>190</v>
      </c>
      <c r="C127" s="144">
        <f>SUM(C128:C131)</f>
        <v>432263000</v>
      </c>
      <c r="D127" s="18">
        <f>SUM(D128:D131)</f>
        <v>432262707</v>
      </c>
      <c r="E127" s="18">
        <f>SUM(E128:E131)</f>
        <v>432262707</v>
      </c>
    </row>
    <row r="128" spans="1:5" ht="12.75" customHeight="1">
      <c r="A128" s="176"/>
      <c r="B128" s="190" t="s">
        <v>199</v>
      </c>
      <c r="C128" s="21">
        <v>260389737</v>
      </c>
      <c r="D128" s="21">
        <v>260389017</v>
      </c>
      <c r="E128" s="21">
        <v>260389017</v>
      </c>
    </row>
    <row r="129" spans="1:5" ht="12.75" customHeight="1">
      <c r="A129" s="176"/>
      <c r="B129" s="190" t="s">
        <v>200</v>
      </c>
      <c r="C129" s="21">
        <v>19797263</v>
      </c>
      <c r="D129" s="21">
        <v>19798000</v>
      </c>
      <c r="E129" s="21">
        <v>19798000</v>
      </c>
    </row>
    <row r="130" spans="1:5" ht="12.75" customHeight="1">
      <c r="A130" s="176"/>
      <c r="B130" s="190" t="s">
        <v>201</v>
      </c>
      <c r="C130" s="21">
        <v>144140000</v>
      </c>
      <c r="D130" s="21">
        <v>144139440</v>
      </c>
      <c r="E130" s="21">
        <v>144139440</v>
      </c>
    </row>
    <row r="131" spans="1:5" ht="12.75" customHeight="1">
      <c r="A131" s="170"/>
      <c r="B131" s="190" t="s">
        <v>202</v>
      </c>
      <c r="C131" s="21">
        <v>7936000</v>
      </c>
      <c r="D131" s="21">
        <v>7936250</v>
      </c>
      <c r="E131" s="21">
        <v>7936250</v>
      </c>
    </row>
    <row r="132" spans="1:5" ht="12.75" customHeight="1">
      <c r="A132" s="176">
        <v>10</v>
      </c>
      <c r="B132" s="190" t="s">
        <v>203</v>
      </c>
      <c r="C132" s="21"/>
      <c r="D132" s="21"/>
      <c r="E132" s="21">
        <v>48447868</v>
      </c>
    </row>
    <row r="133" spans="1:5" s="20" customFormat="1" ht="12.75" customHeight="1">
      <c r="A133" s="173"/>
      <c r="B133" s="191" t="s">
        <v>2</v>
      </c>
      <c r="C133" s="18">
        <f>C9+C29+C35+C50+C56+C60+C92+C115+C122+C123+C124+C125+C128+C129+C132</f>
        <v>2966487504</v>
      </c>
      <c r="D133" s="18">
        <f>D9+D29+D35+D50+D56+D60+D92+D115+D122+D123+D124+D125+D128+D129+D132</f>
        <v>3050743816</v>
      </c>
      <c r="E133" s="18">
        <f>E9+E29+E35+E50+E56+E60+E92+E115+E122+E123+E124+E125+E128+E129+E132</f>
        <v>3059272664</v>
      </c>
    </row>
    <row r="134" spans="1:5" ht="12.75" customHeight="1">
      <c r="A134" s="176"/>
      <c r="B134" s="191" t="s">
        <v>3</v>
      </c>
      <c r="C134" s="18">
        <f>C14+C15+C31+C60+C80+C121+C127+C132</f>
        <v>3462973504</v>
      </c>
      <c r="D134" s="18">
        <f>D14+D15+D31+D60+D80+D121+D127+D132</f>
        <v>4567120522</v>
      </c>
      <c r="E134" s="18">
        <f>E14+E15+E31+E60+E80+E121+E127+E132</f>
        <v>4575041945</v>
      </c>
    </row>
    <row r="135" spans="1:5" ht="12.75" customHeight="1">
      <c r="A135" s="176"/>
      <c r="B135" s="191" t="s">
        <v>1</v>
      </c>
      <c r="C135" s="144">
        <v>207915000</v>
      </c>
      <c r="D135" s="144">
        <v>0</v>
      </c>
      <c r="E135" s="144">
        <v>0</v>
      </c>
    </row>
    <row r="136" spans="1:5" ht="12.75" customHeight="1">
      <c r="A136" s="192"/>
      <c r="B136" s="193" t="s">
        <v>4</v>
      </c>
      <c r="C136" s="18">
        <f>C133+C135</f>
        <v>3174402504</v>
      </c>
      <c r="D136" s="18">
        <f>D133+D135</f>
        <v>3050743816</v>
      </c>
      <c r="E136" s="18">
        <f>E133+E135</f>
        <v>3059272664</v>
      </c>
    </row>
    <row r="137" spans="1:5" ht="12.75" customHeight="1">
      <c r="A137" s="170"/>
      <c r="B137" s="191" t="s">
        <v>5</v>
      </c>
      <c r="C137" s="18">
        <f>C134+C135</f>
        <v>3670888504</v>
      </c>
      <c r="D137" s="18">
        <f>D134+D135</f>
        <v>4567120522</v>
      </c>
      <c r="E137" s="18">
        <f>E134+E135</f>
        <v>4575041945</v>
      </c>
    </row>
    <row r="140" spans="4:5" ht="11.25">
      <c r="D140" s="194"/>
      <c r="E140" s="194"/>
    </row>
  </sheetData>
  <sheetProtection/>
  <mergeCells count="2">
    <mergeCell ref="A2:E2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F5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.625" style="36" customWidth="1"/>
    <col min="2" max="2" width="7.00390625" style="91" bestFit="1" customWidth="1"/>
    <col min="3" max="3" width="12.625" style="92" customWidth="1"/>
    <col min="4" max="4" width="12.375" style="36" bestFit="1" customWidth="1"/>
    <col min="5" max="5" width="56.875" style="36" customWidth="1"/>
    <col min="6" max="16384" width="9.125" style="36" customWidth="1"/>
  </cols>
  <sheetData>
    <row r="1" spans="1:5" ht="12.75">
      <c r="A1" s="36" t="s">
        <v>341</v>
      </c>
      <c r="E1" s="124" t="s">
        <v>738</v>
      </c>
    </row>
    <row r="2" spans="1:5" ht="15">
      <c r="A2" s="359" t="s">
        <v>317</v>
      </c>
      <c r="B2" s="359"/>
      <c r="C2" s="359"/>
      <c r="D2" s="359"/>
      <c r="E2" s="359"/>
    </row>
    <row r="3" spans="1:6" ht="12.75">
      <c r="A3" s="360" t="s">
        <v>719</v>
      </c>
      <c r="B3" s="360"/>
      <c r="C3" s="360"/>
      <c r="D3" s="360"/>
      <c r="E3" s="360"/>
      <c r="F3" s="80"/>
    </row>
    <row r="4" spans="1:6" ht="12.75">
      <c r="A4" s="369">
        <v>42735</v>
      </c>
      <c r="B4" s="360"/>
      <c r="C4" s="360"/>
      <c r="D4" s="360"/>
      <c r="E4" s="360"/>
      <c r="F4" s="80"/>
    </row>
    <row r="5" spans="1:6" ht="12.75">
      <c r="A5" s="196"/>
      <c r="B5" s="80"/>
      <c r="C5" s="80"/>
      <c r="D5" s="80"/>
      <c r="E5" s="80"/>
      <c r="F5" s="80"/>
    </row>
    <row r="6" spans="1:6" ht="12.75">
      <c r="A6" s="197" t="s">
        <v>416</v>
      </c>
      <c r="B6" s="198" t="s">
        <v>417</v>
      </c>
      <c r="C6" s="198" t="s">
        <v>418</v>
      </c>
      <c r="D6" s="199" t="s">
        <v>419</v>
      </c>
      <c r="E6" s="200" t="s">
        <v>420</v>
      </c>
      <c r="F6" s="80"/>
    </row>
    <row r="7" spans="1:6" ht="12.75" customHeight="1">
      <c r="A7" s="361" t="s">
        <v>421</v>
      </c>
      <c r="B7" s="219" t="s">
        <v>165</v>
      </c>
      <c r="C7" s="86" t="s">
        <v>214</v>
      </c>
      <c r="D7" s="163">
        <v>3015052</v>
      </c>
      <c r="E7" s="164" t="s">
        <v>422</v>
      </c>
      <c r="F7" s="80"/>
    </row>
    <row r="8" spans="1:6" ht="12.75" customHeight="1">
      <c r="A8" s="362"/>
      <c r="B8" s="219" t="s">
        <v>151</v>
      </c>
      <c r="C8" s="252" t="s">
        <v>720</v>
      </c>
      <c r="D8" s="259">
        <v>5563742</v>
      </c>
      <c r="E8" s="285" t="s">
        <v>721</v>
      </c>
      <c r="F8" s="80"/>
    </row>
    <row r="9" spans="1:6" ht="12.75" customHeight="1">
      <c r="A9" s="363" t="s">
        <v>101</v>
      </c>
      <c r="B9" s="364"/>
      <c r="C9" s="365"/>
      <c r="D9" s="260">
        <f>SUM(D7:D8)</f>
        <v>8578794</v>
      </c>
      <c r="E9" s="137"/>
      <c r="F9" s="80"/>
    </row>
    <row r="10" spans="1:5" ht="12.75">
      <c r="A10" s="366" t="s">
        <v>423</v>
      </c>
      <c r="B10" s="367"/>
      <c r="C10" s="368"/>
      <c r="D10" s="261">
        <f>SUM(D9)</f>
        <v>8578794</v>
      </c>
      <c r="E10" s="112" t="s">
        <v>424</v>
      </c>
    </row>
    <row r="11" spans="1:5" ht="12.75">
      <c r="A11" s="138" t="s">
        <v>425</v>
      </c>
      <c r="B11" s="83" t="s">
        <v>165</v>
      </c>
      <c r="C11" s="84" t="s">
        <v>214</v>
      </c>
      <c r="D11" s="262">
        <v>299649</v>
      </c>
      <c r="E11" s="164" t="s">
        <v>422</v>
      </c>
    </row>
    <row r="12" spans="1:5" ht="12.75">
      <c r="A12" s="370" t="s">
        <v>101</v>
      </c>
      <c r="B12" s="371"/>
      <c r="C12" s="372"/>
      <c r="D12" s="263">
        <f>SUM(D11:D11)</f>
        <v>299649</v>
      </c>
      <c r="E12" s="105"/>
    </row>
    <row r="13" spans="1:5" ht="12.75">
      <c r="A13" s="366" t="s">
        <v>426</v>
      </c>
      <c r="B13" s="367"/>
      <c r="C13" s="368"/>
      <c r="D13" s="261">
        <f>SUM(D12)</f>
        <v>299649</v>
      </c>
      <c r="E13" s="112" t="s">
        <v>427</v>
      </c>
    </row>
    <row r="14" spans="1:5" ht="12.75">
      <c r="A14" s="366" t="s">
        <v>118</v>
      </c>
      <c r="B14" s="367"/>
      <c r="C14" s="368"/>
      <c r="D14" s="264">
        <f>SUM(D10+D13)</f>
        <v>8878443</v>
      </c>
      <c r="E14" s="112" t="s">
        <v>428</v>
      </c>
    </row>
    <row r="15" spans="1:5" ht="12.75">
      <c r="A15" s="361" t="s">
        <v>204</v>
      </c>
      <c r="B15" s="374">
        <v>104051</v>
      </c>
      <c r="C15" s="376"/>
      <c r="D15" s="265">
        <v>-58000</v>
      </c>
      <c r="E15" s="201" t="s">
        <v>429</v>
      </c>
    </row>
    <row r="16" spans="1:5" ht="12.75">
      <c r="A16" s="373"/>
      <c r="B16" s="375"/>
      <c r="C16" s="377"/>
      <c r="D16" s="265">
        <v>13119600</v>
      </c>
      <c r="E16" s="201" t="s">
        <v>429</v>
      </c>
    </row>
    <row r="17" spans="1:5" ht="12.75">
      <c r="A17" s="373"/>
      <c r="B17" s="375"/>
      <c r="C17" s="378"/>
      <c r="D17" s="266">
        <v>235125</v>
      </c>
      <c r="E17" s="105" t="s">
        <v>205</v>
      </c>
    </row>
    <row r="18" spans="1:5" ht="12.75">
      <c r="A18" s="370" t="s">
        <v>101</v>
      </c>
      <c r="B18" s="371"/>
      <c r="C18" s="372"/>
      <c r="D18" s="263">
        <f>SUM(D15:D17)</f>
        <v>13296725</v>
      </c>
      <c r="E18" s="105"/>
    </row>
    <row r="19" spans="1:5" ht="12.75">
      <c r="A19" s="203" t="s">
        <v>206</v>
      </c>
      <c r="B19" s="202" t="s">
        <v>166</v>
      </c>
      <c r="C19" s="379"/>
      <c r="D19" s="267">
        <v>27309600</v>
      </c>
      <c r="E19" s="105" t="s">
        <v>207</v>
      </c>
    </row>
    <row r="20" spans="1:5" ht="12.75">
      <c r="A20" s="106"/>
      <c r="B20" s="202" t="s">
        <v>167</v>
      </c>
      <c r="C20" s="380"/>
      <c r="D20" s="267">
        <v>25561100</v>
      </c>
      <c r="E20" s="105" t="s">
        <v>208</v>
      </c>
    </row>
    <row r="21" spans="1:5" ht="12.75">
      <c r="A21" s="204" t="s">
        <v>101</v>
      </c>
      <c r="B21" s="81"/>
      <c r="C21" s="268"/>
      <c r="D21" s="263">
        <f>SUM(D19:D20)</f>
        <v>52870700</v>
      </c>
      <c r="E21" s="105"/>
    </row>
    <row r="22" spans="1:5" ht="15">
      <c r="A22" s="269" t="s">
        <v>209</v>
      </c>
      <c r="B22" s="85">
        <v>11130</v>
      </c>
      <c r="C22" s="270"/>
      <c r="D22" s="263">
        <v>1100000</v>
      </c>
      <c r="E22" s="105" t="s">
        <v>722</v>
      </c>
    </row>
    <row r="23" spans="1:5" ht="12.75">
      <c r="A23" s="370" t="s">
        <v>101</v>
      </c>
      <c r="B23" s="371"/>
      <c r="C23" s="372"/>
      <c r="D23" s="263">
        <f>SUM(D22)</f>
        <v>1100000</v>
      </c>
      <c r="E23" s="105"/>
    </row>
    <row r="24" spans="1:5" ht="12.75">
      <c r="A24" s="383" t="s">
        <v>210</v>
      </c>
      <c r="B24" s="381" t="s">
        <v>148</v>
      </c>
      <c r="C24" s="387"/>
      <c r="D24" s="266">
        <v>420000</v>
      </c>
      <c r="E24" s="87" t="s">
        <v>430</v>
      </c>
    </row>
    <row r="25" spans="1:5" ht="12.75">
      <c r="A25" s="384"/>
      <c r="B25" s="386"/>
      <c r="C25" s="388"/>
      <c r="D25" s="266">
        <v>150000</v>
      </c>
      <c r="E25" s="87" t="s">
        <v>212</v>
      </c>
    </row>
    <row r="26" spans="1:5" ht="12.75">
      <c r="A26" s="384"/>
      <c r="B26" s="386"/>
      <c r="C26" s="388"/>
      <c r="D26" s="271">
        <v>315000</v>
      </c>
      <c r="E26" s="87" t="s">
        <v>431</v>
      </c>
    </row>
    <row r="27" spans="1:5" ht="12.75">
      <c r="A27" s="384"/>
      <c r="B27" s="386"/>
      <c r="C27" s="388"/>
      <c r="D27" s="266">
        <v>180000</v>
      </c>
      <c r="E27" s="105" t="s">
        <v>213</v>
      </c>
    </row>
    <row r="28" spans="1:5" ht="12.75">
      <c r="A28" s="384"/>
      <c r="B28" s="386"/>
      <c r="C28" s="388"/>
      <c r="D28" s="266">
        <v>480000</v>
      </c>
      <c r="E28" s="105" t="s">
        <v>723</v>
      </c>
    </row>
    <row r="29" spans="1:5" ht="12.75">
      <c r="A29" s="384"/>
      <c r="B29" s="386"/>
      <c r="C29" s="388"/>
      <c r="D29" s="266">
        <v>135000</v>
      </c>
      <c r="E29" s="105" t="s">
        <v>211</v>
      </c>
    </row>
    <row r="30" spans="1:5" ht="12.75">
      <c r="A30" s="385"/>
      <c r="B30" s="382"/>
      <c r="C30" s="389"/>
      <c r="D30" s="266">
        <v>225000</v>
      </c>
      <c r="E30" s="105" t="s">
        <v>724</v>
      </c>
    </row>
    <row r="31" spans="1:5" ht="12.75">
      <c r="A31" s="370" t="s">
        <v>101</v>
      </c>
      <c r="B31" s="371"/>
      <c r="C31" s="372"/>
      <c r="D31" s="263">
        <f>SUM(D24:D30)</f>
        <v>1905000</v>
      </c>
      <c r="E31" s="105"/>
    </row>
    <row r="32" spans="1:5" ht="25.5">
      <c r="A32" s="361" t="s">
        <v>432</v>
      </c>
      <c r="B32" s="381" t="s">
        <v>148</v>
      </c>
      <c r="C32" s="272"/>
      <c r="D32" s="266">
        <v>7126089</v>
      </c>
      <c r="E32" s="273" t="s">
        <v>725</v>
      </c>
    </row>
    <row r="33" spans="1:5" ht="25.5">
      <c r="A33" s="362"/>
      <c r="B33" s="382"/>
      <c r="C33" s="272"/>
      <c r="D33" s="266">
        <v>9248911</v>
      </c>
      <c r="E33" s="273" t="s">
        <v>726</v>
      </c>
    </row>
    <row r="34" spans="1:5" ht="12.75">
      <c r="A34" s="370" t="s">
        <v>101</v>
      </c>
      <c r="B34" s="371"/>
      <c r="C34" s="372"/>
      <c r="D34" s="263">
        <f>SUM(D32:D33)</f>
        <v>16375000</v>
      </c>
      <c r="E34" s="105"/>
    </row>
    <row r="35" spans="1:5" ht="12.75">
      <c r="A35" s="198" t="s">
        <v>433</v>
      </c>
      <c r="B35" s="205" t="s">
        <v>165</v>
      </c>
      <c r="C35" s="198"/>
      <c r="D35" s="274">
        <v>2069388</v>
      </c>
      <c r="E35" s="201" t="s">
        <v>434</v>
      </c>
    </row>
    <row r="36" spans="1:5" ht="12.75">
      <c r="A36" s="370" t="s">
        <v>101</v>
      </c>
      <c r="B36" s="371"/>
      <c r="C36" s="372"/>
      <c r="D36" s="264">
        <f>SUM(D35)</f>
        <v>2069388</v>
      </c>
      <c r="E36" s="165"/>
    </row>
    <row r="37" spans="1:5" ht="12.75">
      <c r="A37" s="383" t="s">
        <v>435</v>
      </c>
      <c r="B37" s="83" t="s">
        <v>148</v>
      </c>
      <c r="C37" s="86" t="s">
        <v>727</v>
      </c>
      <c r="D37" s="275">
        <v>20828092</v>
      </c>
      <c r="E37" s="87" t="s">
        <v>728</v>
      </c>
    </row>
    <row r="38" spans="1:5" ht="12.75">
      <c r="A38" s="385"/>
      <c r="B38" s="83" t="s">
        <v>151</v>
      </c>
      <c r="C38" s="276" t="s">
        <v>729</v>
      </c>
      <c r="D38" s="275">
        <v>250000</v>
      </c>
      <c r="E38" s="277" t="s">
        <v>730</v>
      </c>
    </row>
    <row r="39" spans="1:5" ht="12.75">
      <c r="A39" s="370" t="s">
        <v>101</v>
      </c>
      <c r="B39" s="371"/>
      <c r="C39" s="372"/>
      <c r="D39" s="263">
        <f>SUM(D37:D38)</f>
        <v>21078092</v>
      </c>
      <c r="E39" s="105"/>
    </row>
    <row r="40" spans="1:5" ht="12.75">
      <c r="A40" s="390" t="s">
        <v>436</v>
      </c>
      <c r="B40" s="390"/>
      <c r="C40" s="390"/>
      <c r="D40" s="263">
        <f>SUM(D39,D36,D34,D31,D23,D21,D18)</f>
        <v>108694905</v>
      </c>
      <c r="E40" s="112" t="s">
        <v>437</v>
      </c>
    </row>
    <row r="41" spans="1:5" ht="12.75">
      <c r="A41" s="361" t="s">
        <v>215</v>
      </c>
      <c r="B41" s="381" t="s">
        <v>148</v>
      </c>
      <c r="C41" s="376"/>
      <c r="D41" s="278">
        <v>480000</v>
      </c>
      <c r="E41" s="87" t="s">
        <v>438</v>
      </c>
    </row>
    <row r="42" spans="1:5" ht="12.75">
      <c r="A42" s="373"/>
      <c r="B42" s="386"/>
      <c r="C42" s="377"/>
      <c r="D42" s="278">
        <v>480000</v>
      </c>
      <c r="E42" s="87" t="s">
        <v>439</v>
      </c>
    </row>
    <row r="43" spans="1:5" ht="12.75">
      <c r="A43" s="362"/>
      <c r="B43" s="382"/>
      <c r="C43" s="378"/>
      <c r="D43" s="278">
        <v>360000</v>
      </c>
      <c r="E43" s="87" t="s">
        <v>440</v>
      </c>
    </row>
    <row r="44" spans="1:5" ht="12.75">
      <c r="A44" s="394" t="s">
        <v>101</v>
      </c>
      <c r="B44" s="395"/>
      <c r="C44" s="396"/>
      <c r="D44" s="263">
        <f>SUM(D41:D43)</f>
        <v>1320000</v>
      </c>
      <c r="E44" s="105"/>
    </row>
    <row r="45" spans="1:5" ht="12.75">
      <c r="A45" s="397" t="s">
        <v>441</v>
      </c>
      <c r="B45" s="111" t="s">
        <v>148</v>
      </c>
      <c r="C45" s="87" t="s">
        <v>731</v>
      </c>
      <c r="D45" s="279">
        <v>1041400</v>
      </c>
      <c r="E45" s="87" t="s">
        <v>728</v>
      </c>
    </row>
    <row r="46" spans="1:5" ht="12.75">
      <c r="A46" s="397"/>
      <c r="B46" s="111" t="s">
        <v>168</v>
      </c>
      <c r="C46" s="87" t="s">
        <v>732</v>
      </c>
      <c r="D46" s="279">
        <v>9899060</v>
      </c>
      <c r="E46" s="87" t="s">
        <v>732</v>
      </c>
    </row>
    <row r="47" spans="1:5" ht="12.75">
      <c r="A47" s="397"/>
      <c r="B47" s="111" t="s">
        <v>165</v>
      </c>
      <c r="C47" s="87" t="s">
        <v>733</v>
      </c>
      <c r="D47" s="279">
        <v>31590235</v>
      </c>
      <c r="E47" s="87" t="s">
        <v>733</v>
      </c>
    </row>
    <row r="48" spans="1:5" ht="12.75">
      <c r="A48" s="398"/>
      <c r="B48" s="254" t="s">
        <v>165</v>
      </c>
      <c r="C48" s="118" t="s">
        <v>734</v>
      </c>
      <c r="D48" s="280">
        <v>1937036</v>
      </c>
      <c r="E48" s="118" t="s">
        <v>735</v>
      </c>
    </row>
    <row r="49" spans="1:5" ht="15" customHeight="1">
      <c r="A49" s="370" t="s">
        <v>101</v>
      </c>
      <c r="B49" s="371"/>
      <c r="C49" s="372"/>
      <c r="D49" s="281">
        <f>SUM(D45:D48)</f>
        <v>44467731</v>
      </c>
      <c r="E49" s="108"/>
    </row>
    <row r="50" spans="1:5" ht="12.75">
      <c r="A50" s="390" t="s">
        <v>442</v>
      </c>
      <c r="B50" s="390"/>
      <c r="C50" s="390"/>
      <c r="D50" s="282">
        <f>SUM(D44,D49)</f>
        <v>45787731</v>
      </c>
      <c r="E50" s="112" t="s">
        <v>443</v>
      </c>
    </row>
    <row r="51" spans="1:5" ht="12.75">
      <c r="A51" s="390" t="s">
        <v>118</v>
      </c>
      <c r="B51" s="390"/>
      <c r="C51" s="390"/>
      <c r="D51" s="82">
        <f>SUM(D40,D50)</f>
        <v>154482636</v>
      </c>
      <c r="E51" s="112" t="s">
        <v>736</v>
      </c>
    </row>
    <row r="52" spans="1:5" ht="15">
      <c r="A52" s="391" t="s">
        <v>118</v>
      </c>
      <c r="B52" s="392"/>
      <c r="C52" s="393"/>
      <c r="D52" s="139">
        <f>SUM(D10,D13,D40,D50)</f>
        <v>163361079</v>
      </c>
      <c r="E52" s="283" t="s">
        <v>737</v>
      </c>
    </row>
    <row r="55" spans="1:3" ht="12.75">
      <c r="A55" s="284"/>
      <c r="B55" s="284"/>
      <c r="C55" s="284"/>
    </row>
    <row r="56" ht="15">
      <c r="D56" s="93"/>
    </row>
  </sheetData>
  <sheetProtection/>
  <mergeCells count="35">
    <mergeCell ref="A34:C34"/>
    <mergeCell ref="A36:C36"/>
    <mergeCell ref="A37:A38"/>
    <mergeCell ref="A50:C50"/>
    <mergeCell ref="A39:C39"/>
    <mergeCell ref="A40:C40"/>
    <mergeCell ref="A51:C51"/>
    <mergeCell ref="A52:C52"/>
    <mergeCell ref="A41:A43"/>
    <mergeCell ref="B41:B43"/>
    <mergeCell ref="C41:C43"/>
    <mergeCell ref="A44:C44"/>
    <mergeCell ref="A45:A48"/>
    <mergeCell ref="A49:C49"/>
    <mergeCell ref="A31:C31"/>
    <mergeCell ref="A32:A33"/>
    <mergeCell ref="B32:B33"/>
    <mergeCell ref="A24:A30"/>
    <mergeCell ref="B24:B30"/>
    <mergeCell ref="C24:C30"/>
    <mergeCell ref="A14:C14"/>
    <mergeCell ref="A15:A17"/>
    <mergeCell ref="B15:B17"/>
    <mergeCell ref="C15:C17"/>
    <mergeCell ref="C19:C20"/>
    <mergeCell ref="A23:C23"/>
    <mergeCell ref="A18:C18"/>
    <mergeCell ref="A2:E2"/>
    <mergeCell ref="A3:E3"/>
    <mergeCell ref="A7:A8"/>
    <mergeCell ref="A9:C9"/>
    <mergeCell ref="A10:C10"/>
    <mergeCell ref="A13:C13"/>
    <mergeCell ref="A4:E4"/>
    <mergeCell ref="A12:C12"/>
  </mergeCells>
  <printOptions/>
  <pageMargins left="0.5118110236220472" right="0" top="0.7480314960629921" bottom="0.7874015748031497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BW2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5.75390625" style="17" customWidth="1"/>
    <col min="2" max="13" width="8.75390625" style="17" customWidth="1"/>
    <col min="14" max="15" width="7.875" style="17" customWidth="1"/>
    <col min="16" max="16" width="15.75390625" style="17" customWidth="1"/>
    <col min="17" max="30" width="8.75390625" style="17" customWidth="1"/>
    <col min="31" max="31" width="15.75390625" style="17" customWidth="1"/>
    <col min="32" max="34" width="8.75390625" style="17" customWidth="1"/>
    <col min="35" max="35" width="8.25390625" style="17" customWidth="1"/>
    <col min="36" max="36" width="7.75390625" style="17" customWidth="1"/>
    <col min="37" max="37" width="7.125" style="17" customWidth="1"/>
    <col min="38" max="38" width="7.375" style="17" customWidth="1"/>
    <col min="39" max="39" width="8.625" style="17" customWidth="1"/>
    <col min="40" max="40" width="8.125" style="17" customWidth="1"/>
    <col min="41" max="41" width="8.375" style="17" customWidth="1"/>
    <col min="42" max="42" width="8.75390625" style="17" customWidth="1"/>
    <col min="43" max="43" width="6.875" style="17" customWidth="1"/>
    <col min="44" max="46" width="8.75390625" style="17" customWidth="1"/>
    <col min="47" max="47" width="15.75390625" style="17" customWidth="1"/>
    <col min="48" max="50" width="8.75390625" style="20" customWidth="1"/>
    <col min="51" max="53" width="8.75390625" style="17" customWidth="1"/>
    <col min="54" max="59" width="8.75390625" style="20" customWidth="1"/>
    <col min="60" max="60" width="18.75390625" style="20" customWidth="1"/>
    <col min="61" max="61" width="15.75390625" style="17" customWidth="1"/>
    <col min="62" max="69" width="8.75390625" style="2" customWidth="1"/>
    <col min="70" max="70" width="8.375" style="2" customWidth="1"/>
    <col min="71" max="71" width="5.75390625" style="2" bestFit="1" customWidth="1"/>
    <col min="72" max="72" width="8.125" style="17" customWidth="1"/>
    <col min="73" max="73" width="5.875" style="17" customWidth="1"/>
    <col min="74" max="16384" width="9.125" style="17" customWidth="1"/>
  </cols>
  <sheetData>
    <row r="1" spans="1:75" ht="11.25">
      <c r="A1" s="17" t="s">
        <v>341</v>
      </c>
      <c r="M1" s="76" t="s">
        <v>461</v>
      </c>
      <c r="P1" s="17" t="s">
        <v>341</v>
      </c>
      <c r="AD1" s="76" t="s">
        <v>461</v>
      </c>
      <c r="AE1" s="17" t="s">
        <v>341</v>
      </c>
      <c r="AS1" s="76"/>
      <c r="AT1" s="76" t="s">
        <v>461</v>
      </c>
      <c r="AU1" s="17" t="s">
        <v>341</v>
      </c>
      <c r="AV1" s="17"/>
      <c r="AW1" s="17"/>
      <c r="AX1" s="17"/>
      <c r="BB1" s="17"/>
      <c r="BC1" s="17"/>
      <c r="BD1" s="17"/>
      <c r="BE1" s="17"/>
      <c r="BF1" s="17"/>
      <c r="BG1" s="76" t="s">
        <v>461</v>
      </c>
      <c r="BH1" s="17"/>
      <c r="BI1" s="17" t="s">
        <v>341</v>
      </c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76" t="s">
        <v>461</v>
      </c>
      <c r="BW1" s="76"/>
    </row>
    <row r="2" spans="1:75" ht="12.75" customHeight="1">
      <c r="A2" s="418" t="s">
        <v>85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32"/>
      <c r="O2" s="32"/>
      <c r="P2" s="418" t="s">
        <v>85</v>
      </c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 t="s">
        <v>85</v>
      </c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 t="s">
        <v>85</v>
      </c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32"/>
      <c r="BI2" s="418" t="s">
        <v>85</v>
      </c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32"/>
      <c r="BW2" s="32"/>
    </row>
    <row r="3" spans="1:75" ht="12.75" customHeight="1">
      <c r="A3" s="418" t="s">
        <v>887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32"/>
      <c r="O3" s="32"/>
      <c r="P3" s="418" t="s">
        <v>887</v>
      </c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 t="s">
        <v>887</v>
      </c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 t="s">
        <v>887</v>
      </c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8"/>
      <c r="BH3" s="32"/>
      <c r="BI3" s="418" t="s">
        <v>887</v>
      </c>
      <c r="BJ3" s="418"/>
      <c r="BK3" s="418"/>
      <c r="BL3" s="418"/>
      <c r="BM3" s="418"/>
      <c r="BN3" s="418"/>
      <c r="BO3" s="418"/>
      <c r="BP3" s="418"/>
      <c r="BQ3" s="418"/>
      <c r="BR3" s="418"/>
      <c r="BS3" s="418"/>
      <c r="BT3" s="418"/>
      <c r="BU3" s="418"/>
      <c r="BV3" s="32"/>
      <c r="BW3" s="32"/>
    </row>
    <row r="4" spans="8:75" ht="12.75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167"/>
      <c r="Y4" s="167"/>
      <c r="Z4" s="32"/>
      <c r="AA4" s="32"/>
      <c r="AB4" s="32"/>
      <c r="AC4" s="32"/>
      <c r="AD4" s="32"/>
      <c r="AE4" s="32"/>
      <c r="AF4" s="32"/>
      <c r="AG4" s="32"/>
      <c r="AH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167"/>
      <c r="BA4" s="167"/>
      <c r="BB4" s="17"/>
      <c r="BC4" s="17"/>
      <c r="BD4" s="17"/>
      <c r="BH4" s="217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6" spans="1:73" ht="11.25">
      <c r="A6" s="169"/>
      <c r="B6" s="399" t="s">
        <v>444</v>
      </c>
      <c r="C6" s="400"/>
      <c r="D6" s="401"/>
      <c r="E6" s="399" t="s">
        <v>445</v>
      </c>
      <c r="F6" s="400"/>
      <c r="G6" s="401"/>
      <c r="H6" s="399" t="s">
        <v>446</v>
      </c>
      <c r="I6" s="400"/>
      <c r="J6" s="401"/>
      <c r="K6" s="417" t="s">
        <v>447</v>
      </c>
      <c r="L6" s="417"/>
      <c r="M6" s="417"/>
      <c r="N6" s="212"/>
      <c r="O6" s="212"/>
      <c r="P6" s="169"/>
      <c r="Q6" s="399" t="s">
        <v>448</v>
      </c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1"/>
      <c r="AE6" s="169"/>
      <c r="AF6" s="399" t="s">
        <v>449</v>
      </c>
      <c r="AG6" s="400"/>
      <c r="AH6" s="401"/>
      <c r="AI6" s="399" t="s">
        <v>450</v>
      </c>
      <c r="AJ6" s="400"/>
      <c r="AK6" s="401"/>
      <c r="AL6" s="399" t="s">
        <v>451</v>
      </c>
      <c r="AM6" s="400"/>
      <c r="AN6" s="400"/>
      <c r="AO6" s="400"/>
      <c r="AP6" s="400"/>
      <c r="AQ6" s="400"/>
      <c r="AR6" s="400"/>
      <c r="AS6" s="400"/>
      <c r="AT6" s="401"/>
      <c r="AU6" s="169"/>
      <c r="AV6" s="414" t="s">
        <v>452</v>
      </c>
      <c r="AW6" s="415"/>
      <c r="AX6" s="416"/>
      <c r="AY6" s="399" t="s">
        <v>453</v>
      </c>
      <c r="AZ6" s="400"/>
      <c r="BA6" s="401"/>
      <c r="BB6" s="414" t="s">
        <v>454</v>
      </c>
      <c r="BC6" s="415"/>
      <c r="BD6" s="416"/>
      <c r="BE6" s="419" t="s">
        <v>455</v>
      </c>
      <c r="BF6" s="419"/>
      <c r="BG6" s="419"/>
      <c r="BH6" s="206"/>
      <c r="BI6" s="169"/>
      <c r="BJ6" s="405" t="s">
        <v>456</v>
      </c>
      <c r="BK6" s="406"/>
      <c r="BL6" s="407"/>
      <c r="BM6" s="405"/>
      <c r="BN6" s="406"/>
      <c r="BO6" s="407"/>
      <c r="BP6" s="405"/>
      <c r="BQ6" s="407"/>
      <c r="BR6" s="211"/>
      <c r="BS6" s="408"/>
      <c r="BT6" s="408"/>
      <c r="BU6" s="408"/>
    </row>
    <row r="7" spans="1:73" s="25" customFormat="1" ht="11.25" customHeight="1">
      <c r="A7" s="23"/>
      <c r="B7" s="402"/>
      <c r="C7" s="403"/>
      <c r="D7" s="404"/>
      <c r="E7" s="402"/>
      <c r="F7" s="403"/>
      <c r="G7" s="404"/>
      <c r="H7" s="402"/>
      <c r="I7" s="403"/>
      <c r="J7" s="404"/>
      <c r="K7" s="409"/>
      <c r="L7" s="409"/>
      <c r="M7" s="409"/>
      <c r="N7" s="213"/>
      <c r="O7" s="213"/>
      <c r="P7" s="24"/>
      <c r="Q7" s="402" t="s">
        <v>67</v>
      </c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4"/>
      <c r="AE7" s="23"/>
      <c r="AF7" s="402"/>
      <c r="AG7" s="403"/>
      <c r="AH7" s="404"/>
      <c r="AI7" s="402"/>
      <c r="AJ7" s="403"/>
      <c r="AK7" s="404"/>
      <c r="AL7" s="402" t="s">
        <v>68</v>
      </c>
      <c r="AM7" s="403"/>
      <c r="AN7" s="403"/>
      <c r="AO7" s="403"/>
      <c r="AP7" s="403"/>
      <c r="AQ7" s="403"/>
      <c r="AR7" s="403"/>
      <c r="AS7" s="403"/>
      <c r="AT7" s="404"/>
      <c r="AU7" s="23"/>
      <c r="AV7" s="410"/>
      <c r="AW7" s="411"/>
      <c r="AX7" s="412"/>
      <c r="AY7" s="402"/>
      <c r="AZ7" s="403"/>
      <c r="BA7" s="404"/>
      <c r="BB7" s="410"/>
      <c r="BC7" s="411"/>
      <c r="BD7" s="412"/>
      <c r="BE7" s="413"/>
      <c r="BF7" s="413"/>
      <c r="BG7" s="413"/>
      <c r="BH7" s="207"/>
      <c r="BI7" s="23"/>
      <c r="BJ7" s="402"/>
      <c r="BK7" s="403"/>
      <c r="BL7" s="404"/>
      <c r="BM7" s="402"/>
      <c r="BN7" s="403"/>
      <c r="BO7" s="404"/>
      <c r="BP7" s="402"/>
      <c r="BQ7" s="404"/>
      <c r="BR7" s="166"/>
      <c r="BS7" s="409"/>
      <c r="BT7" s="409"/>
      <c r="BU7" s="409"/>
    </row>
    <row r="8" spans="1:73" s="27" customFormat="1" ht="102" customHeight="1">
      <c r="A8" s="24" t="s">
        <v>26</v>
      </c>
      <c r="B8" s="402" t="s">
        <v>41</v>
      </c>
      <c r="C8" s="403"/>
      <c r="D8" s="404"/>
      <c r="E8" s="402" t="s">
        <v>359</v>
      </c>
      <c r="F8" s="403"/>
      <c r="G8" s="404"/>
      <c r="H8" s="402" t="s">
        <v>42</v>
      </c>
      <c r="I8" s="403"/>
      <c r="J8" s="404"/>
      <c r="K8" s="409" t="s">
        <v>69</v>
      </c>
      <c r="L8" s="409"/>
      <c r="M8" s="409"/>
      <c r="N8" s="213"/>
      <c r="O8" s="213"/>
      <c r="P8" s="24" t="s">
        <v>26</v>
      </c>
      <c r="Q8" s="402" t="s">
        <v>82</v>
      </c>
      <c r="R8" s="403"/>
      <c r="S8" s="404"/>
      <c r="T8" s="402" t="s">
        <v>457</v>
      </c>
      <c r="U8" s="403"/>
      <c r="V8" s="404"/>
      <c r="W8" s="402" t="s">
        <v>70</v>
      </c>
      <c r="X8" s="403"/>
      <c r="Y8" s="404"/>
      <c r="Z8" s="402" t="s">
        <v>458</v>
      </c>
      <c r="AA8" s="403"/>
      <c r="AB8" s="404"/>
      <c r="AC8" s="402" t="s">
        <v>71</v>
      </c>
      <c r="AD8" s="404"/>
      <c r="AE8" s="24" t="s">
        <v>26</v>
      </c>
      <c r="AF8" s="402" t="s">
        <v>81</v>
      </c>
      <c r="AG8" s="403"/>
      <c r="AH8" s="404"/>
      <c r="AI8" s="402" t="s">
        <v>72</v>
      </c>
      <c r="AJ8" s="403"/>
      <c r="AK8" s="404"/>
      <c r="AL8" s="402" t="s">
        <v>459</v>
      </c>
      <c r="AM8" s="403"/>
      <c r="AN8" s="404"/>
      <c r="AO8" s="402" t="s">
        <v>73</v>
      </c>
      <c r="AP8" s="403"/>
      <c r="AQ8" s="404"/>
      <c r="AR8" s="402" t="s">
        <v>74</v>
      </c>
      <c r="AS8" s="403"/>
      <c r="AT8" s="404"/>
      <c r="AU8" s="24" t="s">
        <v>26</v>
      </c>
      <c r="AV8" s="410" t="s">
        <v>83</v>
      </c>
      <c r="AW8" s="411"/>
      <c r="AX8" s="412"/>
      <c r="AY8" s="402" t="s">
        <v>460</v>
      </c>
      <c r="AZ8" s="403"/>
      <c r="BA8" s="404"/>
      <c r="BB8" s="410" t="s">
        <v>84</v>
      </c>
      <c r="BC8" s="411"/>
      <c r="BD8" s="412"/>
      <c r="BE8" s="413" t="s">
        <v>75</v>
      </c>
      <c r="BF8" s="413"/>
      <c r="BG8" s="413"/>
      <c r="BH8" s="207"/>
      <c r="BI8" s="24" t="s">
        <v>26</v>
      </c>
      <c r="BJ8" s="402" t="s">
        <v>11</v>
      </c>
      <c r="BK8" s="403"/>
      <c r="BL8" s="404"/>
      <c r="BM8" s="402" t="s">
        <v>10</v>
      </c>
      <c r="BN8" s="403"/>
      <c r="BO8" s="404"/>
      <c r="BP8" s="402" t="s">
        <v>20</v>
      </c>
      <c r="BQ8" s="404"/>
      <c r="BR8" s="166" t="s">
        <v>378</v>
      </c>
      <c r="BS8" s="409" t="s">
        <v>963</v>
      </c>
      <c r="BT8" s="409"/>
      <c r="BU8" s="409"/>
    </row>
    <row r="9" spans="1:73" s="27" customFormat="1" ht="22.5">
      <c r="A9" s="24"/>
      <c r="B9" s="24" t="s">
        <v>65</v>
      </c>
      <c r="C9" s="24" t="s">
        <v>66</v>
      </c>
      <c r="D9" s="24" t="s">
        <v>92</v>
      </c>
      <c r="E9" s="24" t="s">
        <v>65</v>
      </c>
      <c r="F9" s="24" t="s">
        <v>66</v>
      </c>
      <c r="G9" s="24" t="s">
        <v>92</v>
      </c>
      <c r="H9" s="24" t="s">
        <v>65</v>
      </c>
      <c r="I9" s="24" t="s">
        <v>66</v>
      </c>
      <c r="J9" s="24" t="s">
        <v>92</v>
      </c>
      <c r="K9" s="24" t="s">
        <v>65</v>
      </c>
      <c r="L9" s="24" t="s">
        <v>66</v>
      </c>
      <c r="M9" s="24" t="s">
        <v>92</v>
      </c>
      <c r="N9" s="213"/>
      <c r="O9" s="213"/>
      <c r="P9" s="24"/>
      <c r="Q9" s="24" t="s">
        <v>65</v>
      </c>
      <c r="R9" s="24" t="s">
        <v>66</v>
      </c>
      <c r="S9" s="24" t="s">
        <v>92</v>
      </c>
      <c r="T9" s="24" t="s">
        <v>65</v>
      </c>
      <c r="U9" s="24" t="s">
        <v>66</v>
      </c>
      <c r="V9" s="24" t="s">
        <v>92</v>
      </c>
      <c r="W9" s="24" t="s">
        <v>65</v>
      </c>
      <c r="X9" s="24" t="s">
        <v>66</v>
      </c>
      <c r="Y9" s="24" t="s">
        <v>92</v>
      </c>
      <c r="Z9" s="24" t="s">
        <v>65</v>
      </c>
      <c r="AA9" s="24" t="s">
        <v>66</v>
      </c>
      <c r="AB9" s="24" t="s">
        <v>92</v>
      </c>
      <c r="AC9" s="24" t="s">
        <v>65</v>
      </c>
      <c r="AD9" s="24" t="s">
        <v>66</v>
      </c>
      <c r="AE9" s="24"/>
      <c r="AF9" s="24" t="s">
        <v>65</v>
      </c>
      <c r="AG9" s="24" t="s">
        <v>66</v>
      </c>
      <c r="AH9" s="24" t="s">
        <v>92</v>
      </c>
      <c r="AI9" s="24" t="s">
        <v>65</v>
      </c>
      <c r="AJ9" s="24" t="s">
        <v>66</v>
      </c>
      <c r="AK9" s="24" t="s">
        <v>92</v>
      </c>
      <c r="AL9" s="24" t="s">
        <v>65</v>
      </c>
      <c r="AM9" s="24" t="s">
        <v>66</v>
      </c>
      <c r="AN9" s="24" t="s">
        <v>92</v>
      </c>
      <c r="AO9" s="24" t="s">
        <v>65</v>
      </c>
      <c r="AP9" s="24" t="s">
        <v>66</v>
      </c>
      <c r="AQ9" s="24" t="s">
        <v>92</v>
      </c>
      <c r="AR9" s="24" t="s">
        <v>65</v>
      </c>
      <c r="AS9" s="24" t="s">
        <v>66</v>
      </c>
      <c r="AT9" s="24" t="s">
        <v>92</v>
      </c>
      <c r="AU9" s="24"/>
      <c r="AV9" s="26" t="s">
        <v>65</v>
      </c>
      <c r="AW9" s="26" t="s">
        <v>66</v>
      </c>
      <c r="AX9" s="26" t="s">
        <v>92</v>
      </c>
      <c r="AY9" s="24" t="s">
        <v>65</v>
      </c>
      <c r="AZ9" s="24" t="s">
        <v>66</v>
      </c>
      <c r="BA9" s="24" t="s">
        <v>92</v>
      </c>
      <c r="BB9" s="26" t="s">
        <v>65</v>
      </c>
      <c r="BC9" s="208" t="s">
        <v>66</v>
      </c>
      <c r="BD9" s="26" t="s">
        <v>92</v>
      </c>
      <c r="BE9" s="26" t="s">
        <v>65</v>
      </c>
      <c r="BF9" s="26" t="s">
        <v>66</v>
      </c>
      <c r="BG9" s="26" t="s">
        <v>92</v>
      </c>
      <c r="BH9" s="207"/>
      <c r="BI9" s="24"/>
      <c r="BJ9" s="24" t="s">
        <v>65</v>
      </c>
      <c r="BK9" s="24" t="s">
        <v>66</v>
      </c>
      <c r="BL9" s="24" t="s">
        <v>92</v>
      </c>
      <c r="BM9" s="24" t="s">
        <v>65</v>
      </c>
      <c r="BN9" s="24" t="s">
        <v>66</v>
      </c>
      <c r="BO9" s="24" t="s">
        <v>92</v>
      </c>
      <c r="BP9" s="24" t="s">
        <v>65</v>
      </c>
      <c r="BQ9" s="24" t="s">
        <v>66</v>
      </c>
      <c r="BR9" s="24"/>
      <c r="BS9" s="24" t="s">
        <v>65</v>
      </c>
      <c r="BT9" s="24" t="s">
        <v>66</v>
      </c>
      <c r="BU9" s="24" t="s">
        <v>964</v>
      </c>
    </row>
    <row r="10" spans="1:73" ht="11.25">
      <c r="A10" s="16" t="s">
        <v>36</v>
      </c>
      <c r="B10" s="311">
        <v>188383000</v>
      </c>
      <c r="C10" s="311">
        <v>204423459</v>
      </c>
      <c r="D10" s="311">
        <v>161932623</v>
      </c>
      <c r="E10" s="311">
        <v>50734000</v>
      </c>
      <c r="F10" s="311">
        <v>56988508</v>
      </c>
      <c r="G10" s="311">
        <v>51171090</v>
      </c>
      <c r="H10" s="311">
        <v>333189000</v>
      </c>
      <c r="I10" s="311">
        <v>383710113</v>
      </c>
      <c r="J10" s="311">
        <v>321763199</v>
      </c>
      <c r="K10" s="311"/>
      <c r="L10" s="311"/>
      <c r="M10" s="311"/>
      <c r="N10" s="214"/>
      <c r="O10" s="214"/>
      <c r="P10" s="16" t="s">
        <v>36</v>
      </c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16" t="s">
        <v>36</v>
      </c>
      <c r="AF10" s="311">
        <v>2750000</v>
      </c>
      <c r="AG10" s="311">
        <v>3550250</v>
      </c>
      <c r="AH10" s="311">
        <v>3549103</v>
      </c>
      <c r="AI10" s="311">
        <v>3000000</v>
      </c>
      <c r="AJ10" s="311">
        <v>3000000</v>
      </c>
      <c r="AK10" s="311">
        <v>2999688</v>
      </c>
      <c r="AL10" s="311"/>
      <c r="AM10" s="311"/>
      <c r="AN10" s="311"/>
      <c r="AO10" s="311"/>
      <c r="AP10" s="311"/>
      <c r="AQ10" s="311"/>
      <c r="AR10" s="311"/>
      <c r="AS10" s="311"/>
      <c r="AT10" s="311"/>
      <c r="AU10" s="16" t="s">
        <v>36</v>
      </c>
      <c r="AV10" s="314">
        <f aca="true" t="shared" si="0" ref="AV10:AW15">B10+E10+H10+K10+Q10+T10+W10+Z10+AC10+AF10+AI10+AL10+AO10+AR10</f>
        <v>578056000</v>
      </c>
      <c r="AW10" s="314">
        <f t="shared" si="0"/>
        <v>651672330</v>
      </c>
      <c r="AX10" s="314">
        <f aca="true" t="shared" si="1" ref="AX10:AX15">D10+G10+J10+M10+S10+V10+Y10+AB10+AH10+AK10+AN10+AQ10+AT10</f>
        <v>541415703</v>
      </c>
      <c r="AY10" s="311"/>
      <c r="AZ10" s="311"/>
      <c r="BA10" s="311"/>
      <c r="BB10" s="314">
        <f aca="true" t="shared" si="2" ref="BB10:BD15">AY10</f>
        <v>0</v>
      </c>
      <c r="BC10" s="314">
        <f t="shared" si="2"/>
        <v>0</v>
      </c>
      <c r="BD10" s="314">
        <f t="shared" si="2"/>
        <v>0</v>
      </c>
      <c r="BE10" s="314">
        <f>AV10+BB10</f>
        <v>578056000</v>
      </c>
      <c r="BF10" s="314">
        <f>AW10+BC10</f>
        <v>651672330</v>
      </c>
      <c r="BG10" s="314">
        <f>AX10+BD10</f>
        <v>541415703</v>
      </c>
      <c r="BH10" s="209"/>
      <c r="BI10" s="16" t="s">
        <v>36</v>
      </c>
      <c r="BJ10" s="311">
        <v>143346000</v>
      </c>
      <c r="BK10" s="311">
        <v>148349241</v>
      </c>
      <c r="BL10" s="311">
        <v>148349241</v>
      </c>
      <c r="BM10" s="311"/>
      <c r="BN10" s="311"/>
      <c r="BO10" s="311"/>
      <c r="BP10" s="16">
        <v>79</v>
      </c>
      <c r="BQ10" s="16">
        <v>79</v>
      </c>
      <c r="BR10" s="143">
        <v>73</v>
      </c>
      <c r="BS10" s="143">
        <v>100</v>
      </c>
      <c r="BT10" s="143"/>
      <c r="BU10" s="16"/>
    </row>
    <row r="11" spans="1:73" ht="11.25">
      <c r="A11" s="16" t="s">
        <v>76</v>
      </c>
      <c r="B11" s="311">
        <v>326836000</v>
      </c>
      <c r="C11" s="311">
        <v>290132863</v>
      </c>
      <c r="D11" s="311">
        <v>290132863</v>
      </c>
      <c r="E11" s="311">
        <v>91046000</v>
      </c>
      <c r="F11" s="311">
        <v>88005914</v>
      </c>
      <c r="G11" s="311">
        <v>88005914</v>
      </c>
      <c r="H11" s="311">
        <v>110254000</v>
      </c>
      <c r="I11" s="311">
        <v>109668094</v>
      </c>
      <c r="J11" s="311">
        <v>102801295</v>
      </c>
      <c r="K11" s="311"/>
      <c r="L11" s="311"/>
      <c r="M11" s="311"/>
      <c r="N11" s="214"/>
      <c r="O11" s="214"/>
      <c r="P11" s="16" t="s">
        <v>76</v>
      </c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16" t="s">
        <v>76</v>
      </c>
      <c r="AF11" s="311">
        <v>2000000</v>
      </c>
      <c r="AG11" s="311">
        <v>1978645</v>
      </c>
      <c r="AH11" s="311">
        <v>1967479</v>
      </c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16" t="s">
        <v>76</v>
      </c>
      <c r="AV11" s="314">
        <f t="shared" si="0"/>
        <v>530136000</v>
      </c>
      <c r="AW11" s="314">
        <f t="shared" si="0"/>
        <v>489785516</v>
      </c>
      <c r="AX11" s="314">
        <f t="shared" si="1"/>
        <v>482907551</v>
      </c>
      <c r="AY11" s="311"/>
      <c r="AZ11" s="311"/>
      <c r="BA11" s="311"/>
      <c r="BB11" s="314">
        <f t="shared" si="2"/>
        <v>0</v>
      </c>
      <c r="BC11" s="314">
        <f t="shared" si="2"/>
        <v>0</v>
      </c>
      <c r="BD11" s="314">
        <f t="shared" si="2"/>
        <v>0</v>
      </c>
      <c r="BE11" s="314">
        <f aca="true" t="shared" si="3" ref="BE11:BF15">AV11+BB11</f>
        <v>530136000</v>
      </c>
      <c r="BF11" s="314">
        <f t="shared" si="3"/>
        <v>489785516</v>
      </c>
      <c r="BG11" s="314">
        <f aca="true" t="shared" si="4" ref="BG11:BG17">AX11+BD11</f>
        <v>482907551</v>
      </c>
      <c r="BH11" s="209"/>
      <c r="BI11" s="16" t="s">
        <v>76</v>
      </c>
      <c r="BJ11" s="311">
        <v>15900000</v>
      </c>
      <c r="BK11" s="311">
        <v>14919564</v>
      </c>
      <c r="BL11" s="311">
        <v>14919564</v>
      </c>
      <c r="BM11" s="311"/>
      <c r="BN11" s="311"/>
      <c r="BO11" s="311"/>
      <c r="BP11" s="16">
        <v>104</v>
      </c>
      <c r="BQ11" s="16">
        <v>91</v>
      </c>
      <c r="BR11" s="143">
        <v>99</v>
      </c>
      <c r="BS11" s="143"/>
      <c r="BT11" s="143"/>
      <c r="BU11" s="16"/>
    </row>
    <row r="12" spans="1:73" ht="11.25">
      <c r="A12" s="16" t="s">
        <v>77</v>
      </c>
      <c r="B12" s="311">
        <v>19497000</v>
      </c>
      <c r="C12" s="311">
        <v>16356747</v>
      </c>
      <c r="D12" s="311">
        <v>16356747</v>
      </c>
      <c r="E12" s="311">
        <v>4718000</v>
      </c>
      <c r="F12" s="311">
        <v>4334930</v>
      </c>
      <c r="G12" s="311">
        <v>4334930</v>
      </c>
      <c r="H12" s="311">
        <v>12097000</v>
      </c>
      <c r="I12" s="311">
        <v>15342735</v>
      </c>
      <c r="J12" s="311">
        <v>14529548</v>
      </c>
      <c r="K12" s="311"/>
      <c r="L12" s="311"/>
      <c r="M12" s="311"/>
      <c r="N12" s="214"/>
      <c r="O12" s="214"/>
      <c r="P12" s="16" t="s">
        <v>77</v>
      </c>
      <c r="Q12" s="311"/>
      <c r="R12" s="311"/>
      <c r="S12" s="311"/>
      <c r="T12" s="311"/>
      <c r="U12" s="311">
        <v>88</v>
      </c>
      <c r="V12" s="311">
        <v>88</v>
      </c>
      <c r="W12" s="311"/>
      <c r="X12" s="311"/>
      <c r="Y12" s="311"/>
      <c r="Z12" s="311"/>
      <c r="AA12" s="311"/>
      <c r="AB12" s="311"/>
      <c r="AC12" s="311"/>
      <c r="AD12" s="311"/>
      <c r="AE12" s="16" t="s">
        <v>77</v>
      </c>
      <c r="AF12" s="311">
        <v>1900000</v>
      </c>
      <c r="AG12" s="311">
        <v>3946526</v>
      </c>
      <c r="AH12" s="311">
        <v>2453170</v>
      </c>
      <c r="AI12" s="311"/>
      <c r="AJ12" s="311"/>
      <c r="AK12" s="311"/>
      <c r="AL12" s="311"/>
      <c r="AM12" s="311">
        <v>1</v>
      </c>
      <c r="AN12" s="311">
        <v>1</v>
      </c>
      <c r="AO12" s="311"/>
      <c r="AP12" s="311"/>
      <c r="AQ12" s="311"/>
      <c r="AR12" s="311"/>
      <c r="AS12" s="311"/>
      <c r="AT12" s="311"/>
      <c r="AU12" s="16" t="s">
        <v>77</v>
      </c>
      <c r="AV12" s="314">
        <f t="shared" si="0"/>
        <v>38212000</v>
      </c>
      <c r="AW12" s="314">
        <f t="shared" si="0"/>
        <v>39981027</v>
      </c>
      <c r="AX12" s="314">
        <f t="shared" si="1"/>
        <v>37674484</v>
      </c>
      <c r="AY12" s="311"/>
      <c r="AZ12" s="311"/>
      <c r="BA12" s="311"/>
      <c r="BB12" s="314">
        <f t="shared" si="2"/>
        <v>0</v>
      </c>
      <c r="BC12" s="314">
        <f t="shared" si="2"/>
        <v>0</v>
      </c>
      <c r="BD12" s="314">
        <f t="shared" si="2"/>
        <v>0</v>
      </c>
      <c r="BE12" s="314">
        <f t="shared" si="3"/>
        <v>38212000</v>
      </c>
      <c r="BF12" s="314">
        <f t="shared" si="3"/>
        <v>39981027</v>
      </c>
      <c r="BG12" s="314">
        <f t="shared" si="4"/>
        <v>37674484</v>
      </c>
      <c r="BH12" s="209"/>
      <c r="BI12" s="16" t="s">
        <v>77</v>
      </c>
      <c r="BJ12" s="311">
        <v>5996000</v>
      </c>
      <c r="BK12" s="311">
        <v>6071415</v>
      </c>
      <c r="BL12" s="311">
        <v>6071415</v>
      </c>
      <c r="BM12" s="311"/>
      <c r="BN12" s="311"/>
      <c r="BO12" s="311"/>
      <c r="BP12" s="16">
        <v>7</v>
      </c>
      <c r="BQ12" s="16">
        <v>7</v>
      </c>
      <c r="BR12" s="143">
        <v>7</v>
      </c>
      <c r="BS12" s="143"/>
      <c r="BT12" s="143"/>
      <c r="BU12" s="16"/>
    </row>
    <row r="13" spans="1:73" ht="11.25">
      <c r="A13" s="16" t="s">
        <v>78</v>
      </c>
      <c r="B13" s="311">
        <v>45949000</v>
      </c>
      <c r="C13" s="311">
        <v>43895098</v>
      </c>
      <c r="D13" s="311">
        <v>43895098</v>
      </c>
      <c r="E13" s="311">
        <v>12388000</v>
      </c>
      <c r="F13" s="311">
        <v>12625317</v>
      </c>
      <c r="G13" s="311">
        <v>12625317</v>
      </c>
      <c r="H13" s="311">
        <v>36426000</v>
      </c>
      <c r="I13" s="311">
        <v>44319938</v>
      </c>
      <c r="J13" s="311">
        <v>37196856</v>
      </c>
      <c r="K13" s="311"/>
      <c r="L13" s="311"/>
      <c r="M13" s="311"/>
      <c r="N13" s="214"/>
      <c r="O13" s="214"/>
      <c r="P13" s="16" t="s">
        <v>78</v>
      </c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16" t="s">
        <v>78</v>
      </c>
      <c r="AF13" s="311">
        <v>1500000</v>
      </c>
      <c r="AG13" s="311">
        <v>1500000</v>
      </c>
      <c r="AH13" s="311">
        <v>1377816</v>
      </c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16" t="s">
        <v>78</v>
      </c>
      <c r="AV13" s="314">
        <f t="shared" si="0"/>
        <v>96263000</v>
      </c>
      <c r="AW13" s="314">
        <f t="shared" si="0"/>
        <v>102340353</v>
      </c>
      <c r="AX13" s="314">
        <f t="shared" si="1"/>
        <v>95095087</v>
      </c>
      <c r="AY13" s="311"/>
      <c r="AZ13" s="311"/>
      <c r="BA13" s="311"/>
      <c r="BB13" s="314">
        <f t="shared" si="2"/>
        <v>0</v>
      </c>
      <c r="BC13" s="314">
        <f t="shared" si="2"/>
        <v>0</v>
      </c>
      <c r="BD13" s="314">
        <f t="shared" si="2"/>
        <v>0</v>
      </c>
      <c r="BE13" s="314">
        <f t="shared" si="3"/>
        <v>96263000</v>
      </c>
      <c r="BF13" s="314">
        <f t="shared" si="3"/>
        <v>102340353</v>
      </c>
      <c r="BG13" s="314">
        <f t="shared" si="4"/>
        <v>95095087</v>
      </c>
      <c r="BH13" s="209"/>
      <c r="BI13" s="16" t="s">
        <v>78</v>
      </c>
      <c r="BJ13" s="311">
        <v>12606000</v>
      </c>
      <c r="BK13" s="311">
        <v>12157958</v>
      </c>
      <c r="BL13" s="311">
        <v>12157958</v>
      </c>
      <c r="BM13" s="311"/>
      <c r="BN13" s="311"/>
      <c r="BO13" s="311"/>
      <c r="BP13" s="16">
        <v>17</v>
      </c>
      <c r="BQ13" s="16">
        <v>17</v>
      </c>
      <c r="BR13" s="143">
        <v>17</v>
      </c>
      <c r="BS13" s="143"/>
      <c r="BT13" s="143"/>
      <c r="BU13" s="16"/>
    </row>
    <row r="14" spans="1:73" ht="11.25">
      <c r="A14" s="16" t="s">
        <v>37</v>
      </c>
      <c r="B14" s="311">
        <v>74022000</v>
      </c>
      <c r="C14" s="311">
        <v>811985388</v>
      </c>
      <c r="D14" s="311">
        <v>811985388</v>
      </c>
      <c r="E14" s="311">
        <v>18762000</v>
      </c>
      <c r="F14" s="311">
        <v>126050635</v>
      </c>
      <c r="G14" s="311">
        <v>126050635</v>
      </c>
      <c r="H14" s="311">
        <v>214402000</v>
      </c>
      <c r="I14" s="311">
        <v>433899614</v>
      </c>
      <c r="J14" s="311">
        <v>421663664</v>
      </c>
      <c r="K14" s="311"/>
      <c r="L14" s="311"/>
      <c r="M14" s="311"/>
      <c r="N14" s="214"/>
      <c r="O14" s="214"/>
      <c r="P14" s="16" t="s">
        <v>37</v>
      </c>
      <c r="Q14" s="311"/>
      <c r="R14" s="311">
        <v>245000</v>
      </c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16" t="s">
        <v>37</v>
      </c>
      <c r="AF14" s="311">
        <v>17500000</v>
      </c>
      <c r="AG14" s="313">
        <v>53588548</v>
      </c>
      <c r="AH14" s="311">
        <v>53588548</v>
      </c>
      <c r="AI14" s="311">
        <v>4000000</v>
      </c>
      <c r="AJ14" s="311">
        <v>4000000</v>
      </c>
      <c r="AK14" s="311">
        <v>4000000</v>
      </c>
      <c r="AL14" s="311"/>
      <c r="AM14" s="311"/>
      <c r="AN14" s="311"/>
      <c r="AO14" s="311"/>
      <c r="AP14" s="311"/>
      <c r="AQ14" s="311"/>
      <c r="AR14" s="311"/>
      <c r="AS14" s="311"/>
      <c r="AT14" s="311"/>
      <c r="AU14" s="16" t="s">
        <v>37</v>
      </c>
      <c r="AV14" s="314">
        <f t="shared" si="0"/>
        <v>328686000</v>
      </c>
      <c r="AW14" s="314">
        <f t="shared" si="0"/>
        <v>1429769185</v>
      </c>
      <c r="AX14" s="314">
        <f t="shared" si="1"/>
        <v>1417288235</v>
      </c>
      <c r="AY14" s="311"/>
      <c r="AZ14" s="311"/>
      <c r="BA14" s="311"/>
      <c r="BB14" s="314">
        <f t="shared" si="2"/>
        <v>0</v>
      </c>
      <c r="BC14" s="314">
        <f t="shared" si="2"/>
        <v>0</v>
      </c>
      <c r="BD14" s="314">
        <f t="shared" si="2"/>
        <v>0</v>
      </c>
      <c r="BE14" s="314">
        <f t="shared" si="3"/>
        <v>328686000</v>
      </c>
      <c r="BF14" s="314">
        <f t="shared" si="3"/>
        <v>1429769185</v>
      </c>
      <c r="BG14" s="314">
        <f t="shared" si="4"/>
        <v>1417288235</v>
      </c>
      <c r="BH14" s="209"/>
      <c r="BI14" s="16" t="s">
        <v>37</v>
      </c>
      <c r="BJ14" s="311">
        <v>90556000</v>
      </c>
      <c r="BK14" s="311">
        <v>104553121</v>
      </c>
      <c r="BL14" s="311">
        <v>104553121</v>
      </c>
      <c r="BM14" s="311"/>
      <c r="BN14" s="311"/>
      <c r="BO14" s="311"/>
      <c r="BP14" s="16">
        <v>34</v>
      </c>
      <c r="BQ14" s="16">
        <v>34</v>
      </c>
      <c r="BR14" s="143">
        <v>27</v>
      </c>
      <c r="BS14" s="143">
        <v>850</v>
      </c>
      <c r="BT14" s="143">
        <v>950</v>
      </c>
      <c r="BU14" s="16">
        <v>802</v>
      </c>
    </row>
    <row r="15" spans="1:73" ht="11.25">
      <c r="A15" s="16" t="s">
        <v>80</v>
      </c>
      <c r="B15" s="311">
        <v>247828000</v>
      </c>
      <c r="C15" s="311">
        <v>220482158</v>
      </c>
      <c r="D15" s="311">
        <v>219836131</v>
      </c>
      <c r="E15" s="311">
        <v>72015000</v>
      </c>
      <c r="F15" s="311">
        <v>63628538</v>
      </c>
      <c r="G15" s="311">
        <v>63624144</v>
      </c>
      <c r="H15" s="311">
        <v>130007000</v>
      </c>
      <c r="I15" s="311">
        <v>95788467</v>
      </c>
      <c r="J15" s="311">
        <v>78986050</v>
      </c>
      <c r="K15" s="311"/>
      <c r="L15" s="311"/>
      <c r="M15" s="311"/>
      <c r="N15" s="214"/>
      <c r="O15" s="214"/>
      <c r="P15" s="16" t="s">
        <v>80</v>
      </c>
      <c r="Q15" s="311"/>
      <c r="R15" s="311"/>
      <c r="S15" s="311"/>
      <c r="T15" s="311">
        <v>2000000</v>
      </c>
      <c r="U15" s="311">
        <v>2013909</v>
      </c>
      <c r="V15" s="311">
        <v>2013909</v>
      </c>
      <c r="W15" s="311"/>
      <c r="X15" s="311"/>
      <c r="Y15" s="311"/>
      <c r="Z15" s="311"/>
      <c r="AA15" s="311"/>
      <c r="AB15" s="311"/>
      <c r="AC15" s="311"/>
      <c r="AD15" s="311"/>
      <c r="AE15" s="16" t="s">
        <v>80</v>
      </c>
      <c r="AF15" s="311">
        <v>9800000</v>
      </c>
      <c r="AG15" s="311">
        <v>11480000</v>
      </c>
      <c r="AH15" s="311">
        <v>10042643</v>
      </c>
      <c r="AI15" s="311"/>
      <c r="AJ15" s="311">
        <v>278892</v>
      </c>
      <c r="AK15" s="311">
        <v>278892</v>
      </c>
      <c r="AL15" s="311"/>
      <c r="AM15" s="311"/>
      <c r="AN15" s="311"/>
      <c r="AO15" s="311">
        <v>3756000</v>
      </c>
      <c r="AP15" s="311">
        <v>3756000</v>
      </c>
      <c r="AQ15" s="311">
        <v>1000000</v>
      </c>
      <c r="AR15" s="311"/>
      <c r="AS15" s="311"/>
      <c r="AT15" s="311"/>
      <c r="AU15" s="16" t="s">
        <v>80</v>
      </c>
      <c r="AV15" s="314">
        <f t="shared" si="0"/>
        <v>465406000</v>
      </c>
      <c r="AW15" s="314">
        <f t="shared" si="0"/>
        <v>397427964</v>
      </c>
      <c r="AX15" s="314">
        <f t="shared" si="1"/>
        <v>375781769</v>
      </c>
      <c r="AY15" s="311">
        <v>0</v>
      </c>
      <c r="AZ15" s="311"/>
      <c r="BA15" s="311"/>
      <c r="BB15" s="314">
        <f t="shared" si="2"/>
        <v>0</v>
      </c>
      <c r="BC15" s="314">
        <f t="shared" si="2"/>
        <v>0</v>
      </c>
      <c r="BD15" s="314">
        <f t="shared" si="2"/>
        <v>0</v>
      </c>
      <c r="BE15" s="314">
        <f t="shared" si="3"/>
        <v>465406000</v>
      </c>
      <c r="BF15" s="314">
        <f t="shared" si="3"/>
        <v>397427964</v>
      </c>
      <c r="BG15" s="314">
        <f t="shared" si="4"/>
        <v>375781769</v>
      </c>
      <c r="BH15" s="209"/>
      <c r="BI15" s="16" t="s">
        <v>80</v>
      </c>
      <c r="BJ15" s="311">
        <v>14078000</v>
      </c>
      <c r="BK15" s="311">
        <v>12527585</v>
      </c>
      <c r="BL15" s="311">
        <v>11920160</v>
      </c>
      <c r="BM15" s="311"/>
      <c r="BN15" s="311"/>
      <c r="BO15" s="311"/>
      <c r="BP15" s="16">
        <v>77</v>
      </c>
      <c r="BQ15" s="16">
        <v>77</v>
      </c>
      <c r="BR15" s="143">
        <v>68</v>
      </c>
      <c r="BS15" s="143"/>
      <c r="BT15" s="143"/>
      <c r="BU15" s="16"/>
    </row>
    <row r="16" spans="1:73" s="31" customFormat="1" ht="22.5">
      <c r="A16" s="33" t="s">
        <v>79</v>
      </c>
      <c r="B16" s="312">
        <f>SUM(B10:B15)</f>
        <v>902515000</v>
      </c>
      <c r="C16" s="312">
        <f>SUM(C10:C15)</f>
        <v>1587275713</v>
      </c>
      <c r="D16" s="312">
        <f aca="true" t="shared" si="5" ref="D16:AB16">SUM(D10:D15)</f>
        <v>1544138850</v>
      </c>
      <c r="E16" s="312">
        <f t="shared" si="5"/>
        <v>249663000</v>
      </c>
      <c r="F16" s="312">
        <f t="shared" si="5"/>
        <v>351633842</v>
      </c>
      <c r="G16" s="312">
        <f t="shared" si="5"/>
        <v>345812030</v>
      </c>
      <c r="H16" s="312">
        <f t="shared" si="5"/>
        <v>836375000</v>
      </c>
      <c r="I16" s="312">
        <f t="shared" si="5"/>
        <v>1082728961</v>
      </c>
      <c r="J16" s="312">
        <f t="shared" si="5"/>
        <v>976940612</v>
      </c>
      <c r="K16" s="312">
        <f t="shared" si="5"/>
        <v>0</v>
      </c>
      <c r="L16" s="312">
        <f t="shared" si="5"/>
        <v>0</v>
      </c>
      <c r="M16" s="312">
        <f t="shared" si="5"/>
        <v>0</v>
      </c>
      <c r="N16" s="210"/>
      <c r="O16" s="210"/>
      <c r="P16" s="33" t="s">
        <v>79</v>
      </c>
      <c r="Q16" s="312">
        <f t="shared" si="5"/>
        <v>0</v>
      </c>
      <c r="R16" s="312">
        <f t="shared" si="5"/>
        <v>245000</v>
      </c>
      <c r="S16" s="312">
        <f t="shared" si="5"/>
        <v>0</v>
      </c>
      <c r="T16" s="312">
        <f t="shared" si="5"/>
        <v>2000000</v>
      </c>
      <c r="U16" s="312">
        <f t="shared" si="5"/>
        <v>2013997</v>
      </c>
      <c r="V16" s="312">
        <f t="shared" si="5"/>
        <v>2013997</v>
      </c>
      <c r="W16" s="312">
        <f t="shared" si="5"/>
        <v>0</v>
      </c>
      <c r="X16" s="312">
        <f t="shared" si="5"/>
        <v>0</v>
      </c>
      <c r="Y16" s="312">
        <f t="shared" si="5"/>
        <v>0</v>
      </c>
      <c r="Z16" s="312">
        <f t="shared" si="5"/>
        <v>0</v>
      </c>
      <c r="AA16" s="312">
        <f t="shared" si="5"/>
        <v>0</v>
      </c>
      <c r="AB16" s="312">
        <f t="shared" si="5"/>
        <v>0</v>
      </c>
      <c r="AC16" s="312">
        <f aca="true" t="shared" si="6" ref="AC16:BG16">SUM(AC10:AC15)</f>
        <v>0</v>
      </c>
      <c r="AD16" s="312">
        <f t="shared" si="6"/>
        <v>0</v>
      </c>
      <c r="AE16" s="33" t="s">
        <v>79</v>
      </c>
      <c r="AF16" s="312">
        <f t="shared" si="6"/>
        <v>35450000</v>
      </c>
      <c r="AG16" s="312">
        <f t="shared" si="6"/>
        <v>76043969</v>
      </c>
      <c r="AH16" s="312">
        <f t="shared" si="6"/>
        <v>72978759</v>
      </c>
      <c r="AI16" s="312">
        <f t="shared" si="6"/>
        <v>7000000</v>
      </c>
      <c r="AJ16" s="312">
        <f t="shared" si="6"/>
        <v>7278892</v>
      </c>
      <c r="AK16" s="312">
        <f t="shared" si="6"/>
        <v>7278580</v>
      </c>
      <c r="AL16" s="312">
        <f t="shared" si="6"/>
        <v>0</v>
      </c>
      <c r="AM16" s="312">
        <f t="shared" si="6"/>
        <v>1</v>
      </c>
      <c r="AN16" s="312">
        <f t="shared" si="6"/>
        <v>1</v>
      </c>
      <c r="AO16" s="312">
        <f t="shared" si="6"/>
        <v>3756000</v>
      </c>
      <c r="AP16" s="312">
        <f t="shared" si="6"/>
        <v>3756000</v>
      </c>
      <c r="AQ16" s="312">
        <f t="shared" si="6"/>
        <v>1000000</v>
      </c>
      <c r="AR16" s="312">
        <f t="shared" si="6"/>
        <v>0</v>
      </c>
      <c r="AS16" s="312">
        <f t="shared" si="6"/>
        <v>0</v>
      </c>
      <c r="AT16" s="312">
        <f t="shared" si="6"/>
        <v>0</v>
      </c>
      <c r="AU16" s="33" t="s">
        <v>79</v>
      </c>
      <c r="AV16" s="312">
        <f t="shared" si="6"/>
        <v>2036759000</v>
      </c>
      <c r="AW16" s="312">
        <f t="shared" si="6"/>
        <v>3110976375</v>
      </c>
      <c r="AX16" s="312">
        <f t="shared" si="6"/>
        <v>2950162829</v>
      </c>
      <c r="AY16" s="312">
        <f t="shared" si="6"/>
        <v>0</v>
      </c>
      <c r="AZ16" s="312">
        <f t="shared" si="6"/>
        <v>0</v>
      </c>
      <c r="BA16" s="312">
        <f t="shared" si="6"/>
        <v>0</v>
      </c>
      <c r="BB16" s="312">
        <f t="shared" si="6"/>
        <v>0</v>
      </c>
      <c r="BC16" s="312">
        <f t="shared" si="6"/>
        <v>0</v>
      </c>
      <c r="BD16" s="312">
        <f t="shared" si="6"/>
        <v>0</v>
      </c>
      <c r="BE16" s="312">
        <f t="shared" si="6"/>
        <v>2036759000</v>
      </c>
      <c r="BF16" s="312">
        <f t="shared" si="6"/>
        <v>3110976375</v>
      </c>
      <c r="BG16" s="312">
        <f t="shared" si="6"/>
        <v>2950162829</v>
      </c>
      <c r="BH16" s="209"/>
      <c r="BI16" s="33" t="s">
        <v>79</v>
      </c>
      <c r="BJ16" s="314">
        <f>SUM(BJ10:BJ15)</f>
        <v>282482000</v>
      </c>
      <c r="BK16" s="314">
        <f aca="true" t="shared" si="7" ref="BK16:BU16">SUM(BK10:BK15)</f>
        <v>298578884</v>
      </c>
      <c r="BL16" s="314">
        <f t="shared" si="7"/>
        <v>297971459</v>
      </c>
      <c r="BM16" s="314">
        <f t="shared" si="7"/>
        <v>0</v>
      </c>
      <c r="BN16" s="314">
        <f t="shared" si="7"/>
        <v>0</v>
      </c>
      <c r="BO16" s="314">
        <f t="shared" si="7"/>
        <v>0</v>
      </c>
      <c r="BP16" s="18">
        <f t="shared" si="7"/>
        <v>318</v>
      </c>
      <c r="BQ16" s="18">
        <f t="shared" si="7"/>
        <v>305</v>
      </c>
      <c r="BR16" s="18">
        <f t="shared" si="7"/>
        <v>291</v>
      </c>
      <c r="BS16" s="18">
        <f t="shared" si="7"/>
        <v>950</v>
      </c>
      <c r="BT16" s="18">
        <f t="shared" si="7"/>
        <v>950</v>
      </c>
      <c r="BU16" s="18">
        <f t="shared" si="7"/>
        <v>802</v>
      </c>
    </row>
    <row r="17" spans="1:73" s="30" customFormat="1" ht="11.25">
      <c r="A17" s="28" t="s">
        <v>38</v>
      </c>
      <c r="B17" s="313">
        <v>86120000</v>
      </c>
      <c r="C17" s="313">
        <v>85186339</v>
      </c>
      <c r="D17" s="313">
        <v>80153473</v>
      </c>
      <c r="E17" s="313">
        <v>26131000</v>
      </c>
      <c r="F17" s="313">
        <v>24761186</v>
      </c>
      <c r="G17" s="313">
        <v>22324709</v>
      </c>
      <c r="H17" s="313">
        <v>185300081</v>
      </c>
      <c r="I17" s="313">
        <v>144239630</v>
      </c>
      <c r="J17" s="313">
        <v>113523277</v>
      </c>
      <c r="K17" s="313">
        <v>116780000</v>
      </c>
      <c r="L17" s="313">
        <v>95167247</v>
      </c>
      <c r="M17" s="313">
        <v>95144047</v>
      </c>
      <c r="N17" s="215"/>
      <c r="O17" s="215"/>
      <c r="P17" s="28" t="s">
        <v>38</v>
      </c>
      <c r="Q17" s="313">
        <v>993760</v>
      </c>
      <c r="R17" s="313">
        <v>1806264</v>
      </c>
      <c r="S17" s="313">
        <v>1806264</v>
      </c>
      <c r="T17" s="313">
        <v>299356273</v>
      </c>
      <c r="U17" s="313">
        <v>318120025</v>
      </c>
      <c r="V17" s="313">
        <v>316608425</v>
      </c>
      <c r="W17" s="313">
        <v>17000000</v>
      </c>
      <c r="X17" s="313">
        <v>15420000</v>
      </c>
      <c r="Y17" s="313">
        <v>15420000</v>
      </c>
      <c r="Z17" s="313">
        <v>192418472</v>
      </c>
      <c r="AA17" s="313">
        <v>354151972</v>
      </c>
      <c r="AB17" s="313">
        <v>346026972</v>
      </c>
      <c r="AC17" s="313">
        <v>419824000</v>
      </c>
      <c r="AD17" s="313">
        <v>170597204</v>
      </c>
      <c r="AE17" s="28" t="s">
        <v>38</v>
      </c>
      <c r="AF17" s="313">
        <v>138997000</v>
      </c>
      <c r="AG17" s="313">
        <v>90610295</v>
      </c>
      <c r="AH17" s="313">
        <v>86985927</v>
      </c>
      <c r="AI17" s="313">
        <v>68876000</v>
      </c>
      <c r="AJ17" s="313">
        <v>66433585</v>
      </c>
      <c r="AK17" s="313">
        <v>60754817</v>
      </c>
      <c r="AL17" s="313">
        <v>2000000</v>
      </c>
      <c r="AM17" s="313">
        <v>2000000</v>
      </c>
      <c r="AN17" s="313">
        <v>2000000</v>
      </c>
      <c r="AO17" s="313">
        <v>7500000</v>
      </c>
      <c r="AP17" s="313">
        <v>10650000</v>
      </c>
      <c r="AQ17" s="313">
        <v>10650000</v>
      </c>
      <c r="AR17" s="313">
        <v>24000000</v>
      </c>
      <c r="AS17" s="313">
        <v>28167482</v>
      </c>
      <c r="AT17" s="313">
        <v>28167482</v>
      </c>
      <c r="AU17" s="28" t="s">
        <v>38</v>
      </c>
      <c r="AV17" s="314">
        <f>B17+E17+H17+K17+Q17+T17+W17+Z17+AC17+AF17+AI17+AL17+AO17+AR17</f>
        <v>1585296586</v>
      </c>
      <c r="AW17" s="314">
        <f>C17+F17+I17+L17+R17+U17+X17+AA17+AD17+AG17+AJ17+AM17+AP17+AS17</f>
        <v>1407311229</v>
      </c>
      <c r="AX17" s="314">
        <f>D17+G17+J17+M17+S17+V17+Y17+AB17+AH17+AK17+AN17+AQ17+AT17</f>
        <v>1179565393</v>
      </c>
      <c r="AY17" s="313">
        <v>48832918</v>
      </c>
      <c r="AZ17" s="313">
        <v>48832918</v>
      </c>
      <c r="BA17" s="313">
        <v>48832918</v>
      </c>
      <c r="BB17" s="314">
        <f>AY17</f>
        <v>48832918</v>
      </c>
      <c r="BC17" s="314">
        <f>AZ17</f>
        <v>48832918</v>
      </c>
      <c r="BD17" s="314">
        <f>BA17</f>
        <v>48832918</v>
      </c>
      <c r="BE17" s="314">
        <f>AV17+BB17</f>
        <v>1634129504</v>
      </c>
      <c r="BF17" s="314">
        <f>AW17+BC17</f>
        <v>1456144147</v>
      </c>
      <c r="BG17" s="314">
        <f t="shared" si="4"/>
        <v>1228398311</v>
      </c>
      <c r="BH17" s="209"/>
      <c r="BI17" s="28" t="s">
        <v>38</v>
      </c>
      <c r="BJ17" s="311">
        <v>47263000</v>
      </c>
      <c r="BK17" s="311">
        <v>108171623</v>
      </c>
      <c r="BL17" s="311">
        <v>68257603</v>
      </c>
      <c r="BM17" s="311">
        <v>48000000</v>
      </c>
      <c r="BN17" s="311">
        <v>52870700</v>
      </c>
      <c r="BO17" s="311">
        <v>52870700</v>
      </c>
      <c r="BP17" s="143">
        <v>19</v>
      </c>
      <c r="BQ17" s="143">
        <v>19</v>
      </c>
      <c r="BR17" s="143">
        <v>16</v>
      </c>
      <c r="BS17" s="143"/>
      <c r="BT17" s="21"/>
      <c r="BU17" s="28"/>
    </row>
    <row r="18" spans="1:73" s="31" customFormat="1" ht="11.25">
      <c r="A18" s="29" t="s">
        <v>39</v>
      </c>
      <c r="B18" s="312">
        <f aca="true" t="shared" si="8" ref="B18:BG18">SUM(B16:B17)</f>
        <v>988635000</v>
      </c>
      <c r="C18" s="312">
        <f t="shared" si="8"/>
        <v>1672462052</v>
      </c>
      <c r="D18" s="312">
        <f t="shared" si="8"/>
        <v>1624292323</v>
      </c>
      <c r="E18" s="312">
        <f t="shared" si="8"/>
        <v>275794000</v>
      </c>
      <c r="F18" s="312">
        <f t="shared" si="8"/>
        <v>376395028</v>
      </c>
      <c r="G18" s="312">
        <f t="shared" si="8"/>
        <v>368136739</v>
      </c>
      <c r="H18" s="312">
        <f t="shared" si="8"/>
        <v>1021675081</v>
      </c>
      <c r="I18" s="312">
        <f t="shared" si="8"/>
        <v>1226968591</v>
      </c>
      <c r="J18" s="312">
        <f t="shared" si="8"/>
        <v>1090463889</v>
      </c>
      <c r="K18" s="312">
        <f t="shared" si="8"/>
        <v>116780000</v>
      </c>
      <c r="L18" s="312">
        <f t="shared" si="8"/>
        <v>95167247</v>
      </c>
      <c r="M18" s="312">
        <f t="shared" si="8"/>
        <v>95144047</v>
      </c>
      <c r="N18" s="210"/>
      <c r="O18" s="210"/>
      <c r="P18" s="29" t="s">
        <v>39</v>
      </c>
      <c r="Q18" s="312">
        <f t="shared" si="8"/>
        <v>993760</v>
      </c>
      <c r="R18" s="312">
        <f t="shared" si="8"/>
        <v>2051264</v>
      </c>
      <c r="S18" s="312">
        <f t="shared" si="8"/>
        <v>1806264</v>
      </c>
      <c r="T18" s="312">
        <f t="shared" si="8"/>
        <v>301356273</v>
      </c>
      <c r="U18" s="312">
        <f t="shared" si="8"/>
        <v>320134022</v>
      </c>
      <c r="V18" s="312">
        <f t="shared" si="8"/>
        <v>318622422</v>
      </c>
      <c r="W18" s="312">
        <f t="shared" si="8"/>
        <v>17000000</v>
      </c>
      <c r="X18" s="312">
        <f t="shared" si="8"/>
        <v>15420000</v>
      </c>
      <c r="Y18" s="312">
        <f t="shared" si="8"/>
        <v>15420000</v>
      </c>
      <c r="Z18" s="312">
        <f t="shared" si="8"/>
        <v>192418472</v>
      </c>
      <c r="AA18" s="312">
        <f t="shared" si="8"/>
        <v>354151972</v>
      </c>
      <c r="AB18" s="312">
        <f t="shared" si="8"/>
        <v>346026972</v>
      </c>
      <c r="AC18" s="312">
        <f t="shared" si="8"/>
        <v>419824000</v>
      </c>
      <c r="AD18" s="312">
        <f t="shared" si="8"/>
        <v>170597204</v>
      </c>
      <c r="AE18" s="29" t="s">
        <v>39</v>
      </c>
      <c r="AF18" s="312">
        <f t="shared" si="8"/>
        <v>174447000</v>
      </c>
      <c r="AG18" s="312">
        <f t="shared" si="8"/>
        <v>166654264</v>
      </c>
      <c r="AH18" s="312">
        <f t="shared" si="8"/>
        <v>159964686</v>
      </c>
      <c r="AI18" s="312">
        <f t="shared" si="8"/>
        <v>75876000</v>
      </c>
      <c r="AJ18" s="312">
        <f t="shared" si="8"/>
        <v>73712477</v>
      </c>
      <c r="AK18" s="312">
        <f t="shared" si="8"/>
        <v>68033397</v>
      </c>
      <c r="AL18" s="312">
        <f t="shared" si="8"/>
        <v>2000000</v>
      </c>
      <c r="AM18" s="312">
        <f t="shared" si="8"/>
        <v>2000001</v>
      </c>
      <c r="AN18" s="312">
        <f t="shared" si="8"/>
        <v>2000001</v>
      </c>
      <c r="AO18" s="312">
        <f t="shared" si="8"/>
        <v>11256000</v>
      </c>
      <c r="AP18" s="312">
        <f t="shared" si="8"/>
        <v>14406000</v>
      </c>
      <c r="AQ18" s="312">
        <f t="shared" si="8"/>
        <v>11650000</v>
      </c>
      <c r="AR18" s="312">
        <f t="shared" si="8"/>
        <v>24000000</v>
      </c>
      <c r="AS18" s="312">
        <f t="shared" si="8"/>
        <v>28167482</v>
      </c>
      <c r="AT18" s="312">
        <f t="shared" si="8"/>
        <v>28167482</v>
      </c>
      <c r="AU18" s="29" t="s">
        <v>39</v>
      </c>
      <c r="AV18" s="312">
        <f t="shared" si="8"/>
        <v>3622055586</v>
      </c>
      <c r="AW18" s="312">
        <f t="shared" si="8"/>
        <v>4518287604</v>
      </c>
      <c r="AX18" s="312">
        <f t="shared" si="8"/>
        <v>4129728222</v>
      </c>
      <c r="AY18" s="312">
        <f t="shared" si="8"/>
        <v>48832918</v>
      </c>
      <c r="AZ18" s="312">
        <f t="shared" si="8"/>
        <v>48832918</v>
      </c>
      <c r="BA18" s="312">
        <f t="shared" si="8"/>
        <v>48832918</v>
      </c>
      <c r="BB18" s="312">
        <f t="shared" si="8"/>
        <v>48832918</v>
      </c>
      <c r="BC18" s="312">
        <f t="shared" si="8"/>
        <v>48832918</v>
      </c>
      <c r="BD18" s="312">
        <f t="shared" si="8"/>
        <v>48832918</v>
      </c>
      <c r="BE18" s="312">
        <f t="shared" si="8"/>
        <v>3670888504</v>
      </c>
      <c r="BF18" s="312">
        <f t="shared" si="8"/>
        <v>4567120522</v>
      </c>
      <c r="BG18" s="312">
        <f t="shared" si="8"/>
        <v>4178561140</v>
      </c>
      <c r="BH18" s="209"/>
      <c r="BI18" s="29" t="s">
        <v>39</v>
      </c>
      <c r="BJ18" s="314">
        <f>SUM(BJ16:BJ17)</f>
        <v>329745000</v>
      </c>
      <c r="BK18" s="314">
        <f aca="true" t="shared" si="9" ref="BK18:BU18">SUM(BK16:BK17)</f>
        <v>406750507</v>
      </c>
      <c r="BL18" s="314">
        <f t="shared" si="9"/>
        <v>366229062</v>
      </c>
      <c r="BM18" s="314">
        <f t="shared" si="9"/>
        <v>48000000</v>
      </c>
      <c r="BN18" s="314">
        <f t="shared" si="9"/>
        <v>52870700</v>
      </c>
      <c r="BO18" s="314">
        <f t="shared" si="9"/>
        <v>52870700</v>
      </c>
      <c r="BP18" s="18">
        <f t="shared" si="9"/>
        <v>337</v>
      </c>
      <c r="BQ18" s="18">
        <f t="shared" si="9"/>
        <v>324</v>
      </c>
      <c r="BR18" s="18">
        <f t="shared" si="9"/>
        <v>307</v>
      </c>
      <c r="BS18" s="18">
        <f t="shared" si="9"/>
        <v>950</v>
      </c>
      <c r="BT18" s="18">
        <f t="shared" si="9"/>
        <v>950</v>
      </c>
      <c r="BU18" s="18">
        <f t="shared" si="9"/>
        <v>802</v>
      </c>
    </row>
    <row r="19" spans="14:15" ht="11.25">
      <c r="N19" s="216"/>
      <c r="O19" s="216"/>
    </row>
    <row r="20" spans="14:15" ht="11.25">
      <c r="N20" s="216"/>
      <c r="O20" s="216"/>
    </row>
    <row r="21" spans="14:15" ht="11.25">
      <c r="N21" s="216"/>
      <c r="O21" s="216"/>
    </row>
  </sheetData>
  <sheetProtection/>
  <mergeCells count="64">
    <mergeCell ref="BJ6:BL6"/>
    <mergeCell ref="BJ7:BL7"/>
    <mergeCell ref="BB7:BD7"/>
    <mergeCell ref="BB6:BD6"/>
    <mergeCell ref="AY6:BA6"/>
    <mergeCell ref="AY7:BA7"/>
    <mergeCell ref="BI2:BU2"/>
    <mergeCell ref="BI3:BU3"/>
    <mergeCell ref="AC8:AD8"/>
    <mergeCell ref="BP7:BQ7"/>
    <mergeCell ref="BE7:BG7"/>
    <mergeCell ref="BP6:BQ6"/>
    <mergeCell ref="Q7:AD7"/>
    <mergeCell ref="BE6:BG6"/>
    <mergeCell ref="Q6:AD6"/>
    <mergeCell ref="BM7:BO7"/>
    <mergeCell ref="A2:M2"/>
    <mergeCell ref="A3:M3"/>
    <mergeCell ref="P2:AD2"/>
    <mergeCell ref="P3:AD3"/>
    <mergeCell ref="AV8:AX8"/>
    <mergeCell ref="AE2:AT2"/>
    <mergeCell ref="AE3:AT3"/>
    <mergeCell ref="AU2:BG2"/>
    <mergeCell ref="AU3:BG3"/>
    <mergeCell ref="E7:G7"/>
    <mergeCell ref="B8:D8"/>
    <mergeCell ref="B6:D6"/>
    <mergeCell ref="E6:G6"/>
    <mergeCell ref="E8:G8"/>
    <mergeCell ref="H6:J6"/>
    <mergeCell ref="H8:J8"/>
    <mergeCell ref="B7:D7"/>
    <mergeCell ref="H7:J7"/>
    <mergeCell ref="K7:M7"/>
    <mergeCell ref="AV7:AX7"/>
    <mergeCell ref="AV6:AX6"/>
    <mergeCell ref="AF8:AH8"/>
    <mergeCell ref="K6:M6"/>
    <mergeCell ref="K8:M8"/>
    <mergeCell ref="AO8:AQ8"/>
    <mergeCell ref="W8:Y8"/>
    <mergeCell ref="Z8:AB8"/>
    <mergeCell ref="AI7:AK7"/>
    <mergeCell ref="BS6:BU6"/>
    <mergeCell ref="BS7:BU7"/>
    <mergeCell ref="BS8:BU8"/>
    <mergeCell ref="AY8:BA8"/>
    <mergeCell ref="BB8:BD8"/>
    <mergeCell ref="AI6:AK6"/>
    <mergeCell ref="AI8:AK8"/>
    <mergeCell ref="AL8:AN8"/>
    <mergeCell ref="BP8:BQ8"/>
    <mergeCell ref="BE8:BG8"/>
    <mergeCell ref="AL6:AT6"/>
    <mergeCell ref="BJ8:BL8"/>
    <mergeCell ref="BM8:BO8"/>
    <mergeCell ref="BM6:BO6"/>
    <mergeCell ref="Q8:S8"/>
    <mergeCell ref="AR8:AT8"/>
    <mergeCell ref="AL7:AT7"/>
    <mergeCell ref="T8:V8"/>
    <mergeCell ref="AF6:AH6"/>
    <mergeCell ref="AF7:AH7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S170"/>
  <sheetViews>
    <sheetView zoomScalePageLayoutView="0" workbookViewId="0" topLeftCell="A1">
      <pane xSplit="1" ySplit="5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8" sqref="A168:A170"/>
    </sheetView>
  </sheetViews>
  <sheetFormatPr defaultColWidth="9.00390625" defaultRowHeight="12.75"/>
  <cols>
    <col min="1" max="1" width="7.25390625" style="74" customWidth="1"/>
    <col min="2" max="2" width="4.875" style="42" customWidth="1"/>
    <col min="3" max="3" width="7.625" style="42" customWidth="1"/>
    <col min="4" max="4" width="7.375" style="42" bestFit="1" customWidth="1"/>
    <col min="5" max="5" width="7.625" style="42" customWidth="1"/>
    <col min="6" max="6" width="7.625" style="42" bestFit="1" customWidth="1"/>
    <col min="7" max="7" width="7.75390625" style="42" customWidth="1"/>
    <col min="8" max="8" width="8.25390625" style="42" bestFit="1" customWidth="1"/>
    <col min="9" max="9" width="7.125" style="42" customWidth="1"/>
    <col min="10" max="10" width="8.25390625" style="42" customWidth="1"/>
    <col min="11" max="11" width="7.25390625" style="42" customWidth="1"/>
    <col min="12" max="12" width="8.125" style="42" bestFit="1" customWidth="1"/>
    <col min="13" max="13" width="7.75390625" style="42" customWidth="1"/>
    <col min="14" max="14" width="8.125" style="42" bestFit="1" customWidth="1"/>
    <col min="15" max="15" width="7.75390625" style="42" customWidth="1"/>
    <col min="16" max="17" width="7.875" style="42" customWidth="1"/>
    <col min="18" max="18" width="9.125" style="42" bestFit="1" customWidth="1"/>
    <col min="19" max="19" width="8.875" style="42" customWidth="1"/>
    <col min="20" max="16384" width="9.125" style="42" customWidth="1"/>
  </cols>
  <sheetData>
    <row r="1" spans="1:19" ht="12">
      <c r="A1" s="74" t="s">
        <v>341</v>
      </c>
      <c r="R1" s="145"/>
      <c r="S1" s="141" t="s">
        <v>343</v>
      </c>
    </row>
    <row r="2" spans="1:19" ht="12.75" customHeight="1">
      <c r="A2" s="423" t="s">
        <v>147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ht="12.75" customHeight="1">
      <c r="A3" s="423" t="s">
        <v>672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5" spans="1:19" s="73" customFormat="1" ht="45">
      <c r="A5" s="75"/>
      <c r="B5" s="39"/>
      <c r="C5" s="38" t="s">
        <v>41</v>
      </c>
      <c r="D5" s="38" t="s">
        <v>142</v>
      </c>
      <c r="E5" s="38" t="s">
        <v>42</v>
      </c>
      <c r="F5" s="38" t="s">
        <v>69</v>
      </c>
      <c r="G5" s="38" t="s">
        <v>143</v>
      </c>
      <c r="H5" s="38" t="s">
        <v>144</v>
      </c>
      <c r="I5" s="38" t="s">
        <v>181</v>
      </c>
      <c r="J5" s="38" t="s">
        <v>344</v>
      </c>
      <c r="K5" s="38" t="s">
        <v>179</v>
      </c>
      <c r="L5" s="38" t="s">
        <v>180</v>
      </c>
      <c r="M5" s="38" t="s">
        <v>72</v>
      </c>
      <c r="N5" s="38" t="s">
        <v>145</v>
      </c>
      <c r="O5" s="38" t="s">
        <v>182</v>
      </c>
      <c r="P5" s="38" t="s">
        <v>146</v>
      </c>
      <c r="Q5" s="38" t="s">
        <v>469</v>
      </c>
      <c r="R5" s="38" t="s">
        <v>183</v>
      </c>
      <c r="S5" s="72" t="s">
        <v>39</v>
      </c>
    </row>
    <row r="6" spans="1:19" s="37" customFormat="1" ht="12" customHeight="1">
      <c r="A6" s="424" t="s">
        <v>148</v>
      </c>
      <c r="B6" s="39" t="s">
        <v>93</v>
      </c>
      <c r="C6" s="315">
        <v>37393000</v>
      </c>
      <c r="D6" s="315">
        <v>11035000</v>
      </c>
      <c r="E6" s="315">
        <v>87089081</v>
      </c>
      <c r="F6" s="315"/>
      <c r="G6" s="315"/>
      <c r="H6" s="315">
        <v>10866000</v>
      </c>
      <c r="I6" s="315"/>
      <c r="J6" s="315">
        <v>50000</v>
      </c>
      <c r="K6" s="315">
        <v>208300000</v>
      </c>
      <c r="L6" s="315">
        <v>14159000</v>
      </c>
      <c r="M6" s="315"/>
      <c r="N6" s="315"/>
      <c r="O6" s="315"/>
      <c r="P6" s="315"/>
      <c r="Q6" s="315"/>
      <c r="R6" s="315"/>
      <c r="S6" s="316">
        <f aca="true" t="shared" si="0" ref="S6:S44">SUM(C6:R6)</f>
        <v>368892081</v>
      </c>
    </row>
    <row r="7" spans="1:19" ht="12" customHeight="1">
      <c r="A7" s="424"/>
      <c r="B7" s="41" t="s">
        <v>94</v>
      </c>
      <c r="C7" s="317">
        <v>35791622</v>
      </c>
      <c r="D7" s="317">
        <v>10573360</v>
      </c>
      <c r="E7" s="317">
        <v>50496412</v>
      </c>
      <c r="F7" s="317"/>
      <c r="G7" s="317"/>
      <c r="H7" s="317">
        <v>2915000</v>
      </c>
      <c r="I7" s="317"/>
      <c r="J7" s="317">
        <v>50000</v>
      </c>
      <c r="K7" s="317">
        <v>166205925</v>
      </c>
      <c r="L7" s="317">
        <v>19675969</v>
      </c>
      <c r="M7" s="317"/>
      <c r="N7" s="317"/>
      <c r="O7" s="317"/>
      <c r="P7" s="317"/>
      <c r="Q7" s="317"/>
      <c r="R7" s="317"/>
      <c r="S7" s="316">
        <f t="shared" si="0"/>
        <v>285708288</v>
      </c>
    </row>
    <row r="8" spans="1:19" ht="12">
      <c r="A8" s="424"/>
      <c r="B8" s="41" t="s">
        <v>95</v>
      </c>
      <c r="C8" s="317">
        <v>32864683</v>
      </c>
      <c r="D8" s="317">
        <v>8774379</v>
      </c>
      <c r="E8" s="317">
        <v>33567597</v>
      </c>
      <c r="F8" s="317"/>
      <c r="G8" s="317"/>
      <c r="H8" s="317">
        <v>2915000</v>
      </c>
      <c r="I8" s="317"/>
      <c r="J8" s="317">
        <v>50000</v>
      </c>
      <c r="K8" s="317"/>
      <c r="L8" s="317">
        <v>19675969</v>
      </c>
      <c r="M8" s="317"/>
      <c r="N8" s="317"/>
      <c r="O8" s="317"/>
      <c r="P8" s="317"/>
      <c r="Q8" s="317"/>
      <c r="R8" s="317"/>
      <c r="S8" s="316">
        <f t="shared" si="0"/>
        <v>97847628</v>
      </c>
    </row>
    <row r="9" spans="1:19" ht="12">
      <c r="A9" s="424" t="s">
        <v>149</v>
      </c>
      <c r="B9" s="39" t="s">
        <v>93</v>
      </c>
      <c r="C9" s="317"/>
      <c r="D9" s="317"/>
      <c r="E9" s="317"/>
      <c r="F9" s="317"/>
      <c r="G9" s="317"/>
      <c r="H9" s="317"/>
      <c r="I9" s="317"/>
      <c r="J9" s="317"/>
      <c r="K9" s="317"/>
      <c r="L9" s="317">
        <v>44000000</v>
      </c>
      <c r="M9" s="317"/>
      <c r="N9" s="317"/>
      <c r="O9" s="317"/>
      <c r="P9" s="317"/>
      <c r="Q9" s="317"/>
      <c r="R9" s="317"/>
      <c r="S9" s="316">
        <f t="shared" si="0"/>
        <v>44000000</v>
      </c>
    </row>
    <row r="10" spans="1:19" s="37" customFormat="1" ht="12" customHeight="1">
      <c r="A10" s="424"/>
      <c r="B10" s="41" t="s">
        <v>94</v>
      </c>
      <c r="C10" s="315"/>
      <c r="D10" s="315"/>
      <c r="E10" s="315">
        <v>347485</v>
      </c>
      <c r="F10" s="315"/>
      <c r="G10" s="315"/>
      <c r="H10" s="315"/>
      <c r="I10" s="315"/>
      <c r="J10" s="315"/>
      <c r="K10" s="315"/>
      <c r="L10" s="315">
        <v>5168300</v>
      </c>
      <c r="M10" s="315"/>
      <c r="N10" s="315"/>
      <c r="O10" s="315"/>
      <c r="P10" s="315"/>
      <c r="Q10" s="315"/>
      <c r="R10" s="315"/>
      <c r="S10" s="316">
        <f t="shared" si="0"/>
        <v>5515785</v>
      </c>
    </row>
    <row r="11" spans="1:19" ht="12" customHeight="1">
      <c r="A11" s="424"/>
      <c r="B11" s="41" t="s">
        <v>95</v>
      </c>
      <c r="C11" s="317"/>
      <c r="D11" s="317"/>
      <c r="E11" s="317">
        <v>347485</v>
      </c>
      <c r="F11" s="317"/>
      <c r="G11" s="317"/>
      <c r="H11" s="317"/>
      <c r="I11" s="317"/>
      <c r="J11" s="317"/>
      <c r="K11" s="317"/>
      <c r="L11" s="317">
        <v>5168300</v>
      </c>
      <c r="M11" s="317"/>
      <c r="N11" s="317"/>
      <c r="O11" s="317"/>
      <c r="P11" s="317"/>
      <c r="Q11" s="317"/>
      <c r="R11" s="317"/>
      <c r="S11" s="316">
        <f t="shared" si="0"/>
        <v>5515785</v>
      </c>
    </row>
    <row r="12" spans="1:19" ht="12" customHeight="1">
      <c r="A12" s="424" t="s">
        <v>150</v>
      </c>
      <c r="B12" s="39" t="s">
        <v>93</v>
      </c>
      <c r="C12" s="317"/>
      <c r="D12" s="317"/>
      <c r="E12" s="317">
        <v>2000000</v>
      </c>
      <c r="F12" s="317"/>
      <c r="G12" s="317"/>
      <c r="H12" s="317">
        <v>3810000</v>
      </c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6">
        <f t="shared" si="0"/>
        <v>5810000</v>
      </c>
    </row>
    <row r="13" spans="1:19" ht="12">
      <c r="A13" s="424"/>
      <c r="B13" s="41" t="s">
        <v>94</v>
      </c>
      <c r="C13" s="317"/>
      <c r="D13" s="317"/>
      <c r="E13" s="317">
        <v>2000000</v>
      </c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6">
        <f t="shared" si="0"/>
        <v>2000000</v>
      </c>
    </row>
    <row r="14" spans="1:19" ht="12">
      <c r="A14" s="424"/>
      <c r="B14" s="41" t="s">
        <v>95</v>
      </c>
      <c r="C14" s="317"/>
      <c r="D14" s="317"/>
      <c r="E14" s="317">
        <v>1778000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6">
        <f t="shared" si="0"/>
        <v>1778000</v>
      </c>
    </row>
    <row r="15" spans="1:19" ht="12.75" customHeight="1">
      <c r="A15" s="420" t="s">
        <v>151</v>
      </c>
      <c r="B15" s="39" t="s">
        <v>93</v>
      </c>
      <c r="C15" s="317">
        <v>9116000</v>
      </c>
      <c r="D15" s="317">
        <v>4087000</v>
      </c>
      <c r="E15" s="317">
        <v>14630000</v>
      </c>
      <c r="F15" s="317"/>
      <c r="G15" s="317"/>
      <c r="H15" s="317"/>
      <c r="I15" s="317"/>
      <c r="J15" s="317">
        <v>600000</v>
      </c>
      <c r="K15" s="317"/>
      <c r="L15" s="317"/>
      <c r="M15" s="317"/>
      <c r="N15" s="317"/>
      <c r="O15" s="317"/>
      <c r="P15" s="317"/>
      <c r="Q15" s="317"/>
      <c r="R15" s="317"/>
      <c r="S15" s="316">
        <f t="shared" si="0"/>
        <v>28433000</v>
      </c>
    </row>
    <row r="16" spans="1:19" ht="12">
      <c r="A16" s="421"/>
      <c r="B16" s="41" t="s">
        <v>94</v>
      </c>
      <c r="C16" s="317">
        <v>5503900</v>
      </c>
      <c r="D16" s="317">
        <v>2145000</v>
      </c>
      <c r="E16" s="317">
        <v>14830595</v>
      </c>
      <c r="F16" s="317"/>
      <c r="G16" s="317"/>
      <c r="H16" s="317">
        <v>40000</v>
      </c>
      <c r="I16" s="317"/>
      <c r="J16" s="317">
        <v>1000000</v>
      </c>
      <c r="K16" s="317"/>
      <c r="L16" s="317"/>
      <c r="M16" s="317"/>
      <c r="N16" s="317"/>
      <c r="O16" s="317"/>
      <c r="P16" s="317"/>
      <c r="Q16" s="317"/>
      <c r="R16" s="317"/>
      <c r="S16" s="316">
        <f t="shared" si="0"/>
        <v>23519495</v>
      </c>
    </row>
    <row r="17" spans="1:19" ht="12">
      <c r="A17" s="422"/>
      <c r="B17" s="41" t="s">
        <v>95</v>
      </c>
      <c r="C17" s="317">
        <v>4578969</v>
      </c>
      <c r="D17" s="317">
        <v>1742354</v>
      </c>
      <c r="E17" s="317">
        <v>13365603</v>
      </c>
      <c r="F17" s="317"/>
      <c r="G17" s="317"/>
      <c r="H17" s="317">
        <v>40000</v>
      </c>
      <c r="I17" s="317"/>
      <c r="J17" s="317">
        <v>1000000</v>
      </c>
      <c r="K17" s="317"/>
      <c r="L17" s="317"/>
      <c r="M17" s="317"/>
      <c r="N17" s="317"/>
      <c r="O17" s="317"/>
      <c r="P17" s="317"/>
      <c r="Q17" s="317"/>
      <c r="R17" s="317"/>
      <c r="S17" s="316">
        <f t="shared" si="0"/>
        <v>20726926</v>
      </c>
    </row>
    <row r="18" spans="1:19" ht="12.75" customHeight="1">
      <c r="A18" s="420" t="s">
        <v>152</v>
      </c>
      <c r="B18" s="39" t="s">
        <v>93</v>
      </c>
      <c r="C18" s="317"/>
      <c r="D18" s="317"/>
      <c r="E18" s="317">
        <v>6457000</v>
      </c>
      <c r="F18" s="317"/>
      <c r="G18" s="317">
        <v>993760</v>
      </c>
      <c r="H18" s="317"/>
      <c r="I18" s="317"/>
      <c r="J18" s="317"/>
      <c r="K18" s="317"/>
      <c r="L18" s="317"/>
      <c r="M18" s="317"/>
      <c r="N18" s="317"/>
      <c r="O18" s="317"/>
      <c r="P18" s="317"/>
      <c r="Q18" s="317">
        <v>48832918</v>
      </c>
      <c r="R18" s="317"/>
      <c r="S18" s="316">
        <f t="shared" si="0"/>
        <v>56283678</v>
      </c>
    </row>
    <row r="19" spans="1:19" ht="12">
      <c r="A19" s="421"/>
      <c r="B19" s="41" t="s">
        <v>94</v>
      </c>
      <c r="C19" s="317"/>
      <c r="D19" s="317"/>
      <c r="E19" s="317">
        <v>24922480</v>
      </c>
      <c r="F19" s="317"/>
      <c r="G19" s="317">
        <v>1806264</v>
      </c>
      <c r="H19" s="317"/>
      <c r="I19" s="317"/>
      <c r="J19" s="317"/>
      <c r="K19" s="317"/>
      <c r="L19" s="317"/>
      <c r="M19" s="317"/>
      <c r="N19" s="317"/>
      <c r="O19" s="317"/>
      <c r="P19" s="317"/>
      <c r="Q19" s="317">
        <v>48832918</v>
      </c>
      <c r="R19" s="317"/>
      <c r="S19" s="316">
        <f t="shared" si="0"/>
        <v>75561662</v>
      </c>
    </row>
    <row r="20" spans="1:19" ht="12.75" customHeight="1">
      <c r="A20" s="422"/>
      <c r="B20" s="41" t="s">
        <v>95</v>
      </c>
      <c r="C20" s="317"/>
      <c r="D20" s="317"/>
      <c r="E20" s="317">
        <v>24922255</v>
      </c>
      <c r="F20" s="317"/>
      <c r="G20" s="317">
        <v>1806264</v>
      </c>
      <c r="H20" s="317"/>
      <c r="I20" s="317"/>
      <c r="J20" s="317"/>
      <c r="K20" s="317"/>
      <c r="L20" s="317"/>
      <c r="M20" s="317"/>
      <c r="N20" s="317"/>
      <c r="O20" s="317"/>
      <c r="P20" s="317"/>
      <c r="Q20" s="317">
        <v>48832918</v>
      </c>
      <c r="R20" s="317"/>
      <c r="S20" s="316">
        <f t="shared" si="0"/>
        <v>75561437</v>
      </c>
    </row>
    <row r="21" spans="1:19" ht="12.75" customHeight="1">
      <c r="A21" s="420" t="s">
        <v>153</v>
      </c>
      <c r="B21" s="39" t="s">
        <v>93</v>
      </c>
      <c r="C21" s="317"/>
      <c r="D21" s="317"/>
      <c r="E21" s="317"/>
      <c r="F21" s="317"/>
      <c r="G21" s="317"/>
      <c r="H21" s="317"/>
      <c r="I21" s="317"/>
      <c r="J21" s="317"/>
      <c r="K21" s="317">
        <v>20000000</v>
      </c>
      <c r="L21" s="317"/>
      <c r="M21" s="317"/>
      <c r="N21" s="317"/>
      <c r="O21" s="317"/>
      <c r="P21" s="317"/>
      <c r="Q21" s="317"/>
      <c r="R21" s="317"/>
      <c r="S21" s="316">
        <f t="shared" si="0"/>
        <v>20000000</v>
      </c>
    </row>
    <row r="22" spans="1:19" ht="12">
      <c r="A22" s="421"/>
      <c r="B22" s="41" t="s">
        <v>94</v>
      </c>
      <c r="C22" s="317"/>
      <c r="D22" s="317"/>
      <c r="E22" s="317"/>
      <c r="F22" s="317"/>
      <c r="G22" s="317"/>
      <c r="H22" s="317"/>
      <c r="I22" s="317"/>
      <c r="J22" s="317"/>
      <c r="K22" s="317">
        <v>4391279</v>
      </c>
      <c r="L22" s="317"/>
      <c r="M22" s="317"/>
      <c r="N22" s="317"/>
      <c r="O22" s="317"/>
      <c r="P22" s="317"/>
      <c r="Q22" s="317"/>
      <c r="R22" s="317"/>
      <c r="S22" s="316">
        <f t="shared" si="0"/>
        <v>4391279</v>
      </c>
    </row>
    <row r="23" spans="1:19" ht="12">
      <c r="A23" s="422"/>
      <c r="B23" s="41" t="s">
        <v>95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6">
        <f t="shared" si="0"/>
        <v>0</v>
      </c>
    </row>
    <row r="24" spans="1:19" ht="12.75" customHeight="1">
      <c r="A24" s="420" t="s">
        <v>154</v>
      </c>
      <c r="B24" s="39" t="s">
        <v>93</v>
      </c>
      <c r="C24" s="317"/>
      <c r="D24" s="317"/>
      <c r="E24" s="317"/>
      <c r="F24" s="317"/>
      <c r="G24" s="317"/>
      <c r="H24" s="317"/>
      <c r="I24" s="317"/>
      <c r="J24" s="317"/>
      <c r="K24" s="317">
        <v>141524000</v>
      </c>
      <c r="L24" s="317"/>
      <c r="M24" s="317"/>
      <c r="N24" s="317"/>
      <c r="O24" s="317"/>
      <c r="P24" s="317"/>
      <c r="Q24" s="317"/>
      <c r="R24" s="317">
        <v>1684277000</v>
      </c>
      <c r="S24" s="316">
        <f t="shared" si="0"/>
        <v>1825801000</v>
      </c>
    </row>
    <row r="25" spans="1:19" ht="12">
      <c r="A25" s="421"/>
      <c r="B25" s="41" t="s">
        <v>94</v>
      </c>
      <c r="C25" s="317"/>
      <c r="D25" s="317"/>
      <c r="E25" s="317"/>
      <c r="F25" s="317"/>
      <c r="G25" s="317"/>
      <c r="H25" s="317">
        <v>311448425</v>
      </c>
      <c r="I25" s="317"/>
      <c r="J25" s="317"/>
      <c r="K25" s="317"/>
      <c r="L25" s="317"/>
      <c r="M25" s="317"/>
      <c r="N25" s="317">
        <v>2000000</v>
      </c>
      <c r="O25" s="317"/>
      <c r="P25" s="317"/>
      <c r="Q25" s="317"/>
      <c r="R25" s="317">
        <v>1594599669</v>
      </c>
      <c r="S25" s="316">
        <f t="shared" si="0"/>
        <v>1908048094</v>
      </c>
    </row>
    <row r="26" spans="1:19" ht="12">
      <c r="A26" s="422"/>
      <c r="B26" s="41" t="s">
        <v>95</v>
      </c>
      <c r="C26" s="317"/>
      <c r="D26" s="317"/>
      <c r="E26" s="317"/>
      <c r="F26" s="317"/>
      <c r="G26" s="317"/>
      <c r="H26" s="317">
        <v>311448425</v>
      </c>
      <c r="I26" s="317"/>
      <c r="J26" s="317"/>
      <c r="K26" s="317"/>
      <c r="L26" s="317"/>
      <c r="M26" s="317"/>
      <c r="N26" s="317">
        <v>2000000</v>
      </c>
      <c r="O26" s="317"/>
      <c r="P26" s="317"/>
      <c r="Q26" s="317"/>
      <c r="R26" s="317">
        <v>1594599669</v>
      </c>
      <c r="S26" s="316">
        <f t="shared" si="0"/>
        <v>1908048094</v>
      </c>
    </row>
    <row r="27" spans="1:19" ht="12.75" customHeight="1">
      <c r="A27" s="420" t="s">
        <v>155</v>
      </c>
      <c r="B27" s="39" t="s">
        <v>93</v>
      </c>
      <c r="C27" s="317">
        <v>300000</v>
      </c>
      <c r="D27" s="317">
        <v>155000</v>
      </c>
      <c r="E27" s="317">
        <v>595000</v>
      </c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6">
        <f t="shared" si="0"/>
        <v>1050000</v>
      </c>
    </row>
    <row r="28" spans="1:19" ht="12">
      <c r="A28" s="421"/>
      <c r="B28" s="41" t="s">
        <v>94</v>
      </c>
      <c r="C28" s="317">
        <v>300000</v>
      </c>
      <c r="D28" s="317">
        <v>152204</v>
      </c>
      <c r="E28" s="317">
        <v>595000</v>
      </c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6">
        <f t="shared" si="0"/>
        <v>1047204</v>
      </c>
    </row>
    <row r="29" spans="1:19" ht="12">
      <c r="A29" s="422"/>
      <c r="B29" s="41" t="s">
        <v>95</v>
      </c>
      <c r="C29" s="317">
        <v>106390</v>
      </c>
      <c r="D29" s="317"/>
      <c r="E29" s="317">
        <v>2500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6">
        <f t="shared" si="0"/>
        <v>108890</v>
      </c>
    </row>
    <row r="30" spans="1:19" ht="12.75" customHeight="1">
      <c r="A30" s="420" t="s">
        <v>156</v>
      </c>
      <c r="B30" s="39" t="s">
        <v>93</v>
      </c>
      <c r="C30" s="317"/>
      <c r="D30" s="317"/>
      <c r="E30" s="317"/>
      <c r="F30" s="317"/>
      <c r="G30" s="317"/>
      <c r="H30" s="317"/>
      <c r="I30" s="317"/>
      <c r="J30" s="317"/>
      <c r="K30" s="317">
        <v>50000000</v>
      </c>
      <c r="L30" s="317"/>
      <c r="M30" s="317"/>
      <c r="N30" s="317"/>
      <c r="O30" s="317"/>
      <c r="P30" s="317"/>
      <c r="Q30" s="317"/>
      <c r="R30" s="317"/>
      <c r="S30" s="316">
        <f t="shared" si="0"/>
        <v>50000000</v>
      </c>
    </row>
    <row r="31" spans="1:19" ht="12">
      <c r="A31" s="421"/>
      <c r="B31" s="41" t="s">
        <v>94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6">
        <f t="shared" si="0"/>
        <v>0</v>
      </c>
    </row>
    <row r="32" spans="1:19" ht="12">
      <c r="A32" s="422"/>
      <c r="B32" s="41" t="s">
        <v>95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6">
        <f t="shared" si="0"/>
        <v>0</v>
      </c>
    </row>
    <row r="33" spans="1:19" ht="12">
      <c r="A33" s="420" t="s">
        <v>470</v>
      </c>
      <c r="B33" s="39" t="s">
        <v>93</v>
      </c>
      <c r="C33" s="317"/>
      <c r="D33" s="317"/>
      <c r="E33" s="317"/>
      <c r="F33" s="317"/>
      <c r="G33" s="317"/>
      <c r="H33" s="317">
        <v>2971894</v>
      </c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6">
        <f>SUM(C33:R33)</f>
        <v>2971894</v>
      </c>
    </row>
    <row r="34" spans="1:19" ht="12">
      <c r="A34" s="421"/>
      <c r="B34" s="41" t="s">
        <v>94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6">
        <f>SUM(C34:R34)</f>
        <v>0</v>
      </c>
    </row>
    <row r="35" spans="1:19" ht="12">
      <c r="A35" s="422"/>
      <c r="B35" s="41" t="s">
        <v>95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6">
        <f>SUM(C35:R35)</f>
        <v>0</v>
      </c>
    </row>
    <row r="36" spans="1:19" ht="12.75" customHeight="1">
      <c r="A36" s="420" t="s">
        <v>157</v>
      </c>
      <c r="B36" s="39" t="s">
        <v>93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>
        <v>700000</v>
      </c>
      <c r="M36" s="317">
        <v>19000000</v>
      </c>
      <c r="N36" s="317"/>
      <c r="O36" s="317"/>
      <c r="P36" s="317"/>
      <c r="Q36" s="317"/>
      <c r="R36" s="317"/>
      <c r="S36" s="316">
        <f t="shared" si="0"/>
        <v>19700000</v>
      </c>
    </row>
    <row r="37" spans="1:19" ht="12">
      <c r="A37" s="421"/>
      <c r="B37" s="41" t="s">
        <v>94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>
        <v>700000</v>
      </c>
      <c r="M37" s="317">
        <v>19275000</v>
      </c>
      <c r="N37" s="317"/>
      <c r="O37" s="317"/>
      <c r="P37" s="317"/>
      <c r="Q37" s="317"/>
      <c r="R37" s="317"/>
      <c r="S37" s="316">
        <f t="shared" si="0"/>
        <v>19975000</v>
      </c>
    </row>
    <row r="38" spans="1:19" ht="12">
      <c r="A38" s="422"/>
      <c r="B38" s="41" t="s">
        <v>95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>
        <v>700000</v>
      </c>
      <c r="M38" s="317">
        <v>19275000</v>
      </c>
      <c r="N38" s="317"/>
      <c r="O38" s="317"/>
      <c r="P38" s="317"/>
      <c r="Q38" s="317"/>
      <c r="R38" s="317"/>
      <c r="S38" s="316">
        <f t="shared" si="0"/>
        <v>19975000</v>
      </c>
    </row>
    <row r="39" spans="1:19" ht="12">
      <c r="A39" s="420" t="s">
        <v>889</v>
      </c>
      <c r="B39" s="39" t="s">
        <v>93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>
        <v>4250000</v>
      </c>
      <c r="N39" s="317"/>
      <c r="O39" s="317"/>
      <c r="P39" s="317"/>
      <c r="Q39" s="317"/>
      <c r="R39" s="317"/>
      <c r="S39" s="316">
        <f>SUM(C39:R39)</f>
        <v>4250000</v>
      </c>
    </row>
    <row r="40" spans="1:19" ht="12">
      <c r="A40" s="421"/>
      <c r="B40" s="41" t="s">
        <v>94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>
        <v>4094954</v>
      </c>
      <c r="M40" s="317"/>
      <c r="N40" s="317"/>
      <c r="O40" s="317"/>
      <c r="P40" s="317"/>
      <c r="Q40" s="317"/>
      <c r="R40" s="317"/>
      <c r="S40" s="316">
        <f>SUM(C40:R40)</f>
        <v>4094954</v>
      </c>
    </row>
    <row r="41" spans="1:19" ht="12">
      <c r="A41" s="422"/>
      <c r="B41" s="41" t="s">
        <v>95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>
        <v>4094954</v>
      </c>
      <c r="M41" s="317"/>
      <c r="N41" s="317"/>
      <c r="O41" s="317"/>
      <c r="P41" s="317"/>
      <c r="Q41" s="317"/>
      <c r="R41" s="317"/>
      <c r="S41" s="316">
        <f>SUM(C41:R41)</f>
        <v>4094954</v>
      </c>
    </row>
    <row r="42" spans="1:19" ht="12.75" customHeight="1">
      <c r="A42" s="420" t="s">
        <v>158</v>
      </c>
      <c r="B42" s="39" t="s">
        <v>93</v>
      </c>
      <c r="C42" s="317"/>
      <c r="D42" s="317"/>
      <c r="E42" s="317">
        <v>1905000</v>
      </c>
      <c r="F42" s="317"/>
      <c r="G42" s="317"/>
      <c r="H42" s="317"/>
      <c r="I42" s="317"/>
      <c r="J42" s="317">
        <v>14000000</v>
      </c>
      <c r="K42" s="317"/>
      <c r="L42" s="317"/>
      <c r="M42" s="317"/>
      <c r="N42" s="317"/>
      <c r="O42" s="317"/>
      <c r="P42" s="317"/>
      <c r="Q42" s="317"/>
      <c r="R42" s="317"/>
      <c r="S42" s="316">
        <f t="shared" si="0"/>
        <v>15905000</v>
      </c>
    </row>
    <row r="43" spans="1:19" ht="12">
      <c r="A43" s="421"/>
      <c r="B43" s="41" t="s">
        <v>94</v>
      </c>
      <c r="C43" s="317"/>
      <c r="D43" s="317"/>
      <c r="E43" s="317">
        <v>1905000</v>
      </c>
      <c r="F43" s="317"/>
      <c r="G43" s="317"/>
      <c r="H43" s="317"/>
      <c r="I43" s="317"/>
      <c r="J43" s="317">
        <v>152333000</v>
      </c>
      <c r="K43" s="317"/>
      <c r="L43" s="317"/>
      <c r="M43" s="317"/>
      <c r="N43" s="317"/>
      <c r="O43" s="317"/>
      <c r="P43" s="317"/>
      <c r="Q43" s="317"/>
      <c r="R43" s="317"/>
      <c r="S43" s="316">
        <f t="shared" si="0"/>
        <v>154238000</v>
      </c>
    </row>
    <row r="44" spans="1:19" ht="12">
      <c r="A44" s="422"/>
      <c r="B44" s="41" t="s">
        <v>95</v>
      </c>
      <c r="C44" s="317"/>
      <c r="D44" s="317"/>
      <c r="E44" s="317">
        <v>1333221</v>
      </c>
      <c r="F44" s="317"/>
      <c r="G44" s="317"/>
      <c r="H44" s="317"/>
      <c r="I44" s="317"/>
      <c r="J44" s="317">
        <v>152333000</v>
      </c>
      <c r="K44" s="317"/>
      <c r="L44" s="317"/>
      <c r="M44" s="317"/>
      <c r="N44" s="317"/>
      <c r="O44" s="317"/>
      <c r="P44" s="317"/>
      <c r="Q44" s="317"/>
      <c r="R44" s="317"/>
      <c r="S44" s="316">
        <f t="shared" si="0"/>
        <v>153666221</v>
      </c>
    </row>
    <row r="45" spans="1:19" ht="12">
      <c r="A45" s="420" t="s">
        <v>471</v>
      </c>
      <c r="B45" s="39" t="s">
        <v>93</v>
      </c>
      <c r="C45" s="317"/>
      <c r="D45" s="317"/>
      <c r="E45" s="317"/>
      <c r="F45" s="317"/>
      <c r="G45" s="317"/>
      <c r="H45" s="317"/>
      <c r="I45" s="317"/>
      <c r="J45" s="317">
        <v>10000000</v>
      </c>
      <c r="K45" s="317"/>
      <c r="L45" s="317"/>
      <c r="M45" s="317"/>
      <c r="N45" s="317"/>
      <c r="O45" s="317"/>
      <c r="P45" s="317"/>
      <c r="Q45" s="317"/>
      <c r="R45" s="317"/>
      <c r="S45" s="316">
        <f aca="true" t="shared" si="1" ref="S45:S50">SUM(C45:R45)</f>
        <v>10000000</v>
      </c>
    </row>
    <row r="46" spans="1:19" ht="12">
      <c r="A46" s="421"/>
      <c r="B46" s="41" t="s">
        <v>94</v>
      </c>
      <c r="C46" s="317"/>
      <c r="D46" s="317"/>
      <c r="E46" s="317"/>
      <c r="F46" s="317"/>
      <c r="G46" s="317"/>
      <c r="H46" s="317"/>
      <c r="I46" s="317"/>
      <c r="J46" s="317">
        <v>10000000</v>
      </c>
      <c r="K46" s="317"/>
      <c r="L46" s="317"/>
      <c r="M46" s="317"/>
      <c r="N46" s="317"/>
      <c r="O46" s="317"/>
      <c r="P46" s="317"/>
      <c r="Q46" s="317"/>
      <c r="R46" s="317"/>
      <c r="S46" s="316">
        <f t="shared" si="1"/>
        <v>10000000</v>
      </c>
    </row>
    <row r="47" spans="1:19" ht="12">
      <c r="A47" s="422"/>
      <c r="B47" s="41" t="s">
        <v>95</v>
      </c>
      <c r="C47" s="317"/>
      <c r="D47" s="317"/>
      <c r="E47" s="317"/>
      <c r="F47" s="317"/>
      <c r="G47" s="317"/>
      <c r="H47" s="317"/>
      <c r="I47" s="317"/>
      <c r="J47" s="317">
        <v>10000000</v>
      </c>
      <c r="K47" s="317"/>
      <c r="L47" s="317"/>
      <c r="M47" s="317"/>
      <c r="N47" s="317"/>
      <c r="O47" s="317"/>
      <c r="P47" s="317"/>
      <c r="Q47" s="317"/>
      <c r="R47" s="317"/>
      <c r="S47" s="316">
        <f t="shared" si="1"/>
        <v>10000000</v>
      </c>
    </row>
    <row r="48" spans="1:19" ht="12">
      <c r="A48" s="420" t="s">
        <v>890</v>
      </c>
      <c r="B48" s="39" t="s">
        <v>93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6">
        <f t="shared" si="1"/>
        <v>0</v>
      </c>
    </row>
    <row r="49" spans="1:19" ht="12">
      <c r="A49" s="421"/>
      <c r="B49" s="41" t="s">
        <v>94</v>
      </c>
      <c r="C49" s="317"/>
      <c r="D49" s="317"/>
      <c r="E49" s="317">
        <v>228600</v>
      </c>
      <c r="F49" s="317"/>
      <c r="G49" s="317"/>
      <c r="H49" s="317"/>
      <c r="I49" s="317"/>
      <c r="J49" s="317"/>
      <c r="K49" s="317"/>
      <c r="L49" s="317">
        <v>635000</v>
      </c>
      <c r="M49" s="317"/>
      <c r="N49" s="317"/>
      <c r="O49" s="317"/>
      <c r="P49" s="317"/>
      <c r="Q49" s="317"/>
      <c r="R49" s="317"/>
      <c r="S49" s="316">
        <f t="shared" si="1"/>
        <v>863600</v>
      </c>
    </row>
    <row r="50" spans="1:19" ht="12">
      <c r="A50" s="422"/>
      <c r="B50" s="41" t="s">
        <v>95</v>
      </c>
      <c r="C50" s="317"/>
      <c r="D50" s="317"/>
      <c r="E50" s="317">
        <v>228600</v>
      </c>
      <c r="F50" s="317"/>
      <c r="G50" s="317"/>
      <c r="H50" s="317"/>
      <c r="I50" s="317"/>
      <c r="J50" s="317"/>
      <c r="K50" s="317"/>
      <c r="L50" s="317">
        <v>635000</v>
      </c>
      <c r="M50" s="317"/>
      <c r="N50" s="317"/>
      <c r="O50" s="317"/>
      <c r="P50" s="317"/>
      <c r="Q50" s="317"/>
      <c r="R50" s="317"/>
      <c r="S50" s="316">
        <f t="shared" si="1"/>
        <v>863600</v>
      </c>
    </row>
    <row r="51" spans="1:19" ht="12">
      <c r="A51" s="420" t="s">
        <v>465</v>
      </c>
      <c r="B51" s="39" t="s">
        <v>93</v>
      </c>
      <c r="C51" s="317"/>
      <c r="D51" s="317"/>
      <c r="E51" s="317"/>
      <c r="F51" s="317"/>
      <c r="G51" s="317"/>
      <c r="H51" s="317"/>
      <c r="I51" s="317"/>
      <c r="J51" s="317">
        <v>9582000</v>
      </c>
      <c r="K51" s="317"/>
      <c r="L51" s="317"/>
      <c r="M51" s="317"/>
      <c r="N51" s="317"/>
      <c r="O51" s="317"/>
      <c r="P51" s="317"/>
      <c r="Q51" s="317"/>
      <c r="R51" s="317"/>
      <c r="S51" s="316">
        <f aca="true" t="shared" si="2" ref="S51:S59">SUM(C51:R51)</f>
        <v>9582000</v>
      </c>
    </row>
    <row r="52" spans="1:19" ht="12">
      <c r="A52" s="421"/>
      <c r="B52" s="41" t="s">
        <v>94</v>
      </c>
      <c r="C52" s="317"/>
      <c r="D52" s="317"/>
      <c r="E52" s="317"/>
      <c r="F52" s="317"/>
      <c r="G52" s="317"/>
      <c r="H52" s="317"/>
      <c r="I52" s="317"/>
      <c r="J52" s="317">
        <v>9582000</v>
      </c>
      <c r="K52" s="317"/>
      <c r="L52" s="317"/>
      <c r="M52" s="317"/>
      <c r="N52" s="317"/>
      <c r="O52" s="317"/>
      <c r="P52" s="317"/>
      <c r="Q52" s="317"/>
      <c r="R52" s="317"/>
      <c r="S52" s="316">
        <f t="shared" si="2"/>
        <v>9582000</v>
      </c>
    </row>
    <row r="53" spans="1:19" ht="12">
      <c r="A53" s="422"/>
      <c r="B53" s="41" t="s">
        <v>95</v>
      </c>
      <c r="C53" s="317"/>
      <c r="D53" s="317"/>
      <c r="E53" s="317"/>
      <c r="F53" s="317"/>
      <c r="G53" s="317"/>
      <c r="H53" s="317"/>
      <c r="I53" s="317"/>
      <c r="J53" s="317">
        <v>4082000</v>
      </c>
      <c r="K53" s="317"/>
      <c r="L53" s="317"/>
      <c r="M53" s="317"/>
      <c r="N53" s="317"/>
      <c r="O53" s="317"/>
      <c r="P53" s="317"/>
      <c r="Q53" s="317"/>
      <c r="R53" s="317"/>
      <c r="S53" s="316">
        <f t="shared" si="2"/>
        <v>4082000</v>
      </c>
    </row>
    <row r="54" spans="1:19" ht="12">
      <c r="A54" s="420" t="s">
        <v>466</v>
      </c>
      <c r="B54" s="39" t="s">
        <v>93</v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>
        <v>5000000</v>
      </c>
      <c r="Q54" s="317"/>
      <c r="R54" s="317"/>
      <c r="S54" s="316">
        <f t="shared" si="2"/>
        <v>5000000</v>
      </c>
    </row>
    <row r="55" spans="1:19" ht="12">
      <c r="A55" s="421"/>
      <c r="B55" s="41" t="s">
        <v>94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>
        <v>2785567</v>
      </c>
      <c r="Q55" s="317"/>
      <c r="R55" s="317"/>
      <c r="S55" s="316">
        <f t="shared" si="2"/>
        <v>2785567</v>
      </c>
    </row>
    <row r="56" spans="1:19" ht="12">
      <c r="A56" s="422"/>
      <c r="B56" s="41" t="s">
        <v>95</v>
      </c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>
        <v>2785567</v>
      </c>
      <c r="Q56" s="317"/>
      <c r="R56" s="317"/>
      <c r="S56" s="316">
        <f t="shared" si="2"/>
        <v>2785567</v>
      </c>
    </row>
    <row r="57" spans="1:19" ht="12">
      <c r="A57" s="420" t="s">
        <v>467</v>
      </c>
      <c r="B57" s="39" t="s">
        <v>93</v>
      </c>
      <c r="C57" s="317"/>
      <c r="D57" s="317"/>
      <c r="E57" s="317"/>
      <c r="F57" s="317"/>
      <c r="G57" s="317"/>
      <c r="H57" s="317"/>
      <c r="I57" s="317"/>
      <c r="J57" s="317">
        <v>10000000</v>
      </c>
      <c r="K57" s="317"/>
      <c r="L57" s="317"/>
      <c r="M57" s="317"/>
      <c r="N57" s="317"/>
      <c r="O57" s="317"/>
      <c r="P57" s="317"/>
      <c r="Q57" s="317"/>
      <c r="R57" s="317"/>
      <c r="S57" s="316">
        <f t="shared" si="2"/>
        <v>10000000</v>
      </c>
    </row>
    <row r="58" spans="1:19" ht="12">
      <c r="A58" s="421"/>
      <c r="B58" s="41" t="s">
        <v>94</v>
      </c>
      <c r="C58" s="317"/>
      <c r="D58" s="317"/>
      <c r="E58" s="317"/>
      <c r="F58" s="317"/>
      <c r="G58" s="317"/>
      <c r="H58" s="317"/>
      <c r="I58" s="317"/>
      <c r="J58" s="317">
        <v>10000000</v>
      </c>
      <c r="K58" s="317"/>
      <c r="L58" s="317"/>
      <c r="M58" s="317"/>
      <c r="N58" s="317"/>
      <c r="O58" s="317"/>
      <c r="P58" s="317"/>
      <c r="Q58" s="317"/>
      <c r="R58" s="317"/>
      <c r="S58" s="316">
        <f t="shared" si="2"/>
        <v>10000000</v>
      </c>
    </row>
    <row r="59" spans="1:19" ht="12">
      <c r="A59" s="422"/>
      <c r="B59" s="41" t="s">
        <v>95</v>
      </c>
      <c r="C59" s="317"/>
      <c r="D59" s="317"/>
      <c r="E59" s="317"/>
      <c r="F59" s="317"/>
      <c r="G59" s="317"/>
      <c r="H59" s="317"/>
      <c r="I59" s="317"/>
      <c r="J59" s="317">
        <v>7375000</v>
      </c>
      <c r="K59" s="317"/>
      <c r="L59" s="317"/>
      <c r="M59" s="317"/>
      <c r="N59" s="317"/>
      <c r="O59" s="317"/>
      <c r="P59" s="317"/>
      <c r="Q59" s="317"/>
      <c r="R59" s="317"/>
      <c r="S59" s="316">
        <f t="shared" si="2"/>
        <v>7375000</v>
      </c>
    </row>
    <row r="60" spans="1:19" ht="12.75" customHeight="1">
      <c r="A60" s="420" t="s">
        <v>159</v>
      </c>
      <c r="B60" s="39" t="s">
        <v>93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6">
        <f aca="true" t="shared" si="3" ref="S60:S92">SUM(C60:R60)</f>
        <v>0</v>
      </c>
    </row>
    <row r="61" spans="1:19" ht="12">
      <c r="A61" s="421"/>
      <c r="B61" s="41" t="s">
        <v>94</v>
      </c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>
        <v>1524000</v>
      </c>
      <c r="N61" s="317"/>
      <c r="O61" s="317"/>
      <c r="P61" s="317"/>
      <c r="Q61" s="317"/>
      <c r="R61" s="317"/>
      <c r="S61" s="316">
        <f t="shared" si="3"/>
        <v>1524000</v>
      </c>
    </row>
    <row r="62" spans="1:19" ht="12">
      <c r="A62" s="422"/>
      <c r="B62" s="41" t="s">
        <v>95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>
        <v>1524000</v>
      </c>
      <c r="N62" s="317"/>
      <c r="O62" s="317"/>
      <c r="P62" s="317"/>
      <c r="Q62" s="317"/>
      <c r="R62" s="317"/>
      <c r="S62" s="316">
        <f t="shared" si="3"/>
        <v>1524000</v>
      </c>
    </row>
    <row r="63" spans="1:19" ht="12.75" customHeight="1">
      <c r="A63" s="420" t="s">
        <v>160</v>
      </c>
      <c r="B63" s="39" t="s">
        <v>93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>
        <v>10300000</v>
      </c>
      <c r="M63" s="317"/>
      <c r="N63" s="317"/>
      <c r="O63" s="317"/>
      <c r="P63" s="317"/>
      <c r="Q63" s="317"/>
      <c r="R63" s="317"/>
      <c r="S63" s="316">
        <f t="shared" si="3"/>
        <v>10300000</v>
      </c>
    </row>
    <row r="64" spans="1:19" ht="12" customHeight="1">
      <c r="A64" s="421"/>
      <c r="B64" s="41" t="s">
        <v>94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>
        <v>7788505</v>
      </c>
      <c r="N64" s="317"/>
      <c r="O64" s="317"/>
      <c r="P64" s="317"/>
      <c r="Q64" s="317"/>
      <c r="R64" s="317"/>
      <c r="S64" s="316">
        <f t="shared" si="3"/>
        <v>7788505</v>
      </c>
    </row>
    <row r="65" spans="1:19" ht="12" customHeight="1">
      <c r="A65" s="422"/>
      <c r="B65" s="41" t="s">
        <v>95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>
        <v>7788505</v>
      </c>
      <c r="N65" s="317"/>
      <c r="O65" s="317"/>
      <c r="P65" s="317"/>
      <c r="Q65" s="317"/>
      <c r="R65" s="317"/>
      <c r="S65" s="316">
        <f t="shared" si="3"/>
        <v>7788505</v>
      </c>
    </row>
    <row r="66" spans="1:19" ht="12" customHeight="1">
      <c r="A66" s="420" t="s">
        <v>161</v>
      </c>
      <c r="B66" s="39" t="s">
        <v>93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>
        <v>5000000</v>
      </c>
      <c r="N66" s="317"/>
      <c r="O66" s="317"/>
      <c r="P66" s="317">
        <v>10000000</v>
      </c>
      <c r="Q66" s="317"/>
      <c r="R66" s="317"/>
      <c r="S66" s="316">
        <f t="shared" si="3"/>
        <v>15000000</v>
      </c>
    </row>
    <row r="67" spans="1:19" ht="12">
      <c r="A67" s="421"/>
      <c r="B67" s="41" t="s">
        <v>94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>
        <v>627380</v>
      </c>
      <c r="M67" s="317"/>
      <c r="N67" s="317"/>
      <c r="O67" s="317"/>
      <c r="P67" s="317">
        <v>9642265</v>
      </c>
      <c r="Q67" s="317"/>
      <c r="R67" s="317"/>
      <c r="S67" s="316">
        <f t="shared" si="3"/>
        <v>10269645</v>
      </c>
    </row>
    <row r="68" spans="1:19" ht="12">
      <c r="A68" s="422"/>
      <c r="B68" s="41" t="s">
        <v>95</v>
      </c>
      <c r="C68" s="317"/>
      <c r="D68" s="317"/>
      <c r="E68" s="317"/>
      <c r="F68" s="317"/>
      <c r="G68" s="317"/>
      <c r="H68" s="317"/>
      <c r="I68" s="317"/>
      <c r="J68" s="317"/>
      <c r="K68" s="317"/>
      <c r="L68" s="317">
        <v>627380</v>
      </c>
      <c r="M68" s="317"/>
      <c r="N68" s="317"/>
      <c r="O68" s="317"/>
      <c r="P68" s="317">
        <v>9642265</v>
      </c>
      <c r="Q68" s="317"/>
      <c r="R68" s="317"/>
      <c r="S68" s="316">
        <f t="shared" si="3"/>
        <v>10269645</v>
      </c>
    </row>
    <row r="69" spans="1:19" ht="12.75" customHeight="1">
      <c r="A69" s="420" t="s">
        <v>162</v>
      </c>
      <c r="B69" s="39" t="s">
        <v>93</v>
      </c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>
        <v>7500000</v>
      </c>
      <c r="P69" s="317">
        <v>8500000</v>
      </c>
      <c r="Q69" s="317"/>
      <c r="R69" s="317"/>
      <c r="S69" s="316">
        <f t="shared" si="3"/>
        <v>16000000</v>
      </c>
    </row>
    <row r="70" spans="1:19" ht="12" customHeight="1">
      <c r="A70" s="421"/>
      <c r="B70" s="41" t="s">
        <v>94</v>
      </c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>
        <v>10650000</v>
      </c>
      <c r="P70" s="317">
        <v>10650000</v>
      </c>
      <c r="Q70" s="317"/>
      <c r="R70" s="317"/>
      <c r="S70" s="316">
        <f t="shared" si="3"/>
        <v>21300000</v>
      </c>
    </row>
    <row r="71" spans="1:19" ht="12">
      <c r="A71" s="422"/>
      <c r="B71" s="41" t="s">
        <v>95</v>
      </c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>
        <v>10650000</v>
      </c>
      <c r="P71" s="317">
        <v>10650000</v>
      </c>
      <c r="Q71" s="317"/>
      <c r="R71" s="317"/>
      <c r="S71" s="316">
        <f t="shared" si="3"/>
        <v>21300000</v>
      </c>
    </row>
    <row r="72" spans="1:19" ht="12.75" customHeight="1">
      <c r="A72" s="420" t="s">
        <v>163</v>
      </c>
      <c r="B72" s="39" t="s">
        <v>93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>
        <v>26626000</v>
      </c>
      <c r="N72" s="317"/>
      <c r="O72" s="317"/>
      <c r="P72" s="317"/>
      <c r="Q72" s="317"/>
      <c r="R72" s="317"/>
      <c r="S72" s="316">
        <f t="shared" si="3"/>
        <v>26626000</v>
      </c>
    </row>
    <row r="73" spans="1:19" ht="12">
      <c r="A73" s="421"/>
      <c r="B73" s="41" t="s">
        <v>94</v>
      </c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>
        <v>32748018</v>
      </c>
      <c r="N73" s="317"/>
      <c r="O73" s="317"/>
      <c r="P73" s="317"/>
      <c r="Q73" s="317"/>
      <c r="R73" s="317"/>
      <c r="S73" s="316">
        <f t="shared" si="3"/>
        <v>32748018</v>
      </c>
    </row>
    <row r="74" spans="1:19" ht="12">
      <c r="A74" s="422"/>
      <c r="B74" s="41" t="s">
        <v>95</v>
      </c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>
        <v>27069250</v>
      </c>
      <c r="N74" s="317"/>
      <c r="O74" s="317"/>
      <c r="P74" s="317"/>
      <c r="Q74" s="317"/>
      <c r="R74" s="317"/>
      <c r="S74" s="316">
        <f t="shared" si="3"/>
        <v>27069250</v>
      </c>
    </row>
    <row r="75" spans="1:19" s="37" customFormat="1" ht="12" customHeight="1">
      <c r="A75" s="420" t="s">
        <v>164</v>
      </c>
      <c r="B75" s="39" t="s">
        <v>93</v>
      </c>
      <c r="C75" s="315"/>
      <c r="D75" s="315"/>
      <c r="E75" s="315"/>
      <c r="F75" s="315"/>
      <c r="G75" s="315"/>
      <c r="H75" s="315"/>
      <c r="I75" s="315"/>
      <c r="J75" s="315"/>
      <c r="K75" s="319"/>
      <c r="L75" s="315">
        <v>27513000</v>
      </c>
      <c r="M75" s="315"/>
      <c r="N75" s="315"/>
      <c r="O75" s="315"/>
      <c r="P75" s="319"/>
      <c r="Q75" s="319"/>
      <c r="R75" s="319"/>
      <c r="S75" s="316">
        <f t="shared" si="3"/>
        <v>27513000</v>
      </c>
    </row>
    <row r="76" spans="1:19" ht="12">
      <c r="A76" s="421"/>
      <c r="B76" s="41" t="s">
        <v>94</v>
      </c>
      <c r="C76" s="317"/>
      <c r="D76" s="317"/>
      <c r="E76" s="317">
        <v>124303</v>
      </c>
      <c r="F76" s="317"/>
      <c r="G76" s="317"/>
      <c r="H76" s="317"/>
      <c r="I76" s="317"/>
      <c r="J76" s="317"/>
      <c r="K76" s="317"/>
      <c r="L76" s="317">
        <v>27263329</v>
      </c>
      <c r="M76" s="317"/>
      <c r="N76" s="317"/>
      <c r="O76" s="317"/>
      <c r="P76" s="317"/>
      <c r="Q76" s="317"/>
      <c r="R76" s="317"/>
      <c r="S76" s="316">
        <f t="shared" si="3"/>
        <v>27387632</v>
      </c>
    </row>
    <row r="77" spans="1:19" ht="12">
      <c r="A77" s="422"/>
      <c r="B77" s="41" t="s">
        <v>95</v>
      </c>
      <c r="C77" s="317"/>
      <c r="D77" s="317"/>
      <c r="E77" s="317">
        <v>124303</v>
      </c>
      <c r="F77" s="317"/>
      <c r="G77" s="317"/>
      <c r="H77" s="317"/>
      <c r="I77" s="317"/>
      <c r="J77" s="317"/>
      <c r="K77" s="317"/>
      <c r="L77" s="317">
        <v>27263329</v>
      </c>
      <c r="M77" s="317"/>
      <c r="N77" s="317"/>
      <c r="O77" s="317"/>
      <c r="P77" s="317"/>
      <c r="Q77" s="317"/>
      <c r="R77" s="317"/>
      <c r="S77" s="316">
        <f t="shared" si="3"/>
        <v>27387632</v>
      </c>
    </row>
    <row r="78" spans="1:19" ht="12.75" customHeight="1">
      <c r="A78" s="420" t="s">
        <v>165</v>
      </c>
      <c r="B78" s="39" t="s">
        <v>93</v>
      </c>
      <c r="C78" s="317">
        <v>673000</v>
      </c>
      <c r="D78" s="317">
        <v>182000</v>
      </c>
      <c r="E78" s="317">
        <v>33018000</v>
      </c>
      <c r="F78" s="317"/>
      <c r="G78" s="317"/>
      <c r="H78" s="317">
        <v>1500000</v>
      </c>
      <c r="I78" s="317">
        <v>15000000</v>
      </c>
      <c r="J78" s="317"/>
      <c r="K78" s="317"/>
      <c r="L78" s="317">
        <v>37280000</v>
      </c>
      <c r="M78" s="317">
        <v>14000000</v>
      </c>
      <c r="N78" s="317"/>
      <c r="O78" s="317"/>
      <c r="P78" s="317">
        <v>500000</v>
      </c>
      <c r="Q78" s="317"/>
      <c r="R78" s="317"/>
      <c r="S78" s="316">
        <f t="shared" si="3"/>
        <v>102153000</v>
      </c>
    </row>
    <row r="79" spans="1:19" ht="12">
      <c r="A79" s="421"/>
      <c r="B79" s="41" t="s">
        <v>94</v>
      </c>
      <c r="C79" s="317">
        <v>836617</v>
      </c>
      <c r="D79" s="317">
        <v>223885</v>
      </c>
      <c r="E79" s="317">
        <v>41821235</v>
      </c>
      <c r="F79" s="317"/>
      <c r="G79" s="317"/>
      <c r="H79" s="317">
        <v>1500000</v>
      </c>
      <c r="I79" s="317">
        <v>15000000</v>
      </c>
      <c r="J79" s="317">
        <v>300000</v>
      </c>
      <c r="K79" s="317"/>
      <c r="L79" s="317">
        <v>30236739</v>
      </c>
      <c r="M79" s="317">
        <v>715000</v>
      </c>
      <c r="N79" s="317"/>
      <c r="O79" s="317"/>
      <c r="P79" s="317">
        <v>3095600</v>
      </c>
      <c r="Q79" s="317"/>
      <c r="R79" s="317"/>
      <c r="S79" s="316">
        <f t="shared" si="3"/>
        <v>93729076</v>
      </c>
    </row>
    <row r="80" spans="1:19" ht="12">
      <c r="A80" s="422"/>
      <c r="B80" s="41" t="s">
        <v>95</v>
      </c>
      <c r="C80" s="317">
        <v>836617</v>
      </c>
      <c r="D80" s="317">
        <v>223885</v>
      </c>
      <c r="E80" s="317">
        <v>33251777</v>
      </c>
      <c r="F80" s="317"/>
      <c r="G80" s="317"/>
      <c r="H80" s="317"/>
      <c r="I80" s="317">
        <v>15000000</v>
      </c>
      <c r="J80" s="317">
        <v>300000</v>
      </c>
      <c r="K80" s="317"/>
      <c r="L80" s="317">
        <v>26612371</v>
      </c>
      <c r="M80" s="317">
        <v>715000</v>
      </c>
      <c r="N80" s="317"/>
      <c r="O80" s="317"/>
      <c r="P80" s="317">
        <v>3095600</v>
      </c>
      <c r="Q80" s="317"/>
      <c r="R80" s="317"/>
      <c r="S80" s="316">
        <f t="shared" si="3"/>
        <v>80035250</v>
      </c>
    </row>
    <row r="81" spans="1:19" ht="12.75" customHeight="1">
      <c r="A81" s="420" t="s">
        <v>166</v>
      </c>
      <c r="B81" s="39" t="s">
        <v>93</v>
      </c>
      <c r="C81" s="317">
        <v>21518000</v>
      </c>
      <c r="D81" s="317">
        <v>5949000</v>
      </c>
      <c r="E81" s="317">
        <v>3030000</v>
      </c>
      <c r="F81" s="317"/>
      <c r="G81" s="317"/>
      <c r="H81" s="317"/>
      <c r="I81" s="317"/>
      <c r="J81" s="317"/>
      <c r="K81" s="317"/>
      <c r="L81" s="317">
        <v>109000</v>
      </c>
      <c r="M81" s="317"/>
      <c r="N81" s="317"/>
      <c r="O81" s="317"/>
      <c r="P81" s="317"/>
      <c r="Q81" s="317"/>
      <c r="R81" s="317"/>
      <c r="S81" s="316">
        <f t="shared" si="3"/>
        <v>30606000</v>
      </c>
    </row>
    <row r="82" spans="1:19" ht="12">
      <c r="A82" s="421"/>
      <c r="B82" s="41" t="s">
        <v>94</v>
      </c>
      <c r="C82" s="317">
        <v>23449500</v>
      </c>
      <c r="D82" s="317">
        <v>6336325</v>
      </c>
      <c r="E82" s="317">
        <v>3030000</v>
      </c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6">
        <f t="shared" si="3"/>
        <v>32815825</v>
      </c>
    </row>
    <row r="83" spans="1:19" ht="12">
      <c r="A83" s="422"/>
      <c r="B83" s="41" t="s">
        <v>95</v>
      </c>
      <c r="C83" s="317">
        <v>22485596</v>
      </c>
      <c r="D83" s="317">
        <v>6253679</v>
      </c>
      <c r="E83" s="317">
        <v>1250227</v>
      </c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6">
        <f t="shared" si="3"/>
        <v>29989502</v>
      </c>
    </row>
    <row r="84" spans="1:19" ht="12.75" customHeight="1">
      <c r="A84" s="420" t="s">
        <v>167</v>
      </c>
      <c r="B84" s="39" t="s">
        <v>93</v>
      </c>
      <c r="C84" s="317">
        <v>17120000</v>
      </c>
      <c r="D84" s="317">
        <v>4723000</v>
      </c>
      <c r="E84" s="317">
        <v>1576000</v>
      </c>
      <c r="F84" s="317"/>
      <c r="G84" s="317"/>
      <c r="H84" s="317"/>
      <c r="I84" s="317"/>
      <c r="J84" s="317"/>
      <c r="K84" s="317"/>
      <c r="L84" s="317">
        <v>553000</v>
      </c>
      <c r="M84" s="317"/>
      <c r="N84" s="317"/>
      <c r="O84" s="317"/>
      <c r="P84" s="317"/>
      <c r="Q84" s="317"/>
      <c r="R84" s="317"/>
      <c r="S84" s="316">
        <f t="shared" si="3"/>
        <v>23972000</v>
      </c>
    </row>
    <row r="85" spans="1:19" ht="12">
      <c r="A85" s="421"/>
      <c r="B85" s="41" t="s">
        <v>94</v>
      </c>
      <c r="C85" s="317">
        <v>19304700</v>
      </c>
      <c r="D85" s="317">
        <v>5330412</v>
      </c>
      <c r="E85" s="317">
        <v>1576000</v>
      </c>
      <c r="F85" s="317"/>
      <c r="G85" s="317"/>
      <c r="H85" s="317"/>
      <c r="I85" s="317"/>
      <c r="J85" s="317"/>
      <c r="K85" s="317"/>
      <c r="L85" s="317">
        <v>119474</v>
      </c>
      <c r="M85" s="317"/>
      <c r="N85" s="317"/>
      <c r="O85" s="317"/>
      <c r="P85" s="317"/>
      <c r="Q85" s="317"/>
      <c r="R85" s="317"/>
      <c r="S85" s="316">
        <f t="shared" si="3"/>
        <v>26330586</v>
      </c>
    </row>
    <row r="86" spans="1:19" ht="12">
      <c r="A86" s="422"/>
      <c r="B86" s="41" t="s">
        <v>95</v>
      </c>
      <c r="C86" s="317">
        <v>19281218</v>
      </c>
      <c r="D86" s="317">
        <v>5330412</v>
      </c>
      <c r="E86" s="317">
        <v>989189</v>
      </c>
      <c r="F86" s="317"/>
      <c r="G86" s="317"/>
      <c r="H86" s="317"/>
      <c r="I86" s="317"/>
      <c r="J86" s="317"/>
      <c r="K86" s="317"/>
      <c r="L86" s="317">
        <v>119474</v>
      </c>
      <c r="M86" s="317"/>
      <c r="N86" s="317"/>
      <c r="O86" s="317"/>
      <c r="P86" s="317"/>
      <c r="Q86" s="317"/>
      <c r="R86" s="317"/>
      <c r="S86" s="316">
        <f t="shared" si="3"/>
        <v>25720293</v>
      </c>
    </row>
    <row r="87" spans="1:19" ht="12.75" customHeight="1">
      <c r="A87" s="420" t="s">
        <v>168</v>
      </c>
      <c r="B87" s="39" t="s">
        <v>93</v>
      </c>
      <c r="C87" s="317"/>
      <c r="D87" s="317"/>
      <c r="E87" s="317"/>
      <c r="F87" s="317"/>
      <c r="G87" s="317"/>
      <c r="H87" s="317"/>
      <c r="I87" s="317"/>
      <c r="J87" s="317">
        <v>35000000</v>
      </c>
      <c r="K87" s="317"/>
      <c r="L87" s="317">
        <v>4383000</v>
      </c>
      <c r="M87" s="317"/>
      <c r="N87" s="317"/>
      <c r="O87" s="317"/>
      <c r="P87" s="317"/>
      <c r="Q87" s="317"/>
      <c r="R87" s="317"/>
      <c r="S87" s="316">
        <f t="shared" si="3"/>
        <v>39383000</v>
      </c>
    </row>
    <row r="88" spans="1:19" ht="12">
      <c r="A88" s="421"/>
      <c r="B88" s="41" t="s">
        <v>94</v>
      </c>
      <c r="C88" s="317"/>
      <c r="D88" s="317"/>
      <c r="E88" s="317">
        <v>76200</v>
      </c>
      <c r="F88" s="317"/>
      <c r="G88" s="317"/>
      <c r="H88" s="317"/>
      <c r="I88" s="317"/>
      <c r="J88" s="317">
        <v>35000000</v>
      </c>
      <c r="K88" s="317"/>
      <c r="L88" s="317"/>
      <c r="M88" s="317">
        <v>4383062</v>
      </c>
      <c r="N88" s="317"/>
      <c r="O88" s="317"/>
      <c r="P88" s="317"/>
      <c r="Q88" s="317"/>
      <c r="R88" s="317"/>
      <c r="S88" s="316">
        <f t="shared" si="3"/>
        <v>39459262</v>
      </c>
    </row>
    <row r="89" spans="1:19" ht="12">
      <c r="A89" s="422"/>
      <c r="B89" s="41" t="s">
        <v>95</v>
      </c>
      <c r="C89" s="317"/>
      <c r="D89" s="317"/>
      <c r="E89" s="317">
        <v>76200</v>
      </c>
      <c r="F89" s="317"/>
      <c r="G89" s="317"/>
      <c r="H89" s="317"/>
      <c r="I89" s="317"/>
      <c r="J89" s="317">
        <v>35000000</v>
      </c>
      <c r="K89" s="317"/>
      <c r="L89" s="317"/>
      <c r="M89" s="317">
        <v>4383062</v>
      </c>
      <c r="N89" s="317"/>
      <c r="O89" s="317"/>
      <c r="P89" s="317"/>
      <c r="Q89" s="317"/>
      <c r="R89" s="317"/>
      <c r="S89" s="316">
        <f t="shared" si="3"/>
        <v>39459262</v>
      </c>
    </row>
    <row r="90" spans="1:19" ht="12.75" customHeight="1">
      <c r="A90" s="420" t="s">
        <v>169</v>
      </c>
      <c r="B90" s="39" t="s">
        <v>93</v>
      </c>
      <c r="C90" s="317"/>
      <c r="D90" s="317"/>
      <c r="E90" s="317"/>
      <c r="F90" s="317"/>
      <c r="G90" s="317"/>
      <c r="H90" s="317"/>
      <c r="I90" s="317"/>
      <c r="J90" s="317">
        <v>77700000</v>
      </c>
      <c r="K90" s="317"/>
      <c r="L90" s="317"/>
      <c r="M90" s="317"/>
      <c r="N90" s="317"/>
      <c r="O90" s="317"/>
      <c r="P90" s="317"/>
      <c r="Q90" s="317"/>
      <c r="R90" s="317"/>
      <c r="S90" s="316">
        <f t="shared" si="3"/>
        <v>77700000</v>
      </c>
    </row>
    <row r="91" spans="1:19" ht="12">
      <c r="A91" s="421"/>
      <c r="B91" s="41" t="s">
        <v>94</v>
      </c>
      <c r="C91" s="317"/>
      <c r="D91" s="317"/>
      <c r="E91" s="317"/>
      <c r="F91" s="317"/>
      <c r="G91" s="317"/>
      <c r="H91" s="317"/>
      <c r="I91" s="317"/>
      <c r="J91" s="317">
        <v>87365200</v>
      </c>
      <c r="K91" s="317"/>
      <c r="L91" s="317"/>
      <c r="M91" s="317"/>
      <c r="N91" s="317"/>
      <c r="O91" s="317"/>
      <c r="P91" s="317"/>
      <c r="Q91" s="317"/>
      <c r="R91" s="317"/>
      <c r="S91" s="316">
        <f t="shared" si="3"/>
        <v>87365200</v>
      </c>
    </row>
    <row r="92" spans="1:19" ht="12">
      <c r="A92" s="422"/>
      <c r="B92" s="41" t="s">
        <v>95</v>
      </c>
      <c r="C92" s="317"/>
      <c r="D92" s="317"/>
      <c r="E92" s="317"/>
      <c r="F92" s="317"/>
      <c r="G92" s="317"/>
      <c r="H92" s="317"/>
      <c r="I92" s="317"/>
      <c r="J92" s="317">
        <v>87365200</v>
      </c>
      <c r="K92" s="317"/>
      <c r="L92" s="317"/>
      <c r="M92" s="317"/>
      <c r="N92" s="317"/>
      <c r="O92" s="317"/>
      <c r="P92" s="317"/>
      <c r="Q92" s="317"/>
      <c r="R92" s="317"/>
      <c r="S92" s="316">
        <f t="shared" si="3"/>
        <v>87365200</v>
      </c>
    </row>
    <row r="93" spans="1:19" ht="12.75" customHeight="1">
      <c r="A93" s="420" t="s">
        <v>170</v>
      </c>
      <c r="B93" s="39" t="s">
        <v>93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6">
        <f aca="true" t="shared" si="4" ref="S93:S167">SUM(C93:R93)</f>
        <v>0</v>
      </c>
    </row>
    <row r="94" spans="1:19" ht="12">
      <c r="A94" s="421"/>
      <c r="B94" s="41" t="s">
        <v>94</v>
      </c>
      <c r="C94" s="317"/>
      <c r="D94" s="317"/>
      <c r="E94" s="317"/>
      <c r="F94" s="317"/>
      <c r="G94" s="317"/>
      <c r="H94" s="317"/>
      <c r="I94" s="317"/>
      <c r="J94" s="317">
        <v>1010000</v>
      </c>
      <c r="K94" s="317"/>
      <c r="L94" s="317"/>
      <c r="M94" s="317"/>
      <c r="N94" s="317"/>
      <c r="O94" s="317"/>
      <c r="P94" s="317"/>
      <c r="Q94" s="317"/>
      <c r="R94" s="317"/>
      <c r="S94" s="316">
        <f t="shared" si="4"/>
        <v>1010000</v>
      </c>
    </row>
    <row r="95" spans="1:19" ht="12">
      <c r="A95" s="422"/>
      <c r="B95" s="41" t="s">
        <v>95</v>
      </c>
      <c r="C95" s="317"/>
      <c r="D95" s="317"/>
      <c r="E95" s="317"/>
      <c r="F95" s="317"/>
      <c r="G95" s="317"/>
      <c r="H95" s="317"/>
      <c r="I95" s="317"/>
      <c r="J95" s="317">
        <v>1010000</v>
      </c>
      <c r="K95" s="317"/>
      <c r="L95" s="317"/>
      <c r="M95" s="317"/>
      <c r="N95" s="317"/>
      <c r="O95" s="317"/>
      <c r="P95" s="317"/>
      <c r="Q95" s="317"/>
      <c r="R95" s="317"/>
      <c r="S95" s="316">
        <f t="shared" si="4"/>
        <v>1010000</v>
      </c>
    </row>
    <row r="96" spans="1:19" ht="12">
      <c r="A96" s="420" t="s">
        <v>891</v>
      </c>
      <c r="B96" s="39" t="s">
        <v>93</v>
      </c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6">
        <f aca="true" t="shared" si="5" ref="S96:S101">SUM(C96:R96)</f>
        <v>0</v>
      </c>
    </row>
    <row r="97" spans="1:19" ht="12">
      <c r="A97" s="421"/>
      <c r="B97" s="41" t="s">
        <v>94</v>
      </c>
      <c r="C97" s="317"/>
      <c r="D97" s="317"/>
      <c r="E97" s="317">
        <v>736600</v>
      </c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6">
        <f t="shared" si="5"/>
        <v>736600</v>
      </c>
    </row>
    <row r="98" spans="1:19" ht="12">
      <c r="A98" s="422"/>
      <c r="B98" s="41" t="s">
        <v>95</v>
      </c>
      <c r="C98" s="317"/>
      <c r="D98" s="317"/>
      <c r="E98" s="317">
        <v>736600</v>
      </c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  <c r="S98" s="316">
        <f t="shared" si="5"/>
        <v>736600</v>
      </c>
    </row>
    <row r="99" spans="1:19" ht="12">
      <c r="A99" s="420" t="s">
        <v>892</v>
      </c>
      <c r="B99" s="39" t="s">
        <v>93</v>
      </c>
      <c r="C99" s="317"/>
      <c r="D99" s="317"/>
      <c r="E99" s="317"/>
      <c r="F99" s="317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  <c r="S99" s="316">
        <f t="shared" si="5"/>
        <v>0</v>
      </c>
    </row>
    <row r="100" spans="1:19" ht="12">
      <c r="A100" s="421"/>
      <c r="B100" s="41" t="s">
        <v>94</v>
      </c>
      <c r="C100" s="317"/>
      <c r="D100" s="317"/>
      <c r="E100" s="317">
        <v>449720</v>
      </c>
      <c r="F100" s="317"/>
      <c r="G100" s="317"/>
      <c r="H100" s="317"/>
      <c r="I100" s="317"/>
      <c r="J100" s="317"/>
      <c r="K100" s="317"/>
      <c r="L100" s="317">
        <v>565150</v>
      </c>
      <c r="M100" s="317"/>
      <c r="N100" s="317"/>
      <c r="O100" s="317"/>
      <c r="P100" s="317"/>
      <c r="Q100" s="317"/>
      <c r="R100" s="317"/>
      <c r="S100" s="316">
        <f t="shared" si="5"/>
        <v>1014870</v>
      </c>
    </row>
    <row r="101" spans="1:19" ht="12">
      <c r="A101" s="422"/>
      <c r="B101" s="41" t="s">
        <v>95</v>
      </c>
      <c r="C101" s="317"/>
      <c r="D101" s="317"/>
      <c r="E101" s="317">
        <v>449720</v>
      </c>
      <c r="F101" s="317"/>
      <c r="G101" s="317"/>
      <c r="H101" s="317"/>
      <c r="I101" s="317"/>
      <c r="J101" s="317"/>
      <c r="K101" s="317"/>
      <c r="L101" s="317">
        <v>565150</v>
      </c>
      <c r="M101" s="317"/>
      <c r="N101" s="317"/>
      <c r="O101" s="317"/>
      <c r="P101" s="317"/>
      <c r="Q101" s="317"/>
      <c r="R101" s="317"/>
      <c r="S101" s="316">
        <f t="shared" si="5"/>
        <v>1014870</v>
      </c>
    </row>
    <row r="102" spans="1:19" ht="12">
      <c r="A102" s="420" t="s">
        <v>468</v>
      </c>
      <c r="B102" s="39" t="s">
        <v>93</v>
      </c>
      <c r="C102" s="317"/>
      <c r="D102" s="317"/>
      <c r="E102" s="317"/>
      <c r="F102" s="317"/>
      <c r="G102" s="317"/>
      <c r="H102" s="317"/>
      <c r="I102" s="317"/>
      <c r="J102" s="317">
        <v>5500000</v>
      </c>
      <c r="K102" s="317"/>
      <c r="L102" s="317"/>
      <c r="M102" s="317"/>
      <c r="N102" s="317"/>
      <c r="O102" s="317"/>
      <c r="P102" s="317"/>
      <c r="Q102" s="317"/>
      <c r="R102" s="317"/>
      <c r="S102" s="316">
        <f>SUM(C102:R102)</f>
        <v>5500000</v>
      </c>
    </row>
    <row r="103" spans="1:19" ht="12">
      <c r="A103" s="421"/>
      <c r="B103" s="41" t="s">
        <v>94</v>
      </c>
      <c r="C103" s="317"/>
      <c r="D103" s="317"/>
      <c r="E103" s="317"/>
      <c r="F103" s="317"/>
      <c r="G103" s="317"/>
      <c r="H103" s="317"/>
      <c r="I103" s="317"/>
      <c r="J103" s="317">
        <v>5500000</v>
      </c>
      <c r="K103" s="317"/>
      <c r="L103" s="317"/>
      <c r="M103" s="317"/>
      <c r="N103" s="317"/>
      <c r="O103" s="317"/>
      <c r="P103" s="317"/>
      <c r="Q103" s="317"/>
      <c r="R103" s="317"/>
      <c r="S103" s="316">
        <f>SUM(C103:R103)</f>
        <v>5500000</v>
      </c>
    </row>
    <row r="104" spans="1:19" ht="12">
      <c r="A104" s="422"/>
      <c r="B104" s="41" t="s">
        <v>95</v>
      </c>
      <c r="C104" s="317"/>
      <c r="D104" s="317"/>
      <c r="E104" s="317"/>
      <c r="F104" s="317"/>
      <c r="G104" s="317"/>
      <c r="H104" s="317"/>
      <c r="I104" s="317"/>
      <c r="J104" s="317">
        <v>5500000</v>
      </c>
      <c r="K104" s="317"/>
      <c r="L104" s="317"/>
      <c r="M104" s="317"/>
      <c r="N104" s="317"/>
      <c r="O104" s="317"/>
      <c r="P104" s="317"/>
      <c r="Q104" s="317"/>
      <c r="R104" s="317"/>
      <c r="S104" s="316">
        <f>SUM(C104:R104)</f>
        <v>5500000</v>
      </c>
    </row>
    <row r="105" spans="1:19" ht="12.75" customHeight="1">
      <c r="A105" s="420" t="s">
        <v>171</v>
      </c>
      <c r="B105" s="39" t="s">
        <v>93</v>
      </c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6">
        <f t="shared" si="4"/>
        <v>0</v>
      </c>
    </row>
    <row r="106" spans="1:19" ht="12">
      <c r="A106" s="421"/>
      <c r="B106" s="41" t="s">
        <v>94</v>
      </c>
      <c r="C106" s="317"/>
      <c r="D106" s="317"/>
      <c r="E106" s="317"/>
      <c r="F106" s="317"/>
      <c r="G106" s="317"/>
      <c r="H106" s="317"/>
      <c r="I106" s="317"/>
      <c r="J106" s="317">
        <v>170000</v>
      </c>
      <c r="K106" s="317"/>
      <c r="L106" s="317"/>
      <c r="M106" s="317"/>
      <c r="N106" s="317"/>
      <c r="O106" s="317"/>
      <c r="P106" s="317"/>
      <c r="Q106" s="317"/>
      <c r="R106" s="317"/>
      <c r="S106" s="316">
        <f t="shared" si="4"/>
        <v>170000</v>
      </c>
    </row>
    <row r="107" spans="1:19" ht="12">
      <c r="A107" s="422"/>
      <c r="B107" s="41" t="s">
        <v>95</v>
      </c>
      <c r="C107" s="317"/>
      <c r="D107" s="317"/>
      <c r="E107" s="317"/>
      <c r="F107" s="317"/>
      <c r="G107" s="317"/>
      <c r="H107" s="317"/>
      <c r="I107" s="317"/>
      <c r="J107" s="317">
        <v>170000</v>
      </c>
      <c r="K107" s="317"/>
      <c r="L107" s="317"/>
      <c r="M107" s="317"/>
      <c r="N107" s="317"/>
      <c r="O107" s="317"/>
      <c r="P107" s="317"/>
      <c r="Q107" s="317"/>
      <c r="R107" s="317"/>
      <c r="S107" s="316">
        <f t="shared" si="4"/>
        <v>170000</v>
      </c>
    </row>
    <row r="108" spans="1:19" ht="12.75" customHeight="1">
      <c r="A108" s="420" t="s">
        <v>172</v>
      </c>
      <c r="B108" s="39" t="s">
        <v>93</v>
      </c>
      <c r="C108" s="317"/>
      <c r="D108" s="317"/>
      <c r="E108" s="317"/>
      <c r="F108" s="317"/>
      <c r="G108" s="317"/>
      <c r="H108" s="317"/>
      <c r="I108" s="317"/>
      <c r="J108" s="317">
        <v>4100000</v>
      </c>
      <c r="K108" s="317"/>
      <c r="L108" s="317"/>
      <c r="M108" s="317"/>
      <c r="N108" s="317"/>
      <c r="O108" s="317"/>
      <c r="P108" s="317"/>
      <c r="Q108" s="317"/>
      <c r="R108" s="317"/>
      <c r="S108" s="316">
        <f t="shared" si="4"/>
        <v>4100000</v>
      </c>
    </row>
    <row r="109" spans="1:19" ht="12">
      <c r="A109" s="421"/>
      <c r="B109" s="41" t="s">
        <v>94</v>
      </c>
      <c r="C109" s="317"/>
      <c r="D109" s="317"/>
      <c r="E109" s="317">
        <v>1100000</v>
      </c>
      <c r="F109" s="317"/>
      <c r="G109" s="317"/>
      <c r="H109" s="317"/>
      <c r="I109" s="317"/>
      <c r="J109" s="317">
        <v>15955300</v>
      </c>
      <c r="K109" s="317"/>
      <c r="L109" s="317"/>
      <c r="M109" s="317"/>
      <c r="N109" s="317"/>
      <c r="O109" s="317"/>
      <c r="P109" s="317"/>
      <c r="Q109" s="317"/>
      <c r="R109" s="317"/>
      <c r="S109" s="316">
        <f t="shared" si="4"/>
        <v>17055300</v>
      </c>
    </row>
    <row r="110" spans="1:19" ht="12">
      <c r="A110" s="422"/>
      <c r="B110" s="41" t="s">
        <v>95</v>
      </c>
      <c r="C110" s="317"/>
      <c r="D110" s="317"/>
      <c r="E110" s="317">
        <v>1100000</v>
      </c>
      <c r="F110" s="317"/>
      <c r="G110" s="317"/>
      <c r="H110" s="317"/>
      <c r="I110" s="317"/>
      <c r="J110" s="317">
        <v>15955300</v>
      </c>
      <c r="K110" s="317"/>
      <c r="L110" s="317"/>
      <c r="M110" s="317"/>
      <c r="N110" s="317"/>
      <c r="O110" s="317"/>
      <c r="P110" s="317"/>
      <c r="Q110" s="317"/>
      <c r="R110" s="317"/>
      <c r="S110" s="316">
        <f t="shared" si="4"/>
        <v>17055300</v>
      </c>
    </row>
    <row r="111" spans="1:19" ht="12">
      <c r="A111" s="420" t="s">
        <v>472</v>
      </c>
      <c r="B111" s="39" t="s">
        <v>93</v>
      </c>
      <c r="C111" s="317"/>
      <c r="D111" s="317"/>
      <c r="E111" s="317"/>
      <c r="F111" s="317"/>
      <c r="G111" s="317"/>
      <c r="H111" s="317">
        <v>2560000</v>
      </c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6">
        <f>SUM(C111:R111)</f>
        <v>2560000</v>
      </c>
    </row>
    <row r="112" spans="1:19" ht="12">
      <c r="A112" s="421"/>
      <c r="B112" s="41" t="s">
        <v>94</v>
      </c>
      <c r="C112" s="317"/>
      <c r="D112" s="317"/>
      <c r="E112" s="317"/>
      <c r="F112" s="317"/>
      <c r="G112" s="317"/>
      <c r="H112" s="317">
        <v>2205000</v>
      </c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6">
        <f>SUM(C112:R112)</f>
        <v>2205000</v>
      </c>
    </row>
    <row r="113" spans="1:19" ht="12">
      <c r="A113" s="422"/>
      <c r="B113" s="41" t="s">
        <v>95</v>
      </c>
      <c r="C113" s="317"/>
      <c r="D113" s="317"/>
      <c r="E113" s="317"/>
      <c r="F113" s="317"/>
      <c r="G113" s="317"/>
      <c r="H113" s="317">
        <v>2205000</v>
      </c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6">
        <f>SUM(C113:R113)</f>
        <v>2205000</v>
      </c>
    </row>
    <row r="114" spans="1:19" ht="12.75" customHeight="1">
      <c r="A114" s="420" t="s">
        <v>173</v>
      </c>
      <c r="B114" s="39" t="s">
        <v>93</v>
      </c>
      <c r="C114" s="317"/>
      <c r="D114" s="317"/>
      <c r="E114" s="317"/>
      <c r="F114" s="317">
        <v>5880000</v>
      </c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7"/>
      <c r="S114" s="316">
        <f t="shared" si="4"/>
        <v>5880000</v>
      </c>
    </row>
    <row r="115" spans="1:19" ht="12">
      <c r="A115" s="421"/>
      <c r="B115" s="41" t="s">
        <v>94</v>
      </c>
      <c r="C115" s="317"/>
      <c r="D115" s="317"/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7"/>
      <c r="S115" s="316">
        <f t="shared" si="4"/>
        <v>0</v>
      </c>
    </row>
    <row r="116" spans="1:19" ht="12">
      <c r="A116" s="422"/>
      <c r="B116" s="41" t="s">
        <v>95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6">
        <f t="shared" si="4"/>
        <v>0</v>
      </c>
    </row>
    <row r="117" spans="1:19" ht="12">
      <c r="A117" s="420" t="s">
        <v>759</v>
      </c>
      <c r="B117" s="39" t="s">
        <v>93</v>
      </c>
      <c r="C117" s="317"/>
      <c r="D117" s="317"/>
      <c r="E117" s="317"/>
      <c r="F117" s="317"/>
      <c r="G117" s="317"/>
      <c r="H117" s="317"/>
      <c r="I117" s="317"/>
      <c r="J117" s="317">
        <v>25886472</v>
      </c>
      <c r="K117" s="317"/>
      <c r="L117" s="317"/>
      <c r="M117" s="317"/>
      <c r="N117" s="317"/>
      <c r="O117" s="317"/>
      <c r="P117" s="317"/>
      <c r="Q117" s="317"/>
      <c r="R117" s="317"/>
      <c r="S117" s="316">
        <f>SUM(C117:R117)</f>
        <v>25886472</v>
      </c>
    </row>
    <row r="118" spans="1:19" ht="12">
      <c r="A118" s="421"/>
      <c r="B118" s="41" t="s">
        <v>94</v>
      </c>
      <c r="C118" s="317"/>
      <c r="D118" s="317"/>
      <c r="E118" s="317"/>
      <c r="F118" s="317"/>
      <c r="G118" s="317"/>
      <c r="H118" s="317"/>
      <c r="I118" s="317"/>
      <c r="J118" s="317">
        <v>25886472</v>
      </c>
      <c r="K118" s="317"/>
      <c r="L118" s="317">
        <v>1524000</v>
      </c>
      <c r="M118" s="317"/>
      <c r="N118" s="317"/>
      <c r="O118" s="317"/>
      <c r="P118" s="317">
        <v>1994050</v>
      </c>
      <c r="Q118" s="317"/>
      <c r="R118" s="317"/>
      <c r="S118" s="316">
        <f>SUM(C118:R118)</f>
        <v>29404522</v>
      </c>
    </row>
    <row r="119" spans="1:19" ht="12">
      <c r="A119" s="422"/>
      <c r="B119" s="41" t="s">
        <v>95</v>
      </c>
      <c r="C119" s="317"/>
      <c r="D119" s="317"/>
      <c r="E119" s="317"/>
      <c r="F119" s="317"/>
      <c r="G119" s="317"/>
      <c r="H119" s="317"/>
      <c r="I119" s="317"/>
      <c r="J119" s="317">
        <v>25886472</v>
      </c>
      <c r="K119" s="317"/>
      <c r="L119" s="317">
        <v>1524000</v>
      </c>
      <c r="M119" s="317"/>
      <c r="N119" s="317"/>
      <c r="O119" s="317"/>
      <c r="P119" s="317">
        <v>1994050</v>
      </c>
      <c r="Q119" s="317"/>
      <c r="R119" s="317"/>
      <c r="S119" s="316">
        <f>SUM(C119:R119)</f>
        <v>29404522</v>
      </c>
    </row>
    <row r="120" spans="1:19" ht="12">
      <c r="A120" s="420" t="s">
        <v>861</v>
      </c>
      <c r="B120" s="39" t="s">
        <v>93</v>
      </c>
      <c r="C120" s="317"/>
      <c r="D120" s="317"/>
      <c r="E120" s="317"/>
      <c r="F120" s="317"/>
      <c r="G120" s="317"/>
      <c r="H120" s="317">
        <v>11525000</v>
      </c>
      <c r="I120" s="317"/>
      <c r="J120" s="317"/>
      <c r="K120" s="317"/>
      <c r="L120" s="317"/>
      <c r="M120" s="317"/>
      <c r="N120" s="317"/>
      <c r="O120" s="317"/>
      <c r="P120" s="317"/>
      <c r="Q120" s="317"/>
      <c r="R120" s="317"/>
      <c r="S120" s="316">
        <f aca="true" t="shared" si="6" ref="S120:S125">SUM(C120:R120)</f>
        <v>11525000</v>
      </c>
    </row>
    <row r="121" spans="1:19" ht="12">
      <c r="A121" s="421"/>
      <c r="B121" s="41" t="s">
        <v>94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7"/>
      <c r="S121" s="316">
        <f t="shared" si="6"/>
        <v>0</v>
      </c>
    </row>
    <row r="122" spans="1:19" ht="12">
      <c r="A122" s="422"/>
      <c r="B122" s="41" t="s">
        <v>95</v>
      </c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6">
        <f t="shared" si="6"/>
        <v>0</v>
      </c>
    </row>
    <row r="123" spans="1:19" ht="12">
      <c r="A123" s="420" t="s">
        <v>853</v>
      </c>
      <c r="B123" s="39" t="s">
        <v>93</v>
      </c>
      <c r="C123" s="317"/>
      <c r="D123" s="317"/>
      <c r="E123" s="317"/>
      <c r="F123" s="317"/>
      <c r="G123" s="317"/>
      <c r="H123" s="317">
        <v>45378760</v>
      </c>
      <c r="I123" s="317"/>
      <c r="J123" s="317"/>
      <c r="K123" s="317"/>
      <c r="L123" s="317"/>
      <c r="M123" s="317"/>
      <c r="N123" s="317"/>
      <c r="O123" s="317"/>
      <c r="P123" s="317"/>
      <c r="Q123" s="317"/>
      <c r="R123" s="317"/>
      <c r="S123" s="316">
        <f t="shared" si="6"/>
        <v>45378760</v>
      </c>
    </row>
    <row r="124" spans="1:19" ht="12">
      <c r="A124" s="421"/>
      <c r="B124" s="41" t="s">
        <v>94</v>
      </c>
      <c r="C124" s="317"/>
      <c r="D124" s="317"/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7"/>
      <c r="S124" s="316">
        <f t="shared" si="6"/>
        <v>0</v>
      </c>
    </row>
    <row r="125" spans="1:19" ht="12">
      <c r="A125" s="422"/>
      <c r="B125" s="41" t="s">
        <v>95</v>
      </c>
      <c r="C125" s="317"/>
      <c r="D125" s="317"/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7"/>
      <c r="S125" s="316">
        <f t="shared" si="6"/>
        <v>0</v>
      </c>
    </row>
    <row r="126" spans="1:19" ht="12">
      <c r="A126" s="420" t="s">
        <v>473</v>
      </c>
      <c r="B126" s="39" t="s">
        <v>93</v>
      </c>
      <c r="C126" s="317"/>
      <c r="D126" s="317"/>
      <c r="E126" s="317"/>
      <c r="F126" s="317"/>
      <c r="G126" s="317"/>
      <c r="H126" s="317">
        <v>11515819</v>
      </c>
      <c r="I126" s="317"/>
      <c r="J126" s="317"/>
      <c r="K126" s="317"/>
      <c r="L126" s="317"/>
      <c r="M126" s="317"/>
      <c r="N126" s="317"/>
      <c r="O126" s="317"/>
      <c r="P126" s="317"/>
      <c r="Q126" s="317"/>
      <c r="R126" s="317"/>
      <c r="S126" s="316">
        <f aca="true" t="shared" si="7" ref="S126:S137">SUM(C126:R126)</f>
        <v>11515819</v>
      </c>
    </row>
    <row r="127" spans="1:19" ht="12">
      <c r="A127" s="421"/>
      <c r="B127" s="41" t="s">
        <v>94</v>
      </c>
      <c r="C127" s="317"/>
      <c r="D127" s="317"/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7"/>
      <c r="S127" s="316">
        <f t="shared" si="7"/>
        <v>0</v>
      </c>
    </row>
    <row r="128" spans="1:19" ht="12">
      <c r="A128" s="422"/>
      <c r="B128" s="41" t="s">
        <v>95</v>
      </c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6">
        <f t="shared" si="7"/>
        <v>0</v>
      </c>
    </row>
    <row r="129" spans="1:19" ht="12">
      <c r="A129" s="420" t="s">
        <v>474</v>
      </c>
      <c r="B129" s="39" t="s">
        <v>93</v>
      </c>
      <c r="C129" s="317"/>
      <c r="D129" s="317"/>
      <c r="E129" s="317"/>
      <c r="F129" s="317"/>
      <c r="G129" s="317"/>
      <c r="H129" s="317">
        <v>71000</v>
      </c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6">
        <f t="shared" si="7"/>
        <v>71000</v>
      </c>
    </row>
    <row r="130" spans="1:19" ht="12">
      <c r="A130" s="421"/>
      <c r="B130" s="41" t="s">
        <v>94</v>
      </c>
      <c r="C130" s="317"/>
      <c r="D130" s="317"/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7"/>
      <c r="S130" s="316">
        <f t="shared" si="7"/>
        <v>0</v>
      </c>
    </row>
    <row r="131" spans="1:19" ht="12">
      <c r="A131" s="422"/>
      <c r="B131" s="41" t="s">
        <v>95</v>
      </c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6">
        <f t="shared" si="7"/>
        <v>0</v>
      </c>
    </row>
    <row r="132" spans="1:19" ht="12">
      <c r="A132" s="420" t="s">
        <v>893</v>
      </c>
      <c r="B132" s="39" t="s">
        <v>93</v>
      </c>
      <c r="C132" s="317"/>
      <c r="D132" s="317"/>
      <c r="E132" s="317"/>
      <c r="F132" s="317"/>
      <c r="G132" s="317"/>
      <c r="H132" s="317">
        <v>75000</v>
      </c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6">
        <f>SUM(C132:R132)</f>
        <v>75000</v>
      </c>
    </row>
    <row r="133" spans="1:19" ht="12">
      <c r="A133" s="421"/>
      <c r="B133" s="41" t="s">
        <v>94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7"/>
      <c r="S133" s="316">
        <f>SUM(C133:R133)</f>
        <v>0</v>
      </c>
    </row>
    <row r="134" spans="1:19" ht="12">
      <c r="A134" s="422"/>
      <c r="B134" s="41" t="s">
        <v>95</v>
      </c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7"/>
      <c r="S134" s="316">
        <f>SUM(C134:R134)</f>
        <v>0</v>
      </c>
    </row>
    <row r="135" spans="1:19" ht="12">
      <c r="A135" s="420" t="s">
        <v>475</v>
      </c>
      <c r="B135" s="39" t="s">
        <v>93</v>
      </c>
      <c r="C135" s="317"/>
      <c r="D135" s="317"/>
      <c r="E135" s="317"/>
      <c r="F135" s="317"/>
      <c r="G135" s="317"/>
      <c r="H135" s="317">
        <v>57721000</v>
      </c>
      <c r="I135" s="317"/>
      <c r="J135" s="317"/>
      <c r="K135" s="317"/>
      <c r="L135" s="317"/>
      <c r="M135" s="317"/>
      <c r="N135" s="317">
        <v>2000000</v>
      </c>
      <c r="O135" s="317"/>
      <c r="P135" s="317"/>
      <c r="Q135" s="317"/>
      <c r="R135" s="317"/>
      <c r="S135" s="316">
        <f t="shared" si="7"/>
        <v>59721000</v>
      </c>
    </row>
    <row r="136" spans="1:19" ht="12">
      <c r="A136" s="421"/>
      <c r="B136" s="41" t="s">
        <v>94</v>
      </c>
      <c r="C136" s="317"/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7"/>
      <c r="S136" s="316">
        <f t="shared" si="7"/>
        <v>0</v>
      </c>
    </row>
    <row r="137" spans="1:19" ht="12">
      <c r="A137" s="422"/>
      <c r="B137" s="41" t="s">
        <v>95</v>
      </c>
      <c r="C137" s="317"/>
      <c r="D137" s="317"/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7"/>
      <c r="S137" s="316">
        <f t="shared" si="7"/>
        <v>0</v>
      </c>
    </row>
    <row r="138" spans="1:19" ht="12">
      <c r="A138" s="420" t="s">
        <v>851</v>
      </c>
      <c r="B138" s="39" t="s">
        <v>93</v>
      </c>
      <c r="C138" s="317"/>
      <c r="D138" s="317"/>
      <c r="E138" s="317"/>
      <c r="F138" s="317"/>
      <c r="G138" s="317"/>
      <c r="H138" s="317">
        <v>40674000</v>
      </c>
      <c r="I138" s="317"/>
      <c r="J138" s="317"/>
      <c r="K138" s="317"/>
      <c r="L138" s="317"/>
      <c r="M138" s="317"/>
      <c r="N138" s="317"/>
      <c r="O138" s="317"/>
      <c r="P138" s="317"/>
      <c r="Q138" s="317"/>
      <c r="R138" s="317"/>
      <c r="S138" s="316">
        <f>SUM(C138:R138)</f>
        <v>40674000</v>
      </c>
    </row>
    <row r="139" spans="1:19" ht="12">
      <c r="A139" s="421"/>
      <c r="B139" s="41" t="s">
        <v>94</v>
      </c>
      <c r="C139" s="317"/>
      <c r="D139" s="317"/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6">
        <f>SUM(C139:R139)</f>
        <v>0</v>
      </c>
    </row>
    <row r="140" spans="1:19" ht="12">
      <c r="A140" s="422"/>
      <c r="B140" s="41" t="s">
        <v>95</v>
      </c>
      <c r="C140" s="317"/>
      <c r="D140" s="317"/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6">
        <f>SUM(C140:R140)</f>
        <v>0</v>
      </c>
    </row>
    <row r="141" spans="1:19" ht="12.75" customHeight="1">
      <c r="A141" s="420" t="s">
        <v>174</v>
      </c>
      <c r="B141" s="39" t="s">
        <v>93</v>
      </c>
      <c r="C141" s="317"/>
      <c r="D141" s="317"/>
      <c r="E141" s="317"/>
      <c r="F141" s="317"/>
      <c r="G141" s="317"/>
      <c r="H141" s="317">
        <v>150800</v>
      </c>
      <c r="I141" s="317"/>
      <c r="J141" s="317"/>
      <c r="K141" s="317"/>
      <c r="L141" s="317"/>
      <c r="M141" s="317"/>
      <c r="N141" s="317"/>
      <c r="O141" s="317"/>
      <c r="P141" s="317"/>
      <c r="Q141" s="317"/>
      <c r="R141" s="317"/>
      <c r="S141" s="316">
        <f t="shared" si="4"/>
        <v>150800</v>
      </c>
    </row>
    <row r="142" spans="1:19" ht="12">
      <c r="A142" s="421"/>
      <c r="B142" s="41" t="s">
        <v>94</v>
      </c>
      <c r="C142" s="317"/>
      <c r="D142" s="317"/>
      <c r="E142" s="317"/>
      <c r="F142" s="317">
        <v>13433105</v>
      </c>
      <c r="G142" s="317"/>
      <c r="H142" s="317">
        <v>11600</v>
      </c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6">
        <f t="shared" si="4"/>
        <v>13444705</v>
      </c>
    </row>
    <row r="143" spans="1:19" ht="12">
      <c r="A143" s="422"/>
      <c r="B143" s="41" t="s">
        <v>95</v>
      </c>
      <c r="C143" s="317"/>
      <c r="D143" s="317"/>
      <c r="E143" s="317"/>
      <c r="F143" s="317">
        <v>13409905</v>
      </c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6">
        <f t="shared" si="4"/>
        <v>13409905</v>
      </c>
    </row>
    <row r="144" spans="1:19" ht="12.75" customHeight="1">
      <c r="A144" s="420" t="s">
        <v>175</v>
      </c>
      <c r="B144" s="39" t="s">
        <v>93</v>
      </c>
      <c r="C144" s="317"/>
      <c r="D144" s="317"/>
      <c r="E144" s="317"/>
      <c r="F144" s="317">
        <v>16800000</v>
      </c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6">
        <f t="shared" si="4"/>
        <v>16800000</v>
      </c>
    </row>
    <row r="145" spans="1:19" ht="12">
      <c r="A145" s="421"/>
      <c r="B145" s="41" t="s">
        <v>94</v>
      </c>
      <c r="C145" s="317"/>
      <c r="D145" s="317"/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7"/>
      <c r="S145" s="316">
        <f t="shared" si="4"/>
        <v>0</v>
      </c>
    </row>
    <row r="146" spans="1:19" ht="12">
      <c r="A146" s="422"/>
      <c r="B146" s="41" t="s">
        <v>95</v>
      </c>
      <c r="C146" s="317"/>
      <c r="D146" s="317"/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6">
        <f t="shared" si="4"/>
        <v>0</v>
      </c>
    </row>
    <row r="147" spans="1:19" ht="12.75" customHeight="1">
      <c r="A147" s="420" t="s">
        <v>176</v>
      </c>
      <c r="B147" s="39" t="s">
        <v>93</v>
      </c>
      <c r="C147" s="317"/>
      <c r="D147" s="317"/>
      <c r="E147" s="317"/>
      <c r="F147" s="317">
        <v>62600000</v>
      </c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7"/>
      <c r="S147" s="316">
        <f t="shared" si="4"/>
        <v>62600000</v>
      </c>
    </row>
    <row r="148" spans="1:19" ht="12">
      <c r="A148" s="421"/>
      <c r="B148" s="41" t="s">
        <v>94</v>
      </c>
      <c r="C148" s="317"/>
      <c r="D148" s="317"/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6">
        <f t="shared" si="4"/>
        <v>0</v>
      </c>
    </row>
    <row r="149" spans="1:19" ht="12">
      <c r="A149" s="422"/>
      <c r="B149" s="41" t="s">
        <v>95</v>
      </c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6">
        <f t="shared" si="4"/>
        <v>0</v>
      </c>
    </row>
    <row r="150" spans="1:19" ht="12">
      <c r="A150" s="420" t="s">
        <v>476</v>
      </c>
      <c r="B150" s="39" t="s">
        <v>93</v>
      </c>
      <c r="C150" s="317"/>
      <c r="D150" s="317"/>
      <c r="E150" s="317"/>
      <c r="F150" s="317"/>
      <c r="G150" s="317"/>
      <c r="H150" s="317">
        <v>14864000</v>
      </c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6">
        <f t="shared" si="4"/>
        <v>14864000</v>
      </c>
    </row>
    <row r="151" spans="1:19" ht="12">
      <c r="A151" s="421"/>
      <c r="B151" s="41" t="s">
        <v>94</v>
      </c>
      <c r="C151" s="317"/>
      <c r="D151" s="317"/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7"/>
      <c r="S151" s="316">
        <f t="shared" si="4"/>
        <v>0</v>
      </c>
    </row>
    <row r="152" spans="1:19" ht="12">
      <c r="A152" s="422"/>
      <c r="B152" s="41" t="s">
        <v>95</v>
      </c>
      <c r="C152" s="317"/>
      <c r="D152" s="317"/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7"/>
      <c r="S152" s="316">
        <f t="shared" si="4"/>
        <v>0</v>
      </c>
    </row>
    <row r="153" spans="1:19" ht="12">
      <c r="A153" s="420" t="s">
        <v>477</v>
      </c>
      <c r="B153" s="39" t="s">
        <v>93</v>
      </c>
      <c r="C153" s="317"/>
      <c r="D153" s="317"/>
      <c r="E153" s="317"/>
      <c r="F153" s="317"/>
      <c r="G153" s="317"/>
      <c r="H153" s="317">
        <v>7183000</v>
      </c>
      <c r="I153" s="317"/>
      <c r="J153" s="317"/>
      <c r="K153" s="317"/>
      <c r="L153" s="317"/>
      <c r="M153" s="317"/>
      <c r="N153" s="317"/>
      <c r="O153" s="317"/>
      <c r="P153" s="317"/>
      <c r="Q153" s="317"/>
      <c r="R153" s="317"/>
      <c r="S153" s="316">
        <f t="shared" si="4"/>
        <v>7183000</v>
      </c>
    </row>
    <row r="154" spans="1:19" ht="12">
      <c r="A154" s="421"/>
      <c r="B154" s="41" t="s">
        <v>94</v>
      </c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6">
        <f t="shared" si="4"/>
        <v>0</v>
      </c>
    </row>
    <row r="155" spans="1:19" ht="12">
      <c r="A155" s="422"/>
      <c r="B155" s="41" t="s">
        <v>95</v>
      </c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6">
        <f t="shared" si="4"/>
        <v>0</v>
      </c>
    </row>
    <row r="156" spans="1:19" ht="12">
      <c r="A156" s="420" t="s">
        <v>478</v>
      </c>
      <c r="B156" s="39" t="s">
        <v>93</v>
      </c>
      <c r="C156" s="317"/>
      <c r="D156" s="317"/>
      <c r="E156" s="317"/>
      <c r="F156" s="317"/>
      <c r="G156" s="317"/>
      <c r="H156" s="317">
        <v>85612000</v>
      </c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6">
        <f t="shared" si="4"/>
        <v>85612000</v>
      </c>
    </row>
    <row r="157" spans="1:19" ht="12">
      <c r="A157" s="421"/>
      <c r="B157" s="41" t="s">
        <v>94</v>
      </c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6">
        <f t="shared" si="4"/>
        <v>0</v>
      </c>
    </row>
    <row r="158" spans="1:19" ht="12">
      <c r="A158" s="422"/>
      <c r="B158" s="41" t="s">
        <v>95</v>
      </c>
      <c r="C158" s="317"/>
      <c r="D158" s="317"/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7"/>
      <c r="S158" s="316">
        <f t="shared" si="4"/>
        <v>0</v>
      </c>
    </row>
    <row r="159" spans="1:19" ht="12">
      <c r="A159" s="420" t="s">
        <v>479</v>
      </c>
      <c r="B159" s="39" t="s">
        <v>93</v>
      </c>
      <c r="C159" s="317"/>
      <c r="D159" s="317"/>
      <c r="E159" s="317"/>
      <c r="F159" s="317"/>
      <c r="G159" s="317"/>
      <c r="H159" s="317">
        <v>2878000</v>
      </c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6">
        <f t="shared" si="4"/>
        <v>2878000</v>
      </c>
    </row>
    <row r="160" spans="1:19" ht="12">
      <c r="A160" s="421"/>
      <c r="B160" s="41" t="s">
        <v>94</v>
      </c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7"/>
      <c r="S160" s="316">
        <f t="shared" si="4"/>
        <v>0</v>
      </c>
    </row>
    <row r="161" spans="1:19" ht="12">
      <c r="A161" s="422"/>
      <c r="B161" s="41" t="s">
        <v>95</v>
      </c>
      <c r="C161" s="317"/>
      <c r="D161" s="317"/>
      <c r="E161" s="317"/>
      <c r="F161" s="317"/>
      <c r="G161" s="317"/>
      <c r="H161" s="317"/>
      <c r="I161" s="317"/>
      <c r="J161" s="317"/>
      <c r="K161" s="317"/>
      <c r="L161" s="317"/>
      <c r="M161" s="317"/>
      <c r="N161" s="317"/>
      <c r="O161" s="317"/>
      <c r="P161" s="317"/>
      <c r="Q161" s="317"/>
      <c r="R161" s="317"/>
      <c r="S161" s="316">
        <f t="shared" si="4"/>
        <v>0</v>
      </c>
    </row>
    <row r="162" spans="1:19" ht="12.75" customHeight="1">
      <c r="A162" s="420" t="s">
        <v>177</v>
      </c>
      <c r="B162" s="39" t="s">
        <v>93</v>
      </c>
      <c r="C162" s="317"/>
      <c r="D162" s="317"/>
      <c r="E162" s="317"/>
      <c r="F162" s="317">
        <v>31500000</v>
      </c>
      <c r="G162" s="317"/>
      <c r="H162" s="317"/>
      <c r="I162" s="317">
        <v>2000000</v>
      </c>
      <c r="J162" s="317"/>
      <c r="K162" s="317"/>
      <c r="L162" s="317"/>
      <c r="M162" s="317"/>
      <c r="N162" s="317"/>
      <c r="O162" s="317"/>
      <c r="P162" s="317"/>
      <c r="Q162" s="317"/>
      <c r="R162" s="317"/>
      <c r="S162" s="316">
        <f t="shared" si="4"/>
        <v>33500000</v>
      </c>
    </row>
    <row r="163" spans="1:19" ht="12">
      <c r="A163" s="421"/>
      <c r="B163" s="41" t="s">
        <v>94</v>
      </c>
      <c r="C163" s="317"/>
      <c r="D163" s="317"/>
      <c r="E163" s="317"/>
      <c r="F163" s="317">
        <v>81734142</v>
      </c>
      <c r="G163" s="317"/>
      <c r="H163" s="317"/>
      <c r="I163" s="317">
        <v>420000</v>
      </c>
      <c r="J163" s="317"/>
      <c r="K163" s="317"/>
      <c r="L163" s="317"/>
      <c r="M163" s="317"/>
      <c r="N163" s="317"/>
      <c r="O163" s="317"/>
      <c r="P163" s="317"/>
      <c r="Q163" s="317"/>
      <c r="R163" s="317"/>
      <c r="S163" s="316">
        <f t="shared" si="4"/>
        <v>82154142</v>
      </c>
    </row>
    <row r="164" spans="1:19" ht="12">
      <c r="A164" s="422"/>
      <c r="B164" s="41" t="s">
        <v>95</v>
      </c>
      <c r="C164" s="317"/>
      <c r="D164" s="317"/>
      <c r="E164" s="317"/>
      <c r="F164" s="317">
        <v>81734142</v>
      </c>
      <c r="G164" s="317"/>
      <c r="H164" s="317"/>
      <c r="I164" s="317">
        <v>420000</v>
      </c>
      <c r="J164" s="317"/>
      <c r="K164" s="317"/>
      <c r="L164" s="317"/>
      <c r="M164" s="317"/>
      <c r="N164" s="317"/>
      <c r="O164" s="317"/>
      <c r="P164" s="317"/>
      <c r="Q164" s="317"/>
      <c r="R164" s="317"/>
      <c r="S164" s="316">
        <f t="shared" si="4"/>
        <v>82154142</v>
      </c>
    </row>
    <row r="165" spans="1:19" ht="12.75" customHeight="1">
      <c r="A165" s="420" t="s">
        <v>178</v>
      </c>
      <c r="B165" s="39" t="s">
        <v>93</v>
      </c>
      <c r="C165" s="317"/>
      <c r="D165" s="317"/>
      <c r="E165" s="317">
        <v>35000000</v>
      </c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6">
        <f t="shared" si="4"/>
        <v>35000000</v>
      </c>
    </row>
    <row r="166" spans="1:19" ht="12">
      <c r="A166" s="421"/>
      <c r="B166" s="41" t="s">
        <v>94</v>
      </c>
      <c r="C166" s="317"/>
      <c r="D166" s="317"/>
      <c r="E166" s="317"/>
      <c r="F166" s="317"/>
      <c r="G166" s="317"/>
      <c r="H166" s="317"/>
      <c r="I166" s="317"/>
      <c r="J166" s="317"/>
      <c r="K166" s="317"/>
      <c r="L166" s="317"/>
      <c r="M166" s="317"/>
      <c r="N166" s="317"/>
      <c r="O166" s="317"/>
      <c r="P166" s="317"/>
      <c r="Q166" s="317"/>
      <c r="R166" s="317"/>
      <c r="S166" s="316">
        <f t="shared" si="4"/>
        <v>0</v>
      </c>
    </row>
    <row r="167" spans="1:19" ht="12">
      <c r="A167" s="422"/>
      <c r="B167" s="41" t="s">
        <v>95</v>
      </c>
      <c r="C167" s="317"/>
      <c r="D167" s="317"/>
      <c r="E167" s="317"/>
      <c r="F167" s="317"/>
      <c r="G167" s="317"/>
      <c r="H167" s="317"/>
      <c r="I167" s="317"/>
      <c r="J167" s="317"/>
      <c r="K167" s="317"/>
      <c r="L167" s="317"/>
      <c r="M167" s="317"/>
      <c r="N167" s="317"/>
      <c r="O167" s="317"/>
      <c r="P167" s="317"/>
      <c r="Q167" s="317"/>
      <c r="R167" s="317"/>
      <c r="S167" s="316">
        <f t="shared" si="4"/>
        <v>0</v>
      </c>
    </row>
    <row r="168" spans="1:19" ht="12.75" customHeight="1">
      <c r="A168" s="480" t="s">
        <v>342</v>
      </c>
      <c r="B168" s="43" t="s">
        <v>93</v>
      </c>
      <c r="C168" s="318">
        <f>C6+C9+C12+C15+C18+C21+C24+C27+C30+C33+C36+C39+C42+C45+C48+C51+C54+C57+C60+C63+C66+C69+C72+C75+C78+C81+C84+C87+C90+C93+C96+C99+C102+C105+C108+C111+C114+C117+C120+C123+C126+C129+C132+C135+C138+C141+C144+C147+C150+C153+C156+C159+C162+C165</f>
        <v>86120000</v>
      </c>
      <c r="D168" s="318">
        <f aca="true" t="shared" si="8" ref="D168:R168">D6+D9+D12+D15+D18+D21+D24+D27+D30+D33+D36+D39+D42+D45+D48+D51+D54+D57+D60+D63+D66+D69+D72+D75+D78+D81+D84+D87+D90+D93+D96+D99+D102+D105+D108+D111+D114+D117+D120+D123+D126+D129+D132+D135+D138+D141+D144+D147+D150+D153+D156+D159+D162+D165</f>
        <v>26131000</v>
      </c>
      <c r="E168" s="318">
        <f t="shared" si="8"/>
        <v>185300081</v>
      </c>
      <c r="F168" s="318">
        <f t="shared" si="8"/>
        <v>116780000</v>
      </c>
      <c r="G168" s="318">
        <f t="shared" si="8"/>
        <v>993760</v>
      </c>
      <c r="H168" s="318">
        <f t="shared" si="8"/>
        <v>299356273</v>
      </c>
      <c r="I168" s="318">
        <f t="shared" si="8"/>
        <v>17000000</v>
      </c>
      <c r="J168" s="318">
        <f t="shared" si="8"/>
        <v>192418472</v>
      </c>
      <c r="K168" s="318">
        <f t="shared" si="8"/>
        <v>419824000</v>
      </c>
      <c r="L168" s="318">
        <f t="shared" si="8"/>
        <v>138997000</v>
      </c>
      <c r="M168" s="318">
        <f t="shared" si="8"/>
        <v>68876000</v>
      </c>
      <c r="N168" s="318">
        <f t="shared" si="8"/>
        <v>2000000</v>
      </c>
      <c r="O168" s="318">
        <f t="shared" si="8"/>
        <v>7500000</v>
      </c>
      <c r="P168" s="318">
        <f t="shared" si="8"/>
        <v>24000000</v>
      </c>
      <c r="Q168" s="318">
        <f t="shared" si="8"/>
        <v>48832918</v>
      </c>
      <c r="R168" s="318">
        <f t="shared" si="8"/>
        <v>1684277000</v>
      </c>
      <c r="S168" s="316">
        <f>SUM(C168:R168)</f>
        <v>3318406504</v>
      </c>
    </row>
    <row r="169" spans="1:19" s="45" customFormat="1" ht="12">
      <c r="A169" s="481"/>
      <c r="B169" s="40" t="s">
        <v>94</v>
      </c>
      <c r="C169" s="318">
        <f aca="true" t="shared" si="9" ref="C169:R170">C7+C10+C13+C16+C19+C22+C25+C28+C31+C34+C37+C40+C43+C46+C49+C52+C55+C58+C61+C64+C67+C70+C73+C76+C79+C82+C85+C88+C91+C94+C97+C100+C103+C106+C109+C112+C115+C118+C121+C124+C127+C130+C133+C136+C139+C142+C145+C148+C151+C154+C157+C160+C163+C166</f>
        <v>85186339</v>
      </c>
      <c r="D169" s="318">
        <f t="shared" si="9"/>
        <v>24761186</v>
      </c>
      <c r="E169" s="318">
        <f t="shared" si="9"/>
        <v>144239630</v>
      </c>
      <c r="F169" s="318">
        <f t="shared" si="9"/>
        <v>95167247</v>
      </c>
      <c r="G169" s="318">
        <f t="shared" si="9"/>
        <v>1806264</v>
      </c>
      <c r="H169" s="318">
        <f t="shared" si="9"/>
        <v>318120025</v>
      </c>
      <c r="I169" s="318">
        <f t="shared" si="9"/>
        <v>15420000</v>
      </c>
      <c r="J169" s="318">
        <f t="shared" si="9"/>
        <v>354151972</v>
      </c>
      <c r="K169" s="318">
        <f t="shared" si="9"/>
        <v>170597204</v>
      </c>
      <c r="L169" s="318">
        <f t="shared" si="9"/>
        <v>90610295</v>
      </c>
      <c r="M169" s="318">
        <f t="shared" si="9"/>
        <v>66433585</v>
      </c>
      <c r="N169" s="318">
        <f t="shared" si="9"/>
        <v>2000000</v>
      </c>
      <c r="O169" s="318">
        <f t="shared" si="9"/>
        <v>10650000</v>
      </c>
      <c r="P169" s="318">
        <f t="shared" si="9"/>
        <v>28167482</v>
      </c>
      <c r="Q169" s="318">
        <f t="shared" si="9"/>
        <v>48832918</v>
      </c>
      <c r="R169" s="318">
        <f t="shared" si="9"/>
        <v>1594599669</v>
      </c>
      <c r="S169" s="316">
        <f>SUM(C169:R169)</f>
        <v>3050743816</v>
      </c>
    </row>
    <row r="170" spans="1:19" s="45" customFormat="1" ht="12" customHeight="1">
      <c r="A170" s="482"/>
      <c r="B170" s="40" t="s">
        <v>95</v>
      </c>
      <c r="C170" s="318">
        <f t="shared" si="9"/>
        <v>80153473</v>
      </c>
      <c r="D170" s="318">
        <f t="shared" si="9"/>
        <v>22324709</v>
      </c>
      <c r="E170" s="318">
        <f t="shared" si="9"/>
        <v>113523277</v>
      </c>
      <c r="F170" s="318">
        <f t="shared" si="9"/>
        <v>95144047</v>
      </c>
      <c r="G170" s="318">
        <f t="shared" si="9"/>
        <v>1806264</v>
      </c>
      <c r="H170" s="318">
        <f t="shared" si="9"/>
        <v>316608425</v>
      </c>
      <c r="I170" s="318">
        <f t="shared" si="9"/>
        <v>15420000</v>
      </c>
      <c r="J170" s="318">
        <f t="shared" si="9"/>
        <v>346026972</v>
      </c>
      <c r="K170" s="318">
        <f t="shared" si="9"/>
        <v>0</v>
      </c>
      <c r="L170" s="318">
        <f t="shared" si="9"/>
        <v>86985927</v>
      </c>
      <c r="M170" s="318">
        <f t="shared" si="9"/>
        <v>60754817</v>
      </c>
      <c r="N170" s="318">
        <f t="shared" si="9"/>
        <v>2000000</v>
      </c>
      <c r="O170" s="318">
        <f t="shared" si="9"/>
        <v>10650000</v>
      </c>
      <c r="P170" s="318">
        <f t="shared" si="9"/>
        <v>28167482</v>
      </c>
      <c r="Q170" s="318">
        <f t="shared" si="9"/>
        <v>48832918</v>
      </c>
      <c r="R170" s="318">
        <f t="shared" si="9"/>
        <v>1594599669</v>
      </c>
      <c r="S170" s="316">
        <f>SUM(C170:R170)</f>
        <v>2822997980</v>
      </c>
    </row>
  </sheetData>
  <sheetProtection/>
  <mergeCells count="57">
    <mergeCell ref="A2:S2"/>
    <mergeCell ref="A39:A41"/>
    <mergeCell ref="A48:A50"/>
    <mergeCell ref="A132:A134"/>
    <mergeCell ref="A138:A140"/>
    <mergeCell ref="A75:A77"/>
    <mergeCell ref="A6:A8"/>
    <mergeCell ref="A9:A11"/>
    <mergeCell ref="A12:A14"/>
    <mergeCell ref="A15:A17"/>
    <mergeCell ref="A3:S3"/>
    <mergeCell ref="A21:A23"/>
    <mergeCell ref="A24:A26"/>
    <mergeCell ref="A60:A62"/>
    <mergeCell ref="A45:A47"/>
    <mergeCell ref="A54:A56"/>
    <mergeCell ref="A57:A59"/>
    <mergeCell ref="A18:A20"/>
    <mergeCell ref="A27:A29"/>
    <mergeCell ref="A42:A44"/>
    <mergeCell ref="A105:A107"/>
    <mergeCell ref="A108:A110"/>
    <mergeCell ref="A129:A131"/>
    <mergeCell ref="A111:A113"/>
    <mergeCell ref="A120:A122"/>
    <mergeCell ref="A96:A98"/>
    <mergeCell ref="A99:A101"/>
    <mergeCell ref="A123:A125"/>
    <mergeCell ref="A30:A32"/>
    <mergeCell ref="A36:A38"/>
    <mergeCell ref="A51:A53"/>
    <mergeCell ref="A33:A35"/>
    <mergeCell ref="A66:A68"/>
    <mergeCell ref="A84:A86"/>
    <mergeCell ref="A69:A71"/>
    <mergeCell ref="A78:A80"/>
    <mergeCell ref="A63:A65"/>
    <mergeCell ref="A90:A92"/>
    <mergeCell ref="A72:A74"/>
    <mergeCell ref="A156:A158"/>
    <mergeCell ref="A159:A161"/>
    <mergeCell ref="A114:A116"/>
    <mergeCell ref="A102:A104"/>
    <mergeCell ref="A117:A119"/>
    <mergeCell ref="A81:A83"/>
    <mergeCell ref="A87:A89"/>
    <mergeCell ref="A93:A95"/>
    <mergeCell ref="A168:A170"/>
    <mergeCell ref="A141:A143"/>
    <mergeCell ref="A144:A146"/>
    <mergeCell ref="A153:A155"/>
    <mergeCell ref="A126:A128"/>
    <mergeCell ref="A135:A137"/>
    <mergeCell ref="A150:A152"/>
    <mergeCell ref="A162:A164"/>
    <mergeCell ref="A165:A167"/>
    <mergeCell ref="A147:A149"/>
  </mergeCells>
  <printOptions/>
  <pageMargins left="0.11811023622047245" right="0" top="0.5511811023622047" bottom="0.9448818897637796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26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7.25390625" style="74" customWidth="1"/>
    <col min="2" max="2" width="4.875" style="42" customWidth="1"/>
    <col min="3" max="3" width="8.375" style="42" customWidth="1"/>
    <col min="4" max="4" width="8.875" style="42" customWidth="1"/>
    <col min="5" max="6" width="7.625" style="42" bestFit="1" customWidth="1"/>
    <col min="7" max="7" width="7.75390625" style="42" customWidth="1"/>
    <col min="8" max="8" width="8.25390625" style="42" bestFit="1" customWidth="1"/>
    <col min="9" max="9" width="7.125" style="42" customWidth="1"/>
    <col min="10" max="10" width="8.25390625" style="42" customWidth="1"/>
    <col min="11" max="11" width="6.125" style="42" customWidth="1"/>
    <col min="12" max="12" width="8.125" style="42" bestFit="1" customWidth="1"/>
    <col min="13" max="13" width="7.75390625" style="42" customWidth="1"/>
    <col min="14" max="14" width="8.125" style="42" bestFit="1" customWidth="1"/>
    <col min="15" max="15" width="7.75390625" style="42" customWidth="1"/>
    <col min="16" max="17" width="7.875" style="42" customWidth="1"/>
    <col min="18" max="18" width="9.125" style="42" bestFit="1" customWidth="1"/>
    <col min="19" max="19" width="8.875" style="42" customWidth="1"/>
    <col min="20" max="16384" width="9.125" style="42" customWidth="1"/>
  </cols>
  <sheetData>
    <row r="1" spans="1:19" ht="12">
      <c r="A1" s="74" t="s">
        <v>341</v>
      </c>
      <c r="R1" s="145"/>
      <c r="S1" s="141" t="s">
        <v>343</v>
      </c>
    </row>
    <row r="2" spans="1:19" ht="12.75" customHeight="1">
      <c r="A2" s="423" t="s">
        <v>187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</row>
    <row r="3" spans="1:19" ht="12.75" customHeight="1">
      <c r="A3" s="423" t="s">
        <v>672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</row>
    <row r="5" spans="1:19" s="73" customFormat="1" ht="45">
      <c r="A5" s="75"/>
      <c r="B5" s="39"/>
      <c r="C5" s="38" t="s">
        <v>41</v>
      </c>
      <c r="D5" s="38" t="s">
        <v>142</v>
      </c>
      <c r="E5" s="38" t="s">
        <v>42</v>
      </c>
      <c r="F5" s="38" t="s">
        <v>69</v>
      </c>
      <c r="G5" s="38" t="s">
        <v>143</v>
      </c>
      <c r="H5" s="38" t="s">
        <v>144</v>
      </c>
      <c r="I5" s="38" t="s">
        <v>181</v>
      </c>
      <c r="J5" s="38" t="s">
        <v>344</v>
      </c>
      <c r="K5" s="38" t="s">
        <v>179</v>
      </c>
      <c r="L5" s="38" t="s">
        <v>180</v>
      </c>
      <c r="M5" s="38" t="s">
        <v>72</v>
      </c>
      <c r="N5" s="38" t="s">
        <v>145</v>
      </c>
      <c r="O5" s="38" t="s">
        <v>182</v>
      </c>
      <c r="P5" s="38" t="s">
        <v>146</v>
      </c>
      <c r="Q5" s="38" t="s">
        <v>469</v>
      </c>
      <c r="R5" s="38" t="s">
        <v>183</v>
      </c>
      <c r="S5" s="72" t="s">
        <v>39</v>
      </c>
    </row>
    <row r="6" spans="1:19" s="37" customFormat="1" ht="12" customHeight="1">
      <c r="A6" s="424" t="s">
        <v>148</v>
      </c>
      <c r="B6" s="39" t="s">
        <v>93</v>
      </c>
      <c r="C6" s="315">
        <v>245328000</v>
      </c>
      <c r="D6" s="315">
        <v>70239000</v>
      </c>
      <c r="E6" s="315">
        <v>126984000</v>
      </c>
      <c r="F6" s="315"/>
      <c r="G6" s="315"/>
      <c r="H6" s="315">
        <v>2000000</v>
      </c>
      <c r="I6" s="315"/>
      <c r="J6" s="315"/>
      <c r="K6" s="315"/>
      <c r="L6" s="315">
        <v>9800000</v>
      </c>
      <c r="M6" s="315"/>
      <c r="N6" s="315"/>
      <c r="O6" s="315"/>
      <c r="P6" s="315"/>
      <c r="Q6" s="315"/>
      <c r="R6" s="315"/>
      <c r="S6" s="316">
        <f aca="true" t="shared" si="0" ref="S6:S17">SUM(C6:R6)</f>
        <v>454351000</v>
      </c>
    </row>
    <row r="7" spans="1:19" ht="12" customHeight="1">
      <c r="A7" s="424"/>
      <c r="B7" s="41" t="s">
        <v>94</v>
      </c>
      <c r="C7" s="317">
        <v>215598200</v>
      </c>
      <c r="D7" s="317">
        <v>61874000</v>
      </c>
      <c r="E7" s="317">
        <v>93048990</v>
      </c>
      <c r="F7" s="317"/>
      <c r="G7" s="317"/>
      <c r="H7" s="317">
        <v>2000000</v>
      </c>
      <c r="I7" s="317"/>
      <c r="J7" s="317"/>
      <c r="K7" s="317"/>
      <c r="L7" s="317">
        <v>11480000</v>
      </c>
      <c r="M7" s="317">
        <v>278892</v>
      </c>
      <c r="N7" s="317"/>
      <c r="O7" s="317"/>
      <c r="P7" s="317"/>
      <c r="Q7" s="317"/>
      <c r="R7" s="317"/>
      <c r="S7" s="316">
        <f t="shared" si="0"/>
        <v>384280082</v>
      </c>
    </row>
    <row r="8" spans="1:19" ht="12">
      <c r="A8" s="424"/>
      <c r="B8" s="41" t="s">
        <v>95</v>
      </c>
      <c r="C8" s="317">
        <v>214952173</v>
      </c>
      <c r="D8" s="317">
        <v>61869605</v>
      </c>
      <c r="E8" s="317">
        <v>76347048</v>
      </c>
      <c r="F8" s="317"/>
      <c r="G8" s="317"/>
      <c r="H8" s="317">
        <v>2000000</v>
      </c>
      <c r="I8" s="317"/>
      <c r="J8" s="317"/>
      <c r="K8" s="317"/>
      <c r="L8" s="317">
        <v>10042643</v>
      </c>
      <c r="M8" s="317">
        <v>278892</v>
      </c>
      <c r="N8" s="317"/>
      <c r="O8" s="317"/>
      <c r="P8" s="317"/>
      <c r="Q8" s="317"/>
      <c r="R8" s="317"/>
      <c r="S8" s="316">
        <f t="shared" si="0"/>
        <v>365490361</v>
      </c>
    </row>
    <row r="9" spans="1:19" ht="12">
      <c r="A9" s="424" t="s">
        <v>149</v>
      </c>
      <c r="B9" s="39" t="s">
        <v>93</v>
      </c>
      <c r="C9" s="317"/>
      <c r="D9" s="317"/>
      <c r="E9" s="317">
        <v>2000000</v>
      </c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6">
        <f t="shared" si="0"/>
        <v>2000000</v>
      </c>
    </row>
    <row r="10" spans="1:19" ht="12">
      <c r="A10" s="424"/>
      <c r="B10" s="41" t="s">
        <v>94</v>
      </c>
      <c r="C10" s="315"/>
      <c r="D10" s="315"/>
      <c r="E10" s="315">
        <v>1990099</v>
      </c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6">
        <f t="shared" si="0"/>
        <v>1990099</v>
      </c>
    </row>
    <row r="11" spans="1:19" ht="12">
      <c r="A11" s="424"/>
      <c r="B11" s="41" t="s">
        <v>95</v>
      </c>
      <c r="C11" s="317"/>
      <c r="D11" s="317"/>
      <c r="E11" s="317">
        <v>1889627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6">
        <f t="shared" si="0"/>
        <v>1889627</v>
      </c>
    </row>
    <row r="12" spans="1:19" ht="12">
      <c r="A12" s="424" t="s">
        <v>888</v>
      </c>
      <c r="B12" s="39" t="s">
        <v>93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6">
        <f t="shared" si="0"/>
        <v>0</v>
      </c>
    </row>
    <row r="13" spans="1:19" s="37" customFormat="1" ht="12" customHeight="1">
      <c r="A13" s="424"/>
      <c r="B13" s="41" t="s">
        <v>94</v>
      </c>
      <c r="C13" s="315">
        <v>3341210</v>
      </c>
      <c r="D13" s="315">
        <v>945398</v>
      </c>
      <c r="E13" s="315">
        <v>340329</v>
      </c>
      <c r="F13" s="315"/>
      <c r="G13" s="315"/>
      <c r="H13" s="315">
        <v>13909</v>
      </c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6">
        <f t="shared" si="0"/>
        <v>4640846</v>
      </c>
    </row>
    <row r="14" spans="1:19" ht="12" customHeight="1">
      <c r="A14" s="424"/>
      <c r="B14" s="41" t="s">
        <v>95</v>
      </c>
      <c r="C14" s="317">
        <v>3341210</v>
      </c>
      <c r="D14" s="317">
        <v>945399</v>
      </c>
      <c r="E14" s="317">
        <v>340329</v>
      </c>
      <c r="F14" s="317"/>
      <c r="G14" s="317"/>
      <c r="H14" s="317">
        <v>13909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6">
        <f t="shared" si="0"/>
        <v>4640847</v>
      </c>
    </row>
    <row r="15" spans="1:19" ht="12" customHeight="1">
      <c r="A15" s="424" t="s">
        <v>151</v>
      </c>
      <c r="B15" s="39" t="s">
        <v>93</v>
      </c>
      <c r="C15" s="317">
        <v>2500000</v>
      </c>
      <c r="D15" s="317">
        <v>1776000</v>
      </c>
      <c r="E15" s="317">
        <v>23000</v>
      </c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6">
        <f t="shared" si="0"/>
        <v>4299000</v>
      </c>
    </row>
    <row r="16" spans="1:19" ht="12">
      <c r="A16" s="424"/>
      <c r="B16" s="41" t="s">
        <v>94</v>
      </c>
      <c r="C16" s="317">
        <v>1542748</v>
      </c>
      <c r="D16" s="317">
        <v>809140</v>
      </c>
      <c r="E16" s="317">
        <v>150000</v>
      </c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6">
        <f t="shared" si="0"/>
        <v>2501888</v>
      </c>
    </row>
    <row r="17" spans="1:19" ht="12">
      <c r="A17" s="424"/>
      <c r="B17" s="41" t="s">
        <v>95</v>
      </c>
      <c r="C17" s="317">
        <v>1542748</v>
      </c>
      <c r="D17" s="317">
        <v>809140</v>
      </c>
      <c r="E17" s="317">
        <v>149997</v>
      </c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6">
        <f t="shared" si="0"/>
        <v>2501885</v>
      </c>
    </row>
    <row r="18" spans="1:19" ht="12.75" customHeight="1">
      <c r="A18" s="420" t="s">
        <v>162</v>
      </c>
      <c r="B18" s="39" t="s">
        <v>93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>
        <v>3756000</v>
      </c>
      <c r="P18" s="317"/>
      <c r="Q18" s="317"/>
      <c r="R18" s="317"/>
      <c r="S18" s="316">
        <f aca="true" t="shared" si="1" ref="S18:S23">SUM(C18:R18)</f>
        <v>3756000</v>
      </c>
    </row>
    <row r="19" spans="1:19" ht="12">
      <c r="A19" s="421"/>
      <c r="B19" s="41" t="s">
        <v>94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>
        <v>3756000</v>
      </c>
      <c r="P19" s="317"/>
      <c r="Q19" s="317"/>
      <c r="R19" s="317"/>
      <c r="S19" s="316">
        <f t="shared" si="1"/>
        <v>3756000</v>
      </c>
    </row>
    <row r="20" spans="1:19" ht="12">
      <c r="A20" s="422"/>
      <c r="B20" s="41" t="s">
        <v>95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>
        <v>1000000</v>
      </c>
      <c r="P20" s="317"/>
      <c r="Q20" s="317"/>
      <c r="R20" s="317"/>
      <c r="S20" s="316">
        <f t="shared" si="1"/>
        <v>1000000</v>
      </c>
    </row>
    <row r="21" spans="1:19" ht="12.75" customHeight="1">
      <c r="A21" s="420" t="s">
        <v>165</v>
      </c>
      <c r="B21" s="39" t="s">
        <v>93</v>
      </c>
      <c r="C21" s="317"/>
      <c r="D21" s="317"/>
      <c r="E21" s="317">
        <v>1000000</v>
      </c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6">
        <f t="shared" si="1"/>
        <v>1000000</v>
      </c>
    </row>
    <row r="22" spans="1:19" ht="12">
      <c r="A22" s="421"/>
      <c r="B22" s="41" t="s">
        <v>94</v>
      </c>
      <c r="C22" s="317"/>
      <c r="D22" s="317"/>
      <c r="E22" s="317">
        <v>259049</v>
      </c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6">
        <f t="shared" si="1"/>
        <v>259049</v>
      </c>
    </row>
    <row r="23" spans="1:19" ht="12">
      <c r="A23" s="422"/>
      <c r="B23" s="41" t="s">
        <v>95</v>
      </c>
      <c r="C23" s="317"/>
      <c r="D23" s="317"/>
      <c r="E23" s="317">
        <v>259049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6">
        <f t="shared" si="1"/>
        <v>259049</v>
      </c>
    </row>
    <row r="24" spans="1:19" ht="12.75" customHeight="1">
      <c r="A24" s="480" t="s">
        <v>342</v>
      </c>
      <c r="B24" s="43" t="s">
        <v>93</v>
      </c>
      <c r="C24" s="318">
        <f>C6+C9+C12+C15+C18+C21</f>
        <v>247828000</v>
      </c>
      <c r="D24" s="318">
        <f aca="true" t="shared" si="2" ref="D24:R24">D6+D9+D12+D15+D18+D21</f>
        <v>72015000</v>
      </c>
      <c r="E24" s="318">
        <f t="shared" si="2"/>
        <v>130007000</v>
      </c>
      <c r="F24" s="318">
        <f t="shared" si="2"/>
        <v>0</v>
      </c>
      <c r="G24" s="318">
        <f t="shared" si="2"/>
        <v>0</v>
      </c>
      <c r="H24" s="318">
        <f t="shared" si="2"/>
        <v>2000000</v>
      </c>
      <c r="I24" s="318">
        <f t="shared" si="2"/>
        <v>0</v>
      </c>
      <c r="J24" s="318">
        <f t="shared" si="2"/>
        <v>0</v>
      </c>
      <c r="K24" s="318">
        <f t="shared" si="2"/>
        <v>0</v>
      </c>
      <c r="L24" s="318">
        <f t="shared" si="2"/>
        <v>9800000</v>
      </c>
      <c r="M24" s="318">
        <f t="shared" si="2"/>
        <v>0</v>
      </c>
      <c r="N24" s="318">
        <f t="shared" si="2"/>
        <v>0</v>
      </c>
      <c r="O24" s="318">
        <f t="shared" si="2"/>
        <v>3756000</v>
      </c>
      <c r="P24" s="318">
        <f t="shared" si="2"/>
        <v>0</v>
      </c>
      <c r="Q24" s="318">
        <f t="shared" si="2"/>
        <v>0</v>
      </c>
      <c r="R24" s="318">
        <f t="shared" si="2"/>
        <v>0</v>
      </c>
      <c r="S24" s="316">
        <f>SUM(C24:R24)</f>
        <v>465406000</v>
      </c>
    </row>
    <row r="25" spans="1:19" s="45" customFormat="1" ht="12">
      <c r="A25" s="481"/>
      <c r="B25" s="40" t="s">
        <v>94</v>
      </c>
      <c r="C25" s="318">
        <f>C7+C10+C13+C16+C19+C22</f>
        <v>220482158</v>
      </c>
      <c r="D25" s="318">
        <f aca="true" t="shared" si="3" ref="D25:R25">D7+D10+D13+D16+D19+D22</f>
        <v>63628538</v>
      </c>
      <c r="E25" s="318">
        <f t="shared" si="3"/>
        <v>95788467</v>
      </c>
      <c r="F25" s="318">
        <f t="shared" si="3"/>
        <v>0</v>
      </c>
      <c r="G25" s="318">
        <f t="shared" si="3"/>
        <v>0</v>
      </c>
      <c r="H25" s="318">
        <f t="shared" si="3"/>
        <v>2013909</v>
      </c>
      <c r="I25" s="318">
        <f t="shared" si="3"/>
        <v>0</v>
      </c>
      <c r="J25" s="318">
        <f t="shared" si="3"/>
        <v>0</v>
      </c>
      <c r="K25" s="318">
        <f t="shared" si="3"/>
        <v>0</v>
      </c>
      <c r="L25" s="318">
        <f t="shared" si="3"/>
        <v>11480000</v>
      </c>
      <c r="M25" s="318">
        <f t="shared" si="3"/>
        <v>278892</v>
      </c>
      <c r="N25" s="318">
        <f t="shared" si="3"/>
        <v>0</v>
      </c>
      <c r="O25" s="318">
        <f t="shared" si="3"/>
        <v>3756000</v>
      </c>
      <c r="P25" s="318">
        <f t="shared" si="3"/>
        <v>0</v>
      </c>
      <c r="Q25" s="318">
        <f t="shared" si="3"/>
        <v>0</v>
      </c>
      <c r="R25" s="318">
        <f t="shared" si="3"/>
        <v>0</v>
      </c>
      <c r="S25" s="316">
        <f>SUM(C25:R25)</f>
        <v>397427964</v>
      </c>
    </row>
    <row r="26" spans="1:19" s="45" customFormat="1" ht="12" customHeight="1">
      <c r="A26" s="482"/>
      <c r="B26" s="40" t="s">
        <v>95</v>
      </c>
      <c r="C26" s="318">
        <f>C8+C11+C14+C17+C20+C23</f>
        <v>219836131</v>
      </c>
      <c r="D26" s="318">
        <f aca="true" t="shared" si="4" ref="D26:R26">D8+D11+D14+D17+D20+D23</f>
        <v>63624144</v>
      </c>
      <c r="E26" s="318">
        <f t="shared" si="4"/>
        <v>78986050</v>
      </c>
      <c r="F26" s="318">
        <f t="shared" si="4"/>
        <v>0</v>
      </c>
      <c r="G26" s="318">
        <f t="shared" si="4"/>
        <v>0</v>
      </c>
      <c r="H26" s="318">
        <f t="shared" si="4"/>
        <v>2013909</v>
      </c>
      <c r="I26" s="318">
        <f t="shared" si="4"/>
        <v>0</v>
      </c>
      <c r="J26" s="318">
        <f t="shared" si="4"/>
        <v>0</v>
      </c>
      <c r="K26" s="318">
        <f t="shared" si="4"/>
        <v>0</v>
      </c>
      <c r="L26" s="318">
        <f t="shared" si="4"/>
        <v>10042643</v>
      </c>
      <c r="M26" s="318">
        <f t="shared" si="4"/>
        <v>278892</v>
      </c>
      <c r="N26" s="318">
        <f t="shared" si="4"/>
        <v>0</v>
      </c>
      <c r="O26" s="318">
        <f t="shared" si="4"/>
        <v>1000000</v>
      </c>
      <c r="P26" s="318">
        <f t="shared" si="4"/>
        <v>0</v>
      </c>
      <c r="Q26" s="318">
        <f t="shared" si="4"/>
        <v>0</v>
      </c>
      <c r="R26" s="318">
        <f t="shared" si="4"/>
        <v>0</v>
      </c>
      <c r="S26" s="316">
        <f>SUM(C26:R26)</f>
        <v>375781769</v>
      </c>
    </row>
  </sheetData>
  <sheetProtection/>
  <mergeCells count="9">
    <mergeCell ref="A24:A26"/>
    <mergeCell ref="A2:S2"/>
    <mergeCell ref="A3:S3"/>
    <mergeCell ref="A18:A20"/>
    <mergeCell ref="A21:A23"/>
    <mergeCell ref="A6:A8"/>
    <mergeCell ref="A9:A11"/>
    <mergeCell ref="A12:A14"/>
    <mergeCell ref="A15:A17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H1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0.875" style="0" customWidth="1"/>
    <col min="2" max="3" width="11.125" style="0" customWidth="1"/>
    <col min="4" max="4" width="11.875" style="0" customWidth="1"/>
  </cols>
  <sheetData>
    <row r="1" spans="1:4" ht="12.75">
      <c r="A1" t="s">
        <v>341</v>
      </c>
      <c r="C1" s="77"/>
      <c r="D1" s="77" t="s">
        <v>894</v>
      </c>
    </row>
    <row r="3" spans="1:4" ht="12.75">
      <c r="A3" s="425" t="s">
        <v>86</v>
      </c>
      <c r="B3" s="425"/>
      <c r="C3" s="425"/>
      <c r="D3" s="425"/>
    </row>
    <row r="4" spans="1:4" ht="12.75">
      <c r="A4" s="425" t="s">
        <v>672</v>
      </c>
      <c r="B4" s="425"/>
      <c r="C4" s="425"/>
      <c r="D4" s="425"/>
    </row>
    <row r="6" spans="1:4" ht="68.25" customHeight="1">
      <c r="A6" s="14" t="s">
        <v>25</v>
      </c>
      <c r="B6" s="3" t="s">
        <v>65</v>
      </c>
      <c r="C6" s="38" t="s">
        <v>66</v>
      </c>
      <c r="D6" s="38" t="s">
        <v>92</v>
      </c>
    </row>
    <row r="7" spans="1:4" ht="15" customHeight="1">
      <c r="A7" s="6" t="s">
        <v>14</v>
      </c>
      <c r="B7" s="4"/>
      <c r="C7" s="12"/>
      <c r="D7" s="12"/>
    </row>
    <row r="8" spans="1:4" ht="12.75">
      <c r="A8" s="7" t="s">
        <v>895</v>
      </c>
      <c r="B8" s="35">
        <v>20000000</v>
      </c>
      <c r="C8" s="35">
        <v>0</v>
      </c>
      <c r="D8" s="35">
        <v>0</v>
      </c>
    </row>
    <row r="9" spans="1:4" ht="12.75">
      <c r="A9" s="7" t="s">
        <v>896</v>
      </c>
      <c r="B9" s="35">
        <v>700000</v>
      </c>
      <c r="C9" s="35">
        <v>700000</v>
      </c>
      <c r="D9" s="35">
        <v>700000</v>
      </c>
    </row>
    <row r="10" spans="1:4" ht="12.75">
      <c r="A10" s="7" t="s">
        <v>897</v>
      </c>
      <c r="B10" s="35">
        <v>30000000</v>
      </c>
      <c r="C10" s="35">
        <v>0</v>
      </c>
      <c r="D10" s="35">
        <v>0</v>
      </c>
    </row>
    <row r="11" spans="1:4" ht="12.75">
      <c r="A11" s="7" t="s">
        <v>898</v>
      </c>
      <c r="B11" s="35">
        <v>10000000</v>
      </c>
      <c r="C11" s="35">
        <v>18900000</v>
      </c>
      <c r="D11" s="35">
        <v>18900000</v>
      </c>
    </row>
    <row r="12" spans="1:4" ht="12.75">
      <c r="A12" s="7" t="s">
        <v>899</v>
      </c>
      <c r="B12" s="35">
        <v>1752000</v>
      </c>
      <c r="C12" s="35">
        <v>565150</v>
      </c>
      <c r="D12" s="35">
        <v>565150</v>
      </c>
    </row>
    <row r="13" spans="1:4" ht="12.75">
      <c r="A13" s="320" t="s">
        <v>900</v>
      </c>
      <c r="B13" s="35">
        <v>10300000</v>
      </c>
      <c r="C13" s="35">
        <v>0</v>
      </c>
      <c r="D13" s="35">
        <v>0</v>
      </c>
    </row>
    <row r="14" spans="1:4" ht="12.75">
      <c r="A14" s="15" t="s">
        <v>480</v>
      </c>
      <c r="B14" s="35">
        <v>18913000</v>
      </c>
      <c r="C14" s="35">
        <v>18912840</v>
      </c>
      <c r="D14" s="35">
        <v>18912840</v>
      </c>
    </row>
    <row r="15" spans="1:4" ht="22.5">
      <c r="A15" s="15" t="s">
        <v>901</v>
      </c>
      <c r="B15" s="35">
        <v>8600000</v>
      </c>
      <c r="C15" s="35">
        <v>8350489</v>
      </c>
      <c r="D15" s="35">
        <v>8350489</v>
      </c>
    </row>
    <row r="16" spans="1:4" ht="12.75">
      <c r="A16" s="7" t="s">
        <v>902</v>
      </c>
      <c r="B16" s="35">
        <v>4000000</v>
      </c>
      <c r="C16" s="35">
        <v>3988300</v>
      </c>
      <c r="D16" s="35">
        <v>3988300</v>
      </c>
    </row>
    <row r="17" spans="1:4" ht="12.75">
      <c r="A17" s="7" t="s">
        <v>903</v>
      </c>
      <c r="B17" s="35">
        <v>10000000</v>
      </c>
      <c r="C17" s="35">
        <v>0</v>
      </c>
      <c r="D17" s="35">
        <v>0</v>
      </c>
    </row>
    <row r="18" spans="1:4" ht="12.75">
      <c r="A18" s="320" t="s">
        <v>904</v>
      </c>
      <c r="B18" s="35">
        <v>4383000</v>
      </c>
      <c r="C18" s="35">
        <v>0</v>
      </c>
      <c r="D18" s="35">
        <v>0</v>
      </c>
    </row>
    <row r="19" spans="1:4" ht="12.75">
      <c r="A19" s="7" t="s">
        <v>905</v>
      </c>
      <c r="B19" s="35">
        <v>191000</v>
      </c>
      <c r="C19" s="35">
        <v>0</v>
      </c>
      <c r="D19" s="35">
        <v>0</v>
      </c>
    </row>
    <row r="20" spans="1:4" ht="12.75">
      <c r="A20" s="7" t="s">
        <v>906</v>
      </c>
      <c r="B20" s="35">
        <v>3000000</v>
      </c>
      <c r="C20" s="35">
        <v>1803400</v>
      </c>
      <c r="D20" s="35">
        <v>1803400</v>
      </c>
    </row>
    <row r="21" spans="1:4" ht="12.75">
      <c r="A21" s="7" t="s">
        <v>907</v>
      </c>
      <c r="B21" s="35">
        <v>3600000</v>
      </c>
      <c r="C21" s="35">
        <v>4160901</v>
      </c>
      <c r="D21" s="35">
        <v>2336533</v>
      </c>
    </row>
    <row r="22" spans="1:4" ht="12.75">
      <c r="A22" s="7" t="s">
        <v>908</v>
      </c>
      <c r="B22" s="35">
        <v>1800000</v>
      </c>
      <c r="C22" s="35">
        <v>1236790</v>
      </c>
      <c r="D22" s="35">
        <v>1236790</v>
      </c>
    </row>
    <row r="23" spans="1:4" ht="12.75">
      <c r="A23" s="7" t="s">
        <v>909</v>
      </c>
      <c r="B23" s="35">
        <v>4457000</v>
      </c>
      <c r="C23" s="35">
        <v>4456938</v>
      </c>
      <c r="D23" s="35">
        <v>4456938</v>
      </c>
    </row>
    <row r="24" spans="1:4" ht="12.75">
      <c r="A24" s="7" t="s">
        <v>6</v>
      </c>
      <c r="B24" s="35">
        <v>2559000</v>
      </c>
      <c r="C24" s="35">
        <v>0</v>
      </c>
      <c r="D24" s="35">
        <v>0</v>
      </c>
    </row>
    <row r="25" spans="1:4" ht="12.75">
      <c r="A25" s="7" t="s">
        <v>7</v>
      </c>
      <c r="B25" s="35">
        <v>1300000</v>
      </c>
      <c r="C25" s="35">
        <v>0</v>
      </c>
      <c r="D25" s="35">
        <v>0</v>
      </c>
    </row>
    <row r="26" spans="1:8" ht="12.75">
      <c r="A26" s="7" t="s">
        <v>481</v>
      </c>
      <c r="B26" s="35">
        <v>300000</v>
      </c>
      <c r="C26" s="35">
        <v>248752</v>
      </c>
      <c r="D26" s="35">
        <v>248752</v>
      </c>
      <c r="F26" s="321"/>
      <c r="H26" s="321"/>
    </row>
    <row r="27" spans="1:4" ht="12.75">
      <c r="A27" s="7" t="s">
        <v>910</v>
      </c>
      <c r="B27" s="35"/>
      <c r="C27" s="35">
        <v>472315</v>
      </c>
      <c r="D27" s="35">
        <v>472315</v>
      </c>
    </row>
    <row r="28" spans="1:4" ht="12.75">
      <c r="A28" s="7" t="s">
        <v>911</v>
      </c>
      <c r="B28" s="35">
        <v>49000</v>
      </c>
      <c r="C28" s="35">
        <v>0</v>
      </c>
      <c r="D28" s="35">
        <v>0</v>
      </c>
    </row>
    <row r="29" spans="1:4" ht="12.75">
      <c r="A29" s="7" t="s">
        <v>912</v>
      </c>
      <c r="B29" s="35">
        <v>60000</v>
      </c>
      <c r="C29" s="35">
        <v>0</v>
      </c>
      <c r="D29" s="35">
        <v>0</v>
      </c>
    </row>
    <row r="30" spans="1:4" ht="12.75">
      <c r="A30" s="7" t="s">
        <v>913</v>
      </c>
      <c r="B30" s="35">
        <v>132000</v>
      </c>
      <c r="C30" s="35">
        <v>119474</v>
      </c>
      <c r="D30" s="35">
        <v>119474</v>
      </c>
    </row>
    <row r="31" spans="1:4" ht="12.75">
      <c r="A31" s="7" t="s">
        <v>914</v>
      </c>
      <c r="B31" s="35">
        <v>76000</v>
      </c>
      <c r="C31" s="35">
        <v>0</v>
      </c>
      <c r="D31" s="35">
        <v>0</v>
      </c>
    </row>
    <row r="32" spans="1:4" ht="12.75">
      <c r="A32" s="7" t="s">
        <v>482</v>
      </c>
      <c r="B32" s="35">
        <v>345000</v>
      </c>
      <c r="C32" s="35">
        <v>0</v>
      </c>
      <c r="D32" s="35">
        <v>0</v>
      </c>
    </row>
    <row r="33" spans="1:4" ht="12.75">
      <c r="A33" s="7" t="s">
        <v>915</v>
      </c>
      <c r="B33" s="35">
        <v>2480000</v>
      </c>
      <c r="C33" s="35">
        <v>0</v>
      </c>
      <c r="D33" s="35">
        <v>0</v>
      </c>
    </row>
    <row r="34" spans="1:4" ht="12.75">
      <c r="A34" s="7" t="s">
        <v>916</v>
      </c>
      <c r="B34" s="35"/>
      <c r="C34" s="35">
        <v>1180000</v>
      </c>
      <c r="D34" s="35">
        <v>1180000</v>
      </c>
    </row>
    <row r="35" spans="1:4" ht="12.75">
      <c r="A35" s="7" t="s">
        <v>917</v>
      </c>
      <c r="B35" s="35"/>
      <c r="C35" s="35">
        <v>635000</v>
      </c>
      <c r="D35" s="35">
        <v>635000</v>
      </c>
    </row>
    <row r="36" spans="1:4" ht="12.75">
      <c r="A36" s="7" t="s">
        <v>918</v>
      </c>
      <c r="B36" s="35"/>
      <c r="C36" s="35">
        <v>1000001</v>
      </c>
      <c r="D36" s="35">
        <v>1000001</v>
      </c>
    </row>
    <row r="37" spans="1:4" ht="12.75">
      <c r="A37" s="7" t="s">
        <v>919</v>
      </c>
      <c r="B37" s="35"/>
      <c r="C37" s="35">
        <v>14344400</v>
      </c>
      <c r="D37" s="35">
        <v>12544400</v>
      </c>
    </row>
    <row r="38" spans="1:4" ht="12.75">
      <c r="A38" s="7" t="s">
        <v>920</v>
      </c>
      <c r="B38" s="35"/>
      <c r="C38" s="35">
        <v>736600</v>
      </c>
      <c r="D38" s="35">
        <v>736600</v>
      </c>
    </row>
    <row r="39" spans="1:4" ht="12.75">
      <c r="A39" s="7" t="s">
        <v>921</v>
      </c>
      <c r="B39" s="35"/>
      <c r="C39" s="35">
        <v>996950</v>
      </c>
      <c r="D39" s="35">
        <v>996950</v>
      </c>
    </row>
    <row r="40" spans="1:4" ht="12.75">
      <c r="A40" s="7" t="s">
        <v>922</v>
      </c>
      <c r="B40" s="35"/>
      <c r="C40" s="35">
        <v>1524000</v>
      </c>
      <c r="D40" s="35">
        <v>1524000</v>
      </c>
    </row>
    <row r="41" spans="1:4" ht="12.75">
      <c r="A41" s="7" t="s">
        <v>487</v>
      </c>
      <c r="B41" s="35"/>
      <c r="C41" s="35">
        <v>4094954</v>
      </c>
      <c r="D41" s="35">
        <v>4094954</v>
      </c>
    </row>
    <row r="42" spans="1:4" ht="12.75">
      <c r="A42" s="7" t="s">
        <v>923</v>
      </c>
      <c r="B42" s="35"/>
      <c r="C42" s="35">
        <v>1297559</v>
      </c>
      <c r="D42" s="35">
        <v>1297559</v>
      </c>
    </row>
    <row r="43" spans="1:4" ht="12.75">
      <c r="A43" s="7" t="s">
        <v>924</v>
      </c>
      <c r="B43" s="35"/>
      <c r="C43" s="35">
        <v>76200</v>
      </c>
      <c r="D43" s="35">
        <v>76200</v>
      </c>
    </row>
    <row r="44" spans="1:4" ht="12.75">
      <c r="A44" s="4" t="s">
        <v>925</v>
      </c>
      <c r="B44" s="35"/>
      <c r="C44" s="35">
        <v>127000</v>
      </c>
      <c r="D44" s="35">
        <v>127000</v>
      </c>
    </row>
    <row r="45" spans="1:4" ht="12.75">
      <c r="A45" s="4" t="s">
        <v>926</v>
      </c>
      <c r="B45" s="35"/>
      <c r="C45" s="35">
        <v>54902</v>
      </c>
      <c r="D45" s="35">
        <v>54902</v>
      </c>
    </row>
    <row r="46" spans="1:4" ht="12.75">
      <c r="A46" s="4" t="s">
        <v>927</v>
      </c>
      <c r="B46" s="35"/>
      <c r="C46" s="35">
        <v>627380</v>
      </c>
      <c r="D46" s="35">
        <v>627380</v>
      </c>
    </row>
    <row r="47" spans="1:4" ht="12.75">
      <c r="A47" s="4" t="s">
        <v>928</v>
      </c>
      <c r="B47" s="35"/>
      <c r="C47" s="35">
        <v>0</v>
      </c>
      <c r="D47" s="35">
        <v>0</v>
      </c>
    </row>
    <row r="48" spans="1:4" s="322" customFormat="1" ht="12.75">
      <c r="A48" s="181" t="s">
        <v>399</v>
      </c>
      <c r="B48" s="22">
        <f>SUM(B8:B33)</f>
        <v>138997000</v>
      </c>
      <c r="C48" s="22">
        <f>SUM(C8:C47)</f>
        <v>90610295</v>
      </c>
      <c r="D48" s="22">
        <f>SUM(D8:D47)</f>
        <v>86985927</v>
      </c>
    </row>
    <row r="49" spans="1:4" ht="12.75">
      <c r="A49" s="7" t="s">
        <v>56</v>
      </c>
      <c r="B49" s="35"/>
      <c r="C49" s="35"/>
      <c r="D49" s="35"/>
    </row>
    <row r="50" spans="1:4" ht="12.75">
      <c r="A50" s="7" t="s">
        <v>54</v>
      </c>
      <c r="B50" s="35">
        <v>2000000</v>
      </c>
      <c r="C50" s="35">
        <v>2825000</v>
      </c>
      <c r="D50" s="35">
        <v>2379085</v>
      </c>
    </row>
    <row r="51" spans="1:4" ht="12.75">
      <c r="A51" s="7" t="s">
        <v>55</v>
      </c>
      <c r="B51" s="35">
        <v>1000000</v>
      </c>
      <c r="C51" s="35"/>
      <c r="D51" s="35"/>
    </row>
    <row r="52" spans="1:4" ht="12.75">
      <c r="A52" s="7" t="s">
        <v>483</v>
      </c>
      <c r="B52" s="35">
        <v>3000000</v>
      </c>
      <c r="C52" s="35">
        <v>3000000</v>
      </c>
      <c r="D52" s="35">
        <v>2978900</v>
      </c>
    </row>
    <row r="53" spans="1:4" ht="12.75">
      <c r="A53" s="7" t="s">
        <v>8</v>
      </c>
      <c r="B53" s="35">
        <v>800000</v>
      </c>
      <c r="C53" s="35">
        <v>1800000</v>
      </c>
      <c r="D53" s="35">
        <v>1242792</v>
      </c>
    </row>
    <row r="54" spans="1:4" ht="12.75">
      <c r="A54" s="7" t="s">
        <v>57</v>
      </c>
      <c r="B54" s="35">
        <v>1000000</v>
      </c>
      <c r="C54" s="35"/>
      <c r="D54" s="35"/>
    </row>
    <row r="55" spans="1:4" ht="22.5">
      <c r="A55" s="7" t="s">
        <v>484</v>
      </c>
      <c r="B55" s="35">
        <v>2000000</v>
      </c>
      <c r="C55" s="35">
        <v>3855000</v>
      </c>
      <c r="D55" s="35">
        <v>3441866</v>
      </c>
    </row>
    <row r="56" spans="1:4" s="36" customFormat="1" ht="12.75">
      <c r="A56" s="320" t="s">
        <v>929</v>
      </c>
      <c r="B56" s="35">
        <v>2750000</v>
      </c>
      <c r="C56" s="35">
        <v>2750000</v>
      </c>
      <c r="D56" s="35">
        <v>2748853</v>
      </c>
    </row>
    <row r="57" spans="1:4" s="36" customFormat="1" ht="12.75">
      <c r="A57" s="320" t="s">
        <v>929</v>
      </c>
      <c r="B57" s="35"/>
      <c r="C57" s="35">
        <v>800250</v>
      </c>
      <c r="D57" s="35">
        <v>800250</v>
      </c>
    </row>
    <row r="58" spans="1:4" s="36" customFormat="1" ht="12.75">
      <c r="A58" s="320" t="s">
        <v>930</v>
      </c>
      <c r="B58" s="35">
        <v>2000000</v>
      </c>
      <c r="C58" s="35">
        <v>1978645</v>
      </c>
      <c r="D58" s="35">
        <v>1967479</v>
      </c>
    </row>
    <row r="59" spans="1:4" s="36" customFormat="1" ht="12.75">
      <c r="A59" s="320" t="s">
        <v>931</v>
      </c>
      <c r="B59" s="35">
        <v>200000</v>
      </c>
      <c r="C59" s="35">
        <v>200000</v>
      </c>
      <c r="D59" s="35">
        <v>200000</v>
      </c>
    </row>
    <row r="60" spans="1:4" s="36" customFormat="1" ht="12.75">
      <c r="A60" s="320" t="s">
        <v>932</v>
      </c>
      <c r="B60" s="35">
        <v>1700000</v>
      </c>
      <c r="C60" s="35">
        <v>1699999</v>
      </c>
      <c r="D60" s="35">
        <v>1699999</v>
      </c>
    </row>
    <row r="61" spans="1:4" s="36" customFormat="1" ht="12.75">
      <c r="A61" s="320" t="s">
        <v>933</v>
      </c>
      <c r="B61" s="35"/>
      <c r="C61" s="35">
        <v>2046527</v>
      </c>
      <c r="D61" s="35">
        <v>553171</v>
      </c>
    </row>
    <row r="62" spans="1:4" s="36" customFormat="1" ht="12.75">
      <c r="A62" s="320" t="s">
        <v>934</v>
      </c>
      <c r="B62" s="35">
        <v>1500000</v>
      </c>
      <c r="C62" s="35">
        <v>1500000</v>
      </c>
      <c r="D62" s="35">
        <v>1377816</v>
      </c>
    </row>
    <row r="63" spans="1:4" s="36" customFormat="1" ht="12.75">
      <c r="A63" s="320" t="s">
        <v>935</v>
      </c>
      <c r="B63" s="35">
        <v>3000000</v>
      </c>
      <c r="C63" s="35">
        <v>3000000</v>
      </c>
      <c r="D63" s="35">
        <v>3000000</v>
      </c>
    </row>
    <row r="64" spans="1:4" s="36" customFormat="1" ht="12.75">
      <c r="A64" s="320" t="s">
        <v>936</v>
      </c>
      <c r="B64" s="35">
        <v>14500000</v>
      </c>
      <c r="C64" s="35">
        <v>14500000</v>
      </c>
      <c r="D64" s="35">
        <v>14500000</v>
      </c>
    </row>
    <row r="65" spans="1:4" s="36" customFormat="1" ht="12.75">
      <c r="A65" s="320" t="s">
        <v>937</v>
      </c>
      <c r="B65" s="35"/>
      <c r="C65" s="35">
        <v>35928548</v>
      </c>
      <c r="D65" s="35">
        <v>35928548</v>
      </c>
    </row>
    <row r="66" spans="1:4" s="36" customFormat="1" ht="12.75">
      <c r="A66" s="320" t="s">
        <v>938</v>
      </c>
      <c r="B66" s="35"/>
      <c r="C66" s="35">
        <v>160000</v>
      </c>
      <c r="D66" s="35">
        <v>160000</v>
      </c>
    </row>
    <row r="67" spans="1:4" s="322" customFormat="1" ht="12.75">
      <c r="A67" s="181" t="s">
        <v>400</v>
      </c>
      <c r="B67" s="22">
        <f>SUM(B49:B64)</f>
        <v>35450000</v>
      </c>
      <c r="C67" s="22">
        <f>SUM(C49:C66)</f>
        <v>76043969</v>
      </c>
      <c r="D67" s="22">
        <f>SUM(D49:D66)</f>
        <v>72978759</v>
      </c>
    </row>
    <row r="68" spans="1:4" ht="12.75">
      <c r="A68" s="5" t="s">
        <v>21</v>
      </c>
      <c r="B68" s="144">
        <f>B48+B67</f>
        <v>174447000</v>
      </c>
      <c r="C68" s="144">
        <f>C48+C67</f>
        <v>166654264</v>
      </c>
      <c r="D68" s="144">
        <f>D48+D67</f>
        <v>159964686</v>
      </c>
    </row>
    <row r="69" spans="1:4" s="1" customFormat="1" ht="14.25" customHeight="1">
      <c r="A69" s="6" t="s">
        <v>58</v>
      </c>
      <c r="B69" s="162"/>
      <c r="C69" s="162"/>
      <c r="D69" s="162"/>
    </row>
    <row r="70" spans="1:4" ht="15" customHeight="1">
      <c r="A70" s="7" t="s">
        <v>29</v>
      </c>
      <c r="B70" s="35">
        <v>5000000</v>
      </c>
      <c r="C70" s="35">
        <v>2785567</v>
      </c>
      <c r="D70" s="35">
        <v>2785567</v>
      </c>
    </row>
    <row r="71" spans="1:4" s="10" customFormat="1" ht="13.5" customHeight="1">
      <c r="A71" s="4" t="s">
        <v>17</v>
      </c>
      <c r="B71" s="35">
        <v>500000</v>
      </c>
      <c r="C71" s="35">
        <v>200000</v>
      </c>
      <c r="D71" s="35">
        <v>200000</v>
      </c>
    </row>
    <row r="72" spans="1:4" ht="12.75">
      <c r="A72" s="4" t="s">
        <v>51</v>
      </c>
      <c r="B72" s="35">
        <v>10000000</v>
      </c>
      <c r="C72" s="35">
        <v>9642265</v>
      </c>
      <c r="D72" s="35">
        <v>9642265</v>
      </c>
    </row>
    <row r="73" spans="1:4" ht="12.75">
      <c r="A73" s="16" t="s">
        <v>22</v>
      </c>
      <c r="B73" s="35">
        <v>1000000</v>
      </c>
      <c r="C73" s="35">
        <v>0</v>
      </c>
      <c r="D73" s="35">
        <v>0</v>
      </c>
    </row>
    <row r="74" spans="1:4" ht="12.75">
      <c r="A74" s="4" t="s">
        <v>485</v>
      </c>
      <c r="B74" s="35">
        <v>15000000</v>
      </c>
      <c r="C74" s="35">
        <v>21300000</v>
      </c>
      <c r="D74" s="35">
        <v>21300000</v>
      </c>
    </row>
    <row r="75" spans="1:4" ht="12.75">
      <c r="A75" s="4" t="s">
        <v>35</v>
      </c>
      <c r="B75" s="35">
        <v>0</v>
      </c>
      <c r="C75" s="35">
        <v>0</v>
      </c>
      <c r="D75" s="35">
        <v>0</v>
      </c>
    </row>
    <row r="76" spans="1:4" ht="12.75">
      <c r="A76" s="4" t="s">
        <v>939</v>
      </c>
      <c r="B76" s="35">
        <v>2000000</v>
      </c>
      <c r="C76" s="35">
        <v>2000000</v>
      </c>
      <c r="D76" s="35">
        <v>2000000</v>
      </c>
    </row>
    <row r="77" spans="1:4" ht="12.75">
      <c r="A77" s="4" t="s">
        <v>940</v>
      </c>
      <c r="B77" s="35"/>
      <c r="C77" s="35">
        <v>2895600</v>
      </c>
      <c r="D77" s="35">
        <v>2895600</v>
      </c>
    </row>
    <row r="78" spans="1:4" ht="12.75">
      <c r="A78" s="4" t="s">
        <v>941</v>
      </c>
      <c r="B78" s="35"/>
      <c r="C78" s="35">
        <v>1657500</v>
      </c>
      <c r="D78" s="35">
        <v>1657500</v>
      </c>
    </row>
    <row r="79" spans="1:4" ht="12.75">
      <c r="A79" s="4" t="s">
        <v>942</v>
      </c>
      <c r="B79" s="35"/>
      <c r="C79" s="35">
        <v>336550</v>
      </c>
      <c r="D79" s="35">
        <v>336550</v>
      </c>
    </row>
    <row r="80" spans="1:4" ht="12.75">
      <c r="A80" s="181" t="s">
        <v>399</v>
      </c>
      <c r="B80" s="35">
        <f>SUM(B70:B76)</f>
        <v>33500000</v>
      </c>
      <c r="C80" s="35">
        <f>SUM(C70:C79)</f>
        <v>40817482</v>
      </c>
      <c r="D80" s="35">
        <f>SUM(D70:D79)</f>
        <v>40817482</v>
      </c>
    </row>
    <row r="81" spans="1:4" ht="12.75">
      <c r="A81" s="4" t="s">
        <v>486</v>
      </c>
      <c r="B81" s="35">
        <v>3756000</v>
      </c>
      <c r="C81" s="35">
        <v>3756000</v>
      </c>
      <c r="D81" s="35">
        <v>1000000</v>
      </c>
    </row>
    <row r="82" spans="1:4" ht="12.75">
      <c r="A82" s="320" t="s">
        <v>932</v>
      </c>
      <c r="B82" s="35"/>
      <c r="C82" s="35">
        <v>1</v>
      </c>
      <c r="D82" s="35">
        <v>1</v>
      </c>
    </row>
    <row r="83" spans="1:4" ht="12.75">
      <c r="A83" s="181" t="s">
        <v>400</v>
      </c>
      <c r="B83" s="35">
        <f>SUM(B81:B81)</f>
        <v>3756000</v>
      </c>
      <c r="C83" s="35">
        <f>SUM(C81:C82)</f>
        <v>3756001</v>
      </c>
      <c r="D83" s="35">
        <f>SUM(D81:D82)</f>
        <v>1000001</v>
      </c>
    </row>
    <row r="84" spans="1:4" ht="12.75">
      <c r="A84" s="9" t="s">
        <v>59</v>
      </c>
      <c r="B84" s="144">
        <f>B80+B83</f>
        <v>37256000</v>
      </c>
      <c r="C84" s="144">
        <f>C80+C83</f>
        <v>44573483</v>
      </c>
      <c r="D84" s="144">
        <f>D80+D83</f>
        <v>41817483</v>
      </c>
    </row>
    <row r="85" spans="1:4" s="1" customFormat="1" ht="15" customHeight="1">
      <c r="A85" s="220" t="s">
        <v>23</v>
      </c>
      <c r="B85" s="162"/>
      <c r="C85" s="162"/>
      <c r="D85" s="162"/>
    </row>
    <row r="86" spans="1:4" s="1" customFormat="1" ht="12.75" customHeight="1">
      <c r="A86" s="4" t="s">
        <v>13</v>
      </c>
      <c r="B86" s="21">
        <v>4000000</v>
      </c>
      <c r="C86" s="21">
        <v>990000</v>
      </c>
      <c r="D86" s="21">
        <v>990000</v>
      </c>
    </row>
    <row r="87" spans="1:4" s="1" customFormat="1" ht="12.75" customHeight="1">
      <c r="A87" s="4" t="s">
        <v>30</v>
      </c>
      <c r="B87" s="35">
        <v>3000000</v>
      </c>
      <c r="C87" s="35">
        <v>0</v>
      </c>
      <c r="D87" s="35">
        <v>0</v>
      </c>
    </row>
    <row r="88" spans="1:4" s="1" customFormat="1" ht="12.75" customHeight="1">
      <c r="A88" s="7" t="s">
        <v>49</v>
      </c>
      <c r="B88" s="35">
        <v>10000000</v>
      </c>
      <c r="C88" s="35">
        <v>0</v>
      </c>
      <c r="D88" s="35">
        <v>0</v>
      </c>
    </row>
    <row r="89" spans="1:4" s="1" customFormat="1" ht="12.75" customHeight="1">
      <c r="A89" s="7" t="s">
        <v>943</v>
      </c>
      <c r="B89" s="21">
        <v>26626000</v>
      </c>
      <c r="C89" s="21">
        <v>9336710</v>
      </c>
      <c r="D89" s="21">
        <v>9336710</v>
      </c>
    </row>
    <row r="90" spans="1:4" s="1" customFormat="1" ht="12.75" customHeight="1">
      <c r="A90" s="7" t="s">
        <v>50</v>
      </c>
      <c r="B90" s="21"/>
      <c r="C90" s="21">
        <v>32723813</v>
      </c>
      <c r="D90" s="21">
        <v>27045045</v>
      </c>
    </row>
    <row r="91" spans="1:4" s="1" customFormat="1" ht="12.75" customHeight="1">
      <c r="A91" s="7" t="s">
        <v>60</v>
      </c>
      <c r="B91" s="35">
        <v>2000000</v>
      </c>
      <c r="C91" s="35">
        <v>0</v>
      </c>
      <c r="D91" s="35">
        <v>0</v>
      </c>
    </row>
    <row r="92" spans="1:4" s="1" customFormat="1" ht="12.75" customHeight="1">
      <c r="A92" s="7" t="s">
        <v>487</v>
      </c>
      <c r="B92" s="21">
        <v>4250000</v>
      </c>
      <c r="C92" s="21">
        <v>0</v>
      </c>
      <c r="D92" s="21">
        <v>0</v>
      </c>
    </row>
    <row r="93" spans="1:4" ht="12.75" customHeight="1">
      <c r="A93" s="7" t="s">
        <v>463</v>
      </c>
      <c r="B93" s="35">
        <v>19000000</v>
      </c>
      <c r="C93" s="35">
        <v>19000000</v>
      </c>
      <c r="D93" s="35">
        <v>19000000</v>
      </c>
    </row>
    <row r="94" spans="1:4" ht="12.75" customHeight="1">
      <c r="A94" s="320" t="s">
        <v>904</v>
      </c>
      <c r="B94" s="35"/>
      <c r="C94" s="35">
        <v>4383062</v>
      </c>
      <c r="D94" s="35">
        <v>4383062</v>
      </c>
    </row>
    <row r="95" spans="1:4" s="322" customFormat="1" ht="12.75" customHeight="1">
      <c r="A95" s="178" t="s">
        <v>399</v>
      </c>
      <c r="B95" s="22">
        <f>SUM(B86:B93)</f>
        <v>68876000</v>
      </c>
      <c r="C95" s="22">
        <f>SUM(C86:C94)</f>
        <v>66433585</v>
      </c>
      <c r="D95" s="22">
        <f>SUM(D86:D94)</f>
        <v>60754817</v>
      </c>
    </row>
    <row r="96" spans="1:4" s="121" customFormat="1" ht="12.75" customHeight="1">
      <c r="A96" s="16" t="s">
        <v>944</v>
      </c>
      <c r="B96" s="21"/>
      <c r="C96" s="21">
        <v>278892</v>
      </c>
      <c r="D96" s="21">
        <v>278892</v>
      </c>
    </row>
    <row r="97" spans="1:4" s="36" customFormat="1" ht="12.75">
      <c r="A97" s="323" t="s">
        <v>945</v>
      </c>
      <c r="B97" s="35">
        <v>3000000</v>
      </c>
      <c r="C97" s="35">
        <v>3000000</v>
      </c>
      <c r="D97" s="35">
        <v>3000000</v>
      </c>
    </row>
    <row r="98" spans="1:4" s="36" customFormat="1" ht="12.75">
      <c r="A98" s="323" t="s">
        <v>946</v>
      </c>
      <c r="B98" s="35">
        <v>1000000</v>
      </c>
      <c r="C98" s="35">
        <v>1000000</v>
      </c>
      <c r="D98" s="35">
        <v>1000000</v>
      </c>
    </row>
    <row r="99" spans="1:4" s="36" customFormat="1" ht="12.75">
      <c r="A99" s="323" t="s">
        <v>31</v>
      </c>
      <c r="B99" s="35">
        <v>3000000</v>
      </c>
      <c r="C99" s="35">
        <v>3000000</v>
      </c>
      <c r="D99" s="35">
        <v>2999688</v>
      </c>
    </row>
    <row r="100" spans="1:4" s="322" customFormat="1" ht="12.75">
      <c r="A100" s="221" t="s">
        <v>400</v>
      </c>
      <c r="B100" s="22">
        <f>SUM(B97:B99)</f>
        <v>7000000</v>
      </c>
      <c r="C100" s="22">
        <f>SUM(C96:C99)</f>
        <v>7278892</v>
      </c>
      <c r="D100" s="22">
        <f>SUM(D96:D99)</f>
        <v>7278580</v>
      </c>
    </row>
    <row r="101" spans="1:4" ht="12.75">
      <c r="A101" s="5" t="s">
        <v>24</v>
      </c>
      <c r="B101" s="144">
        <f>B95+B100</f>
        <v>75876000</v>
      </c>
      <c r="C101" s="144">
        <f>C95+C100</f>
        <v>73712477</v>
      </c>
      <c r="D101" s="144">
        <f>D95+D100</f>
        <v>68033397</v>
      </c>
    </row>
    <row r="102" spans="1:4" ht="12.75">
      <c r="A102" s="5" t="s">
        <v>488</v>
      </c>
      <c r="B102" s="144">
        <f>B48+B80+B95</f>
        <v>241373000</v>
      </c>
      <c r="C102" s="144">
        <f>C48+C80+C95</f>
        <v>197861362</v>
      </c>
      <c r="D102" s="144">
        <f>D48+D80+D95</f>
        <v>188558226</v>
      </c>
    </row>
    <row r="103" spans="1:4" ht="12.75">
      <c r="A103" s="5" t="s">
        <v>489</v>
      </c>
      <c r="B103" s="144">
        <f aca="true" t="shared" si="0" ref="B103:D104">B67+B83+B100</f>
        <v>46206000</v>
      </c>
      <c r="C103" s="144">
        <f t="shared" si="0"/>
        <v>87078862</v>
      </c>
      <c r="D103" s="144">
        <f t="shared" si="0"/>
        <v>81257340</v>
      </c>
    </row>
    <row r="104" spans="1:4" ht="16.5" customHeight="1">
      <c r="A104" s="5" t="s">
        <v>16</v>
      </c>
      <c r="B104" s="144">
        <f t="shared" si="0"/>
        <v>287579000</v>
      </c>
      <c r="C104" s="144">
        <f t="shared" si="0"/>
        <v>284940224</v>
      </c>
      <c r="D104" s="144">
        <f t="shared" si="0"/>
        <v>269815566</v>
      </c>
    </row>
    <row r="105" spans="1:4" ht="14.25" customHeight="1">
      <c r="A105" s="7" t="s">
        <v>53</v>
      </c>
      <c r="B105" s="162">
        <v>15000000</v>
      </c>
      <c r="C105" s="162">
        <v>0</v>
      </c>
      <c r="D105" s="162">
        <v>0</v>
      </c>
    </row>
    <row r="106" spans="1:4" s="79" customFormat="1" ht="12.75">
      <c r="A106" s="174" t="s">
        <v>52</v>
      </c>
      <c r="B106" s="144">
        <f>SUM(B105)</f>
        <v>15000000</v>
      </c>
      <c r="C106" s="144">
        <f>SUM(C105)</f>
        <v>0</v>
      </c>
      <c r="D106" s="144">
        <f>SUM(D105)</f>
        <v>0</v>
      </c>
    </row>
    <row r="107" spans="1:3" ht="12.75">
      <c r="A107" s="8"/>
      <c r="B107" s="8"/>
      <c r="C107" s="8"/>
    </row>
    <row r="108" spans="1:3" ht="12.75">
      <c r="A108" s="8"/>
      <c r="B108" s="8"/>
      <c r="C108" s="8"/>
    </row>
    <row r="109" spans="1:3" ht="12.75">
      <c r="A109" s="8"/>
      <c r="B109" s="8"/>
      <c r="C109" s="8"/>
    </row>
    <row r="110" spans="1:3" ht="12.75">
      <c r="A110" s="19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11"/>
      <c r="B115" s="8"/>
      <c r="C115" s="8"/>
    </row>
    <row r="116" spans="1:3" ht="12.75">
      <c r="A116" s="11"/>
      <c r="B116" s="11"/>
      <c r="C116" s="11"/>
    </row>
    <row r="117" spans="1:3" ht="12.75">
      <c r="A117" s="8"/>
      <c r="B117" s="8"/>
      <c r="C117" s="8"/>
    </row>
    <row r="118" spans="1:3" ht="12.75">
      <c r="A118" s="11"/>
      <c r="B118" s="8"/>
      <c r="C118" s="8"/>
    </row>
    <row r="119" spans="1:3" ht="12.75">
      <c r="A119" s="11"/>
      <c r="B119" s="11"/>
      <c r="C119" s="11"/>
    </row>
    <row r="120" spans="1:3" ht="12.75">
      <c r="A120" s="8"/>
      <c r="B120" s="11"/>
      <c r="C120" s="11"/>
    </row>
    <row r="121" spans="1:3" ht="12.75">
      <c r="A121" s="8"/>
      <c r="B121" s="8"/>
      <c r="C121" s="8"/>
    </row>
    <row r="122" spans="1:3" ht="12.75">
      <c r="A122" s="8"/>
      <c r="B122" s="8"/>
      <c r="C122" s="8"/>
    </row>
    <row r="123" spans="2:3" ht="12.75">
      <c r="B123" s="8"/>
      <c r="C123" s="8"/>
    </row>
  </sheetData>
  <sheetProtection/>
  <mergeCells count="2">
    <mergeCell ref="A3:D3"/>
    <mergeCell ref="A4:D4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portrait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2017-05-17T13:36:16Z</cp:lastPrinted>
  <dcterms:created xsi:type="dcterms:W3CDTF">2002-01-04T07:43:44Z</dcterms:created>
  <dcterms:modified xsi:type="dcterms:W3CDTF">2017-05-17T13:37:17Z</dcterms:modified>
  <cp:category/>
  <cp:version/>
  <cp:contentType/>
  <cp:contentStatus/>
</cp:coreProperties>
</file>