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968" firstSheet="1" activeTab="1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1.1.sz.mell" sheetId="15" r:id="rId15"/>
    <sheet name="Z_6.1.2.sz.mell" sheetId="16" r:id="rId16"/>
    <sheet name="Z_6.1.3.sz.mell" sheetId="17" r:id="rId17"/>
    <sheet name="Z_6.2.sz.mell" sheetId="18" r:id="rId18"/>
    <sheet name="Z_6.3.sz.mell" sheetId="19" r:id="rId19"/>
    <sheet name="Z_6.3.1.sz.mell" sheetId="20" r:id="rId20"/>
    <sheet name="Z_6.3.2.sz.mell" sheetId="21" r:id="rId21"/>
    <sheet name="Z_6.4.sz.mell" sheetId="22" r:id="rId22"/>
    <sheet name="Z_6.5.sz.mell" sheetId="23" r:id="rId23"/>
    <sheet name="Z_7.sz.mell" sheetId="24" r:id="rId24"/>
    <sheet name="Z_8.sz.mell" sheetId="25" r:id="rId25"/>
    <sheet name="Z_1.tájékoztató_t." sheetId="26" r:id="rId26"/>
    <sheet name="Z_2.tájékoztató_t." sheetId="27" r:id="rId27"/>
    <sheet name="Z_3.tájékoztató_t." sheetId="28" r:id="rId28"/>
    <sheet name="Z_4.tájékoztató_t." sheetId="29" r:id="rId29"/>
    <sheet name="Z_5.tájékoztató_t." sheetId="30" r:id="rId30"/>
    <sheet name="Z_6.tájékoztató_t." sheetId="31" r:id="rId31"/>
    <sheet name="Z_7.2.tájékoztató_t." sheetId="32" r:id="rId32"/>
    <sheet name="Z_7.3.tájékoztató_t." sheetId="33" r:id="rId33"/>
    <sheet name="Z_8.tájékoztató_t." sheetId="34" r:id="rId34"/>
    <sheet name="Z_9.tájékoztató_t." sheetId="35" r:id="rId35"/>
  </sheets>
  <definedNames>
    <definedName name="_ftn1" localSheetId="32">'Z_7.3.tájékoztató_t.'!$A$31</definedName>
    <definedName name="_ftnref1" localSheetId="32">'Z_7.3.tájékoztató_t.'!$A$22</definedName>
    <definedName name="_xlfn.IFERROR" hidden="1">#NAME?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7">'Z_6.2.sz.mell'!$1:$6</definedName>
    <definedName name="_xlnm.Print_Titles" localSheetId="19">'Z_6.3.1.sz.mell'!$1:$6</definedName>
    <definedName name="_xlnm.Print_Titles" localSheetId="20">'Z_6.3.2.sz.mell'!$1:$6</definedName>
    <definedName name="_xlnm.Print_Titles" localSheetId="18">'Z_6.3.sz.mell'!$1:$6</definedName>
    <definedName name="_xlnm.Print_Titles" localSheetId="21">'Z_6.4.sz.mell'!$1:$6</definedName>
    <definedName name="_xlnm.Print_Titles" localSheetId="22">'Z_6.5.sz.mell'!$1:$6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5">'Z_1.tájékoztató_t.'!$A$1:$E$148</definedName>
  </definedNames>
  <calcPr fullCalcOnLoad="1"/>
</workbook>
</file>

<file path=xl/sharedStrings.xml><?xml version="1.0" encoding="utf-8"?>
<sst xmlns="http://schemas.openxmlformats.org/spreadsheetml/2006/main" count="7397" uniqueCount="1194">
  <si>
    <t>122 005 215</t>
  </si>
  <si>
    <t>93,97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</si>
  <si>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</si>
  <si>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</si>
  <si>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</si>
  <si>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</si>
  <si>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</si>
  <si>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</si>
  <si>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</si>
  <si>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</si>
  <si>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</si>
  <si>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</si>
  <si>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</si>
  <si>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</si>
  <si>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</si>
  <si>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</si>
  <si>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</si>
  <si>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</si>
  <si>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</si>
  <si>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</si>
  <si>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</si>
  <si>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</si>
  <si>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Intézmény törzsszáma: 825065    Intézmény neve: TULIPÁN BÖLCSŐDE VAJA</t>
  </si>
  <si>
    <t>Megye: MEGYESZAM   Település típus: TELEPULES_TIPUS   Szakág:          Szektor: 1251</t>
  </si>
  <si>
    <t>1 132</t>
  </si>
  <si>
    <t>10 468</t>
  </si>
  <si>
    <t>924,73</t>
  </si>
  <si>
    <t>1 299 903</t>
  </si>
  <si>
    <t>1 310 371</t>
  </si>
  <si>
    <t>115 757,16</t>
  </si>
  <si>
    <t>-3 155 808</t>
  </si>
  <si>
    <t>-1 053 004</t>
  </si>
  <si>
    <t>33,37</t>
  </si>
  <si>
    <t>-3 927 157</t>
  </si>
  <si>
    <t>80,36</t>
  </si>
  <si>
    <t>771 349</t>
  </si>
  <si>
    <t>2 102 804</t>
  </si>
  <si>
    <t>272,61</t>
  </si>
  <si>
    <t>909 996</t>
  </si>
  <si>
    <t>16 256</t>
  </si>
  <si>
    <t>1,79</t>
  </si>
  <si>
    <t>879 365</t>
  </si>
  <si>
    <t>1,85</t>
  </si>
  <si>
    <t>30 631</t>
  </si>
  <si>
    <t>2 246 944</t>
  </si>
  <si>
    <t>2 347 119</t>
  </si>
  <si>
    <t>104,46</t>
  </si>
  <si>
    <t>Intézmény törzsszáma: 405076    Intézmény neve: VAJAI POLGÁRMESTERI HIVATAL</t>
  </si>
  <si>
    <t>1 328 333</t>
  </si>
  <si>
    <t>877 083</t>
  </si>
  <si>
    <t>66,03</t>
  </si>
  <si>
    <t>122 833</t>
  </si>
  <si>
    <t>714,05</t>
  </si>
  <si>
    <t>1 205 500</t>
  </si>
  <si>
    <t>3 241</t>
  </si>
  <si>
    <t>18 757</t>
  </si>
  <si>
    <t>578,74</t>
  </si>
  <si>
    <t>482 203</t>
  </si>
  <si>
    <t>19 825</t>
  </si>
  <si>
    <t>1 351 399</t>
  </si>
  <si>
    <t>1 378 043</t>
  </si>
  <si>
    <t>101,97</t>
  </si>
  <si>
    <t>-5 623 820</t>
  </si>
  <si>
    <t>-5 665 169</t>
  </si>
  <si>
    <t>100,74</t>
  </si>
  <si>
    <t>22 573</t>
  </si>
  <si>
    <t>-4 397 731</t>
  </si>
  <si>
    <t>-5 646 393</t>
  </si>
  <si>
    <t>128,39</t>
  </si>
  <si>
    <t>-1 248 662</t>
  </si>
  <si>
    <t>-41 349</t>
  </si>
  <si>
    <t>3,31</t>
  </si>
  <si>
    <t>1 705 860</t>
  </si>
  <si>
    <t>473 771</t>
  </si>
  <si>
    <t>27,77</t>
  </si>
  <si>
    <t>1 598 857</t>
  </si>
  <si>
    <t>29,63</t>
  </si>
  <si>
    <t>107 003</t>
  </si>
  <si>
    <t>5 269 359</t>
  </si>
  <si>
    <t>6 569 441</t>
  </si>
  <si>
    <t>124,67</t>
  </si>
  <si>
    <t>Intézmény törzsszáma: 762890    Intézmény neve: EGYESÍTETT SZOCIÁLIS INTÉZMÉNYEK VAJA</t>
  </si>
  <si>
    <t>11 327</t>
  </si>
  <si>
    <t>307 864</t>
  </si>
  <si>
    <t>2 717,97</t>
  </si>
  <si>
    <t>-10 332 793</t>
  </si>
  <si>
    <t>-8 933 646</t>
  </si>
  <si>
    <t>86,46</t>
  </si>
  <si>
    <t>501 862</t>
  </si>
  <si>
    <t>-9 341 229</t>
  </si>
  <si>
    <t>-10 834 655</t>
  </si>
  <si>
    <t>115,99</t>
  </si>
  <si>
    <t>-1 493 426</t>
  </si>
  <si>
    <t>1 399 147</t>
  </si>
  <si>
    <t>-93,69</t>
  </si>
  <si>
    <t>2 453 616</t>
  </si>
  <si>
    <t>866 320</t>
  </si>
  <si>
    <t>35,31</t>
  </si>
  <si>
    <t>2 199 543</t>
  </si>
  <si>
    <t>39,39</t>
  </si>
  <si>
    <t>254 073</t>
  </si>
  <si>
    <t>7 890 504</t>
  </si>
  <si>
    <t>8 375 190</t>
  </si>
  <si>
    <t>106,14</t>
  </si>
  <si>
    <t>Intézmény törzsszáma: 659664    Intézmény neve: VAJA TAVIRÓZSA ÓVODA ÉS KONYHA</t>
  </si>
  <si>
    <t>1 177 680</t>
  </si>
  <si>
    <t>789 045</t>
  </si>
  <si>
    <t>67,00</t>
  </si>
  <si>
    <t>-97 159</t>
  </si>
  <si>
    <t>886 204</t>
  </si>
  <si>
    <t>468 167</t>
  </si>
  <si>
    <t>655 945</t>
  </si>
  <si>
    <t>140,11</t>
  </si>
  <si>
    <t>10 788</t>
  </si>
  <si>
    <t>361 608</t>
  </si>
  <si>
    <t>3 351,95</t>
  </si>
  <si>
    <t>785 574</t>
  </si>
  <si>
    <t>2 856 037</t>
  </si>
  <si>
    <t>363,56</t>
  </si>
  <si>
    <t>1 602 127</t>
  </si>
  <si>
    <t>203,94</t>
  </si>
  <si>
    <t>1 253 910</t>
  </si>
  <si>
    <t>1 236 890</t>
  </si>
  <si>
    <t>2 442 209</t>
  </si>
  <si>
    <t>5 899 525</t>
  </si>
  <si>
    <t>241,57</t>
  </si>
  <si>
    <t>-16 096 024</t>
  </si>
  <si>
    <t>-9 883 235</t>
  </si>
  <si>
    <t>61,40</t>
  </si>
  <si>
    <t>560 173</t>
  </si>
  <si>
    <t>766 335</t>
  </si>
  <si>
    <t>-12 907 681</t>
  </si>
  <si>
    <t>-17 422 532</t>
  </si>
  <si>
    <t>134,98</t>
  </si>
  <si>
    <t>-4 514 851</t>
  </si>
  <si>
    <t>6 212 789</t>
  </si>
  <si>
    <t>-137,61</t>
  </si>
  <si>
    <t>9 440 101</t>
  </si>
  <si>
    <t>6 772 175</t>
  </si>
  <si>
    <t>71,74</t>
  </si>
  <si>
    <t>9 139 078</t>
  </si>
  <si>
    <t>74,10</t>
  </si>
  <si>
    <t>301 023</t>
  </si>
  <si>
    <t>9 098 132</t>
  </si>
  <si>
    <t>9 010 585</t>
  </si>
  <si>
    <t>99,04</t>
  </si>
  <si>
    <t>Rákóczi Tárogató Egyesület</t>
  </si>
  <si>
    <t>működési</t>
  </si>
  <si>
    <t>Polgárőr Egyesület</t>
  </si>
  <si>
    <t>Vajai Roma Önkormányzat</t>
  </si>
  <si>
    <t>Sportegyesület</t>
  </si>
  <si>
    <t>Helyi piac kialakítása</t>
  </si>
  <si>
    <t>2017-2018</t>
  </si>
  <si>
    <t>Zöld Város kialakítása</t>
  </si>
  <si>
    <t>Turisztikai fejlesztés</t>
  </si>
  <si>
    <t>2017-2019</t>
  </si>
  <si>
    <t>Iparterület fejlesztése a Rodi út mentés</t>
  </si>
  <si>
    <t>Ingatlanok vásárlása</t>
  </si>
  <si>
    <t>2018</t>
  </si>
  <si>
    <t>2018-2019</t>
  </si>
  <si>
    <t>Parkoló építés</t>
  </si>
  <si>
    <t>Orvosi rendelő építés</t>
  </si>
  <si>
    <t>Diákotthon felújítása</t>
  </si>
  <si>
    <t>Külterületi út (Boglya tanya)</t>
  </si>
  <si>
    <t>Szivattyú felújítás</t>
  </si>
  <si>
    <t>Görgős út építés</t>
  </si>
  <si>
    <t>TOP-1.1.3-15-SB1-2016-00007 Helyi piac kialakítása Vajá</t>
  </si>
  <si>
    <t>TOP-2.1.2-15-SB1-2016-00006  Zöld város program</t>
  </si>
  <si>
    <t>TOP-1.2.1-15-SB1-2016-00015 Turisztikai fejlesztés Vaján</t>
  </si>
  <si>
    <t>VP6-7.2.1-7.4.1.1-16 Vajai Alkotóház felújítása</t>
  </si>
  <si>
    <t>VP-6.7.2.1-7.4.1.2-16 Külterületi útfejlesztés (Boglya tanya)</t>
  </si>
  <si>
    <t>V.29.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</si>
  <si>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</si>
  <si>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</si>
  <si>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</si>
  <si>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</si>
  <si>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</si>
  <si>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</si>
  <si>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</si>
  <si>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</si>
  <si>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</si>
  <si>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</si>
  <si>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</si>
  <si>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</si>
  <si>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</si>
  <si>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</si>
  <si>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</si>
  <si>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</si>
  <si>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</si>
  <si>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</si>
  <si>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</si>
  <si>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</si>
  <si>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</si>
  <si>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</si>
  <si>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</si>
  <si>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</si>
  <si>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</si>
  <si>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</si>
  <si>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</si>
  <si>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</si>
  <si>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</si>
  <si>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</si>
  <si>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</si>
  <si>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</si>
  <si>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</si>
  <si>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</si>
  <si>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</si>
  <si>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</si>
  <si>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</si>
  <si>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</si>
  <si>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</si>
  <si>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</si>
  <si>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</si>
  <si>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</si>
  <si>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</si>
  <si>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</si>
  <si>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</si>
  <si>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</si>
  <si>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</si>
  <si>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</si>
  <si>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</si>
  <si>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</si>
  <si>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</si>
  <si>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</si>
  <si>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</si>
  <si>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</si>
  <si>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</si>
  <si>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</si>
  <si>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</si>
  <si>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</si>
  <si>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</si>
  <si>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</si>
  <si>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</si>
  <si>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</si>
  <si>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</si>
  <si>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</si>
  <si>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</si>
  <si>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</si>
  <si>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</si>
  <si>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</si>
  <si>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</si>
  <si>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</si>
  <si>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</si>
  <si>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</si>
  <si>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</si>
  <si>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</si>
  <si>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</si>
  <si>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</si>
  <si>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</si>
  <si>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</si>
  <si>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</si>
  <si>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</si>
  <si>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</si>
  <si>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</si>
  <si>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</si>
  <si>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</si>
  <si>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</si>
  <si>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</si>
  <si>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</si>
  <si>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</si>
  <si>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</si>
  <si>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</si>
  <si>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</si>
  <si>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</si>
  <si>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</si>
  <si>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</si>
  <si>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</si>
  <si>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</si>
  <si>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</si>
  <si>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</si>
  <si>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</si>
  <si>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</si>
  <si>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</si>
  <si>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</si>
  <si>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</si>
  <si>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</si>
  <si>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</si>
  <si>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</si>
  <si>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</si>
  <si>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</si>
  <si>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</si>
  <si>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</si>
  <si>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</si>
  <si>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</si>
  <si>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</si>
  <si>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</si>
  <si>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</si>
  <si>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</si>
  <si>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</si>
  <si>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</si>
  <si>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</si>
  <si>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</si>
  <si>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</si>
  <si>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</si>
  <si>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</si>
  <si>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</si>
  <si>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</si>
  <si>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</si>
  <si>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</si>
  <si>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</si>
  <si>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</si>
  <si>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</si>
  <si>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</si>
  <si>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</si>
  <si>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</si>
  <si>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</si>
  <si>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</si>
  <si>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</si>
  <si>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</si>
  <si>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</si>
  <si>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</si>
  <si>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</si>
  <si>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</si>
  <si>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</si>
  <si>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</si>
  <si>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</si>
  <si>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</si>
  <si>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</si>
  <si>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</si>
  <si>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</si>
  <si>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</si>
  <si>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</si>
  <si>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</si>
  <si>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</si>
  <si>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</si>
  <si>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</si>
  <si>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</si>
  <si>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</si>
  <si>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</si>
  <si>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</si>
  <si>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</si>
  <si>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</si>
  <si>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</si>
  <si>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</si>
  <si>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</si>
  <si>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</si>
  <si>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</si>
  <si>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</si>
  <si>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</si>
  <si>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</si>
  <si>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</si>
  <si>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</si>
  <si>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</si>
  <si>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</si>
  <si>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</si>
  <si>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</si>
  <si>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</si>
  <si>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</si>
  <si>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</si>
  <si>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</si>
  <si>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</si>
  <si>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</si>
  <si>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</si>
  <si>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</si>
  <si>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</si>
  <si>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</si>
  <si>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</si>
  <si>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</si>
  <si>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</si>
  <si>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</si>
  <si>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</si>
  <si>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</si>
  <si>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</si>
  <si>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</si>
  <si>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</si>
  <si>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</si>
  <si>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</si>
  <si>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</si>
  <si>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</si>
  <si>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</si>
  <si>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</si>
  <si>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</si>
  <si>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</si>
  <si>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</si>
  <si>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</si>
  <si>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</si>
  <si>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</si>
  <si>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</si>
  <si>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</si>
  <si>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</si>
  <si>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</si>
  <si>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</si>
  <si>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</si>
  <si>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</si>
  <si>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</si>
  <si>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</si>
  <si>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</si>
  <si>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</si>
  <si>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</si>
  <si>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</si>
  <si>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</si>
  <si>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</si>
  <si>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</si>
  <si>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</si>
  <si>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</si>
  <si>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</si>
  <si>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</si>
  <si>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</si>
  <si>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</si>
  <si>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</si>
  <si>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</si>
  <si>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</si>
  <si>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</si>
  <si>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</si>
  <si>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</si>
  <si>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</si>
  <si>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</si>
  <si>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</si>
  <si>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</si>
  <si>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</si>
  <si>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</si>
  <si>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</si>
  <si>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</si>
  <si>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</si>
  <si>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</si>
  <si>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</si>
  <si>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</si>
  <si>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</si>
  <si>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</si>
  <si>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</si>
  <si>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</si>
  <si>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</si>
  <si>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</si>
  <si>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</si>
  <si>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</si>
  <si>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</si>
  <si>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</si>
  <si>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</si>
  <si>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</si>
  <si>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</si>
  <si>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</si>
  <si>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</si>
  <si>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</si>
  <si>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</si>
  <si>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</si>
  <si>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</si>
  <si>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</si>
  <si>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</si>
  <si>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</si>
  <si>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</si>
  <si>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</si>
  <si>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</si>
  <si>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</si>
  <si>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</si>
  <si>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</si>
  <si>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</si>
  <si>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</si>
  <si>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</si>
  <si>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</si>
  <si>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</si>
  <si>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</si>
  <si>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</si>
  <si>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</si>
  <si>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</si>
  <si>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</si>
  <si>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</si>
  <si>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</si>
  <si>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</si>
  <si>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</si>
  <si>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</si>
  <si>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</si>
  <si>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</si>
  <si>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</si>
  <si>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</si>
  <si>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</si>
  <si>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</si>
  <si>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</si>
  <si>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</si>
  <si>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</si>
  <si>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</si>
  <si>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</si>
  <si>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</si>
  <si>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</si>
  <si>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</si>
  <si>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</si>
  <si>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</si>
  <si>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</si>
  <si>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</si>
  <si>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</si>
  <si>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</si>
  <si>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</si>
  <si>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</si>
  <si>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</si>
  <si>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</si>
  <si>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</si>
  <si>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</si>
  <si>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</si>
  <si>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</si>
  <si>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</si>
  <si>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</si>
  <si>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</si>
  <si>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</si>
  <si>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</si>
  <si>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</si>
  <si>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</si>
  <si>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</si>
  <si>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</si>
  <si>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</si>
  <si>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</si>
  <si>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</si>
  <si>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</si>
  <si>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</si>
  <si>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</si>
  <si>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</si>
  <si>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</si>
  <si>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</si>
  <si>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</si>
  <si>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</si>
  <si>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</si>
  <si>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</si>
  <si>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</si>
  <si>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</si>
  <si>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</si>
  <si>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</si>
  <si>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</si>
  <si>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</si>
  <si>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</si>
  <si>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</si>
  <si>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</si>
  <si>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</si>
  <si>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</si>
  <si>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</si>
  <si>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</si>
  <si>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</si>
  <si>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</si>
  <si>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</si>
  <si>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</si>
  <si>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</si>
  <si>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</si>
  <si>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</si>
  <si>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</si>
  <si>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</si>
  <si>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</si>
  <si>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</si>
  <si>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</si>
  <si>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</si>
  <si>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</si>
  <si>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</si>
  <si>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</si>
  <si>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</si>
  <si>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</si>
  <si>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</si>
  <si>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</si>
  <si>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</si>
  <si>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</si>
  <si>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</si>
  <si>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</si>
  <si>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</si>
  <si>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</si>
  <si>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</si>
  <si>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</si>
  <si>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</si>
  <si>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</si>
  <si>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</si>
  <si>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</si>
  <si>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</si>
  <si>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</si>
  <si>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</si>
  <si>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</si>
  <si>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</si>
  <si>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</si>
  <si>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</si>
  <si>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</si>
  <si>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</si>
  <si>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</si>
  <si>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</si>
  <si>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</si>
  <si>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</si>
  <si>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</si>
  <si>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</si>
  <si>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</si>
  <si>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</si>
  <si>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</si>
  <si>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</si>
  <si>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</si>
  <si>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</si>
  <si>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</si>
  <si>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</si>
  <si>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</si>
  <si>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</si>
  <si>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</si>
  <si>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</si>
  <si>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</si>
  <si>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</si>
  <si>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</si>
  <si>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</si>
  <si>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</si>
  <si>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</si>
  <si>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</si>
  <si>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</si>
  <si>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</si>
  <si>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</si>
  <si>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</si>
  <si>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</si>
  <si>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</si>
  <si>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</si>
  <si>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</si>
  <si>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</si>
  <si>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</si>
  <si>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</si>
  <si>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</si>
  <si>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</si>
  <si>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</si>
  <si>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</si>
  <si>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</si>
  <si>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</si>
  <si>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</si>
  <si>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</si>
  <si>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</si>
  <si>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</si>
  <si>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</si>
  <si>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</si>
  <si>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</si>
  <si>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</si>
  <si>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</si>
  <si>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</si>
  <si>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</si>
  <si>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</si>
  <si>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</si>
  <si>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</si>
  <si>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</si>
  <si>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</si>
  <si>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</si>
  <si>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</si>
  <si>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</si>
  <si>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</si>
  <si>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</si>
  <si>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</si>
  <si>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</si>
  <si>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</si>
  <si>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</si>
  <si>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</si>
  <si>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</si>
  <si>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</si>
  <si>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</si>
  <si>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</si>
  <si>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</si>
  <si>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</si>
  <si>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</si>
  <si>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</si>
  <si>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</si>
  <si>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</si>
  <si>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</si>
  <si>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</si>
  <si>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</si>
  <si>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</si>
  <si>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</si>
  <si>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</si>
  <si>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</si>
  <si>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</si>
  <si>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</si>
  <si>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</si>
  <si>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</si>
  <si>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</si>
  <si>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</si>
  <si>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</si>
  <si>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</si>
  <si>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</si>
  <si>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</si>
  <si>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</si>
  <si>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</si>
  <si>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</si>
  <si>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</si>
  <si>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</si>
  <si>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</si>
  <si>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</si>
  <si>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</si>
  <si>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</si>
  <si>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</si>
  <si>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</si>
  <si>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</si>
  <si>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</si>
  <si>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</si>
  <si>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</si>
  <si>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</si>
  <si>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</si>
  <si>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</si>
  <si>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</si>
  <si>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</si>
  <si>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</si>
  <si>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</si>
  <si>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</si>
  <si>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</si>
  <si>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</si>
  <si>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</si>
  <si>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</si>
  <si>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</si>
  <si>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</si>
  <si>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</si>
  <si>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</si>
  <si>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</si>
  <si>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</si>
  <si>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</si>
  <si>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</si>
  <si>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</si>
  <si>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</si>
  <si>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</si>
  <si>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</si>
  <si>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05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</si>
  <si>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</si>
  <si>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</si>
  <si>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</si>
  <si>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</si>
  <si>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</si>
  <si>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6.1. melléklet</t>
  </si>
  <si>
    <t>Működési célú központosított előirányzatok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</si>
  <si>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</si>
  <si>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</si>
  <si>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</si>
  <si>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</si>
  <si>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</si>
  <si>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</si>
  <si>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</si>
  <si>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</si>
  <si>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</si>
  <si>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</si>
  <si>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</si>
  <si>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</si>
  <si>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</si>
  <si>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</si>
  <si>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</si>
  <si>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</si>
  <si>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</si>
  <si>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</si>
  <si>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</si>
  <si>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</si>
  <si>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</si>
  <si>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</si>
  <si>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</si>
  <si>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</si>
  <si>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</si>
  <si>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</si>
  <si>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</si>
  <si>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</si>
  <si>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</si>
  <si>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</si>
  <si>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</si>
  <si>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</si>
  <si>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</si>
  <si>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</si>
  <si>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</si>
  <si>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</si>
  <si>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</si>
  <si>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</si>
  <si>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</si>
  <si>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</si>
  <si>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</si>
  <si>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</si>
  <si>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</si>
  <si>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</si>
  <si>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</si>
  <si>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</si>
  <si>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</si>
  <si>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</si>
  <si>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</si>
  <si>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</si>
  <si>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</si>
  <si>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</si>
  <si>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</si>
  <si>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</si>
  <si>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</si>
  <si>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</si>
  <si>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</si>
  <si>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</si>
  <si>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</si>
  <si>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</si>
  <si>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</si>
  <si>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</si>
  <si>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</si>
  <si>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</si>
  <si>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</si>
  <si>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</si>
  <si>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</si>
  <si>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</si>
  <si>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</si>
  <si>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</si>
  <si>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</si>
  <si>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</si>
  <si>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</si>
  <si>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</si>
  <si>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</si>
  <si>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</si>
  <si>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</si>
  <si>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</si>
  <si>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</si>
  <si>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</si>
  <si>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</si>
  <si>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</si>
  <si>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</si>
  <si>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</si>
  <si>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</si>
  <si>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</si>
  <si>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</si>
  <si>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</si>
  <si>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</si>
  <si>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</si>
  <si>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</si>
  <si>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</si>
  <si>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</si>
  <si>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</si>
  <si>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</si>
  <si>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</si>
  <si>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</si>
  <si>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</si>
  <si>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</si>
  <si>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</si>
  <si>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I. Készletek</t>
  </si>
  <si>
    <t>II. Értékpapírok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</si>
  <si>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</si>
  <si>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</si>
  <si>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</si>
  <si>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</si>
  <si>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</si>
  <si>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</si>
  <si>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</si>
  <si>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</si>
  <si>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</si>
  <si>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</si>
  <si>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</si>
  <si>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</si>
  <si>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</si>
  <si>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</si>
  <si>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</si>
  <si>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</si>
  <si>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</si>
  <si>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</si>
  <si>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</si>
  <si>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</si>
  <si>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</si>
  <si>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</si>
  <si>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</si>
  <si>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</si>
  <si>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</si>
  <si>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</si>
  <si>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</si>
  <si>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</si>
  <si>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</si>
  <si>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</si>
  <si>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</si>
  <si>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</si>
  <si>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</si>
  <si>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</si>
  <si>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</si>
  <si>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</si>
  <si>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</si>
  <si>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</si>
  <si>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</si>
  <si>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</si>
  <si>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</si>
  <si>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</si>
  <si>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</si>
  <si>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</si>
  <si>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</si>
  <si>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</si>
  <si>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</si>
  <si>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</si>
  <si>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</si>
  <si>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</si>
  <si>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2019. ÉVI ZÁRSZÁMADÁSÁNAK PÉNZÜGYI MÉRLEGE</t>
  </si>
  <si>
    <t>1. tájékoztató tábla</t>
  </si>
  <si>
    <t>Többéves kihatással járó döntésekből származó kötzelezettségek célok szerinti, évenkénti bontásban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</si>
  <si>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</si>
  <si>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</si>
  <si>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</si>
  <si>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</si>
  <si>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</si>
  <si>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</si>
  <si>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</si>
  <si>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</si>
  <si>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</si>
  <si>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</si>
  <si>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</si>
  <si>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7.1. tájékoztató tábla</t>
  </si>
  <si>
    <t>VAGYONKIMUTATÁS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</si>
  <si>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</si>
  <si>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</si>
  <si>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</si>
  <si>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</si>
  <si>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</si>
  <si>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</si>
  <si>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</si>
  <si>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</si>
  <si>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</si>
  <si>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</si>
  <si>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</si>
  <si>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</si>
  <si>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</si>
  <si>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</si>
  <si>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</si>
  <si>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</si>
  <si>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</si>
  <si>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</si>
  <si>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</si>
  <si>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</si>
  <si>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</si>
  <si>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</si>
  <si>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</si>
  <si>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</si>
  <si>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</si>
  <si>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</si>
  <si>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</si>
  <si>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</si>
  <si>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</si>
  <si>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</si>
  <si>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</si>
  <si>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</si>
  <si>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</si>
  <si>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</si>
  <si>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</si>
  <si>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</si>
  <si>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</si>
  <si>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</si>
  <si>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</si>
  <si>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</si>
  <si>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</si>
  <si>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</si>
  <si>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</si>
  <si>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</si>
  <si>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</si>
  <si>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</si>
  <si>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</si>
  <si>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</si>
  <si>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</si>
  <si>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</si>
  <si>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2018. évi eredeti előirányzat BEVÉTELEK</t>
  </si>
  <si>
    <t>2018. évi ZÁRSZÁMADÁSÁNAK PÉNZÜGYI MÉRLEGE</t>
  </si>
  <si>
    <t>2019.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</si>
  <si>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</si>
  <si>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</si>
  <si>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</si>
  <si>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</si>
  <si>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</si>
  <si>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</si>
  <si>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</si>
  <si>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</si>
  <si>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</si>
  <si>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</si>
  <si>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</si>
  <si>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</si>
  <si>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</si>
  <si>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</si>
  <si>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</si>
  <si>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</si>
  <si>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</si>
  <si>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</si>
  <si>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2018. évi általános működés és ágazati feladatok támogatásának alakulása jogcímenként</t>
  </si>
  <si>
    <t>* Magyarország 2018. évi központi költségvetéséról szóló törvény</t>
  </si>
  <si>
    <t>2018. ÉVI ZÁRSZÁMADSÁS</t>
  </si>
  <si>
    <t>KÖTELEZŐ FELADATOK PÉNZÜGYI MÉRLEGE</t>
  </si>
  <si>
    <t>ÖNKÉNT VÁLLALT FELADATOK PÉNZÜGYI MÉRLEGE</t>
  </si>
  <si>
    <t>ÁLLAMIGAZGATÁSI FELADATOK PÉNZÜGYI MÉRLEGE</t>
  </si>
  <si>
    <t>A 2018. évi céljelleggel juttatott támogatások felhasználásáról</t>
  </si>
  <si>
    <t>2017. évi tény</t>
  </si>
  <si>
    <t>2018. évi</t>
  </si>
  <si>
    <t>2018. évi teljesítés</t>
  </si>
  <si>
    <t>Hitel, kölcsön állomány 2018. dec.31-én</t>
  </si>
  <si>
    <t>2020. után</t>
  </si>
  <si>
    <t>Adósság állomány alakulása lejárat, eszközök, bel- és külföldi hitelezők szerinti bontásban
2018. december 31-én</t>
  </si>
  <si>
    <t>2018. év</t>
  </si>
  <si>
    <t>kötelezettségek és részesedések alakulása 2018-ban</t>
  </si>
  <si>
    <t>Pénzkészlet 2018. január 1-jén
Ebből:</t>
  </si>
  <si>
    <t>Záró pénzkészlet 2018. december 31-én
Ebből: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</si>
  <si>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</si>
  <si>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</si>
  <si>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</si>
  <si>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</si>
  <si>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Vaja Város  Önkormányzata</t>
  </si>
  <si>
    <t xml:space="preserve">                                                                            Vajai Polgármesteri  Hivatal</t>
  </si>
  <si>
    <t>Egyesített Szociális Intézmények</t>
  </si>
  <si>
    <t>Tavirózsa Óvoda és Konyha</t>
  </si>
  <si>
    <t>Tulipán Bölcsőde</t>
  </si>
  <si>
    <t>Polgármesteri  hivatal</t>
  </si>
  <si>
    <t>Ft-ban</t>
  </si>
  <si>
    <t>Vaja Város Önkormányzat</t>
  </si>
  <si>
    <t>Polgármesteri Hivatal</t>
  </si>
  <si>
    <t>Egyesített Szociális Otthon</t>
  </si>
  <si>
    <t>Tavirózsa Óvoda</t>
  </si>
  <si>
    <t>Vajai Városüzemeltető Kft</t>
  </si>
  <si>
    <t>Telekadó</t>
  </si>
  <si>
    <t>Államháztartáson belüli megelőlegezések visszafizatése</t>
  </si>
  <si>
    <t xml:space="preserve">Települési önkormányzatok egyes köznevelési feladatainak támogatása </t>
  </si>
  <si>
    <t>Települési önkormányzatok szociális, gyermekjóléti és gyermekétkeztetési feladatainak támogatása</t>
  </si>
  <si>
    <t xml:space="preserve">Települési önkormányzatok kulturális feladatainak támogatása </t>
  </si>
  <si>
    <t xml:space="preserve">Működési célú költségvetési támogatások és kiegészítő támogatások </t>
  </si>
  <si>
    <t>Államháztartáson belüli vagyonkezelésbe adott eszközök (általános iskola)</t>
  </si>
  <si>
    <t>Intézmény törzsszáma: 732572    Intézmény neve: VAJA VÁROS ÖNKORMÁNYZAT</t>
  </si>
  <si>
    <t>Dátum: 2019. május 23.</t>
  </si>
  <si>
    <t>Megye: MEGYESZAM   Település típus: TELEPULES_TIPUS   Szakág:          Szektor: 1254</t>
  </si>
  <si>
    <t>Időszak: 2018. december</t>
  </si>
  <si>
    <t>Vagyonkimutatás - 2018</t>
  </si>
  <si>
    <t>Értéktípus: Forint</t>
  </si>
  <si>
    <t>Előző év</t>
  </si>
  <si>
    <t>Tárgyév</t>
  </si>
  <si>
    <t>Index (%)</t>
  </si>
  <si>
    <t>1</t>
  </si>
  <si>
    <t>2</t>
  </si>
  <si>
    <t>3</t>
  </si>
  <si>
    <t>4</t>
  </si>
  <si>
    <t>5</t>
  </si>
  <si>
    <t xml:space="preserve"> </t>
  </si>
  <si>
    <t>A/ NEMZETI VAGYONBA TARTOZÓ BEFEKTETETT ESZKÖZÖK</t>
  </si>
  <si>
    <t>1 973 501 061</t>
  </si>
  <si>
    <t>2 078 802 984</t>
  </si>
  <si>
    <t>105,34</t>
  </si>
  <si>
    <t>I. IMMATERIÁLIS JAVAK</t>
  </si>
  <si>
    <t>A/I</t>
  </si>
  <si>
    <t>495 701</t>
  </si>
  <si>
    <t>831 593</t>
  </si>
  <si>
    <t>167,76</t>
  </si>
  <si>
    <t>1. Vagyoni értékű jogok</t>
  </si>
  <si>
    <t>A/I/1</t>
  </si>
  <si>
    <t>453 701</t>
  </si>
  <si>
    <t>346 093</t>
  </si>
  <si>
    <t>76,28</t>
  </si>
  <si>
    <t>a) Forgalomképtelen törzsvagyon</t>
  </si>
  <si>
    <t>A/I/1/a</t>
  </si>
  <si>
    <t/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</si>
  <si>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</si>
  <si>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</si>
  <si>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</si>
  <si>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</si>
  <si>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</si>
  <si>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</si>
  <si>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</si>
  <si>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</si>
  <si>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42 000</t>
  </si>
  <si>
    <t>485 500</t>
  </si>
  <si>
    <t>1 155,95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</si>
  <si>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</si>
  <si>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</si>
  <si>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</si>
  <si>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</si>
  <si>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</si>
  <si>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</si>
  <si>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</si>
  <si>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</si>
  <si>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</si>
  <si>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</si>
  <si>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</si>
  <si>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</si>
  <si>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1 962 377 360</t>
  </si>
  <si>
    <t>2 067 343 391</t>
  </si>
  <si>
    <t>105,35</t>
  </si>
  <si>
    <t>1. Ingatlanok és kapcsolódó vagyoni értékű jogok</t>
  </si>
  <si>
    <t>A/II/1</t>
  </si>
  <si>
    <t>1 784 546 402</t>
  </si>
  <si>
    <t>1 827 370 384</t>
  </si>
  <si>
    <t>102,40</t>
  </si>
  <si>
    <t>A/II/1/a</t>
  </si>
  <si>
    <t>-26 232 040</t>
  </si>
  <si>
    <t>A/II/1/b</t>
  </si>
  <si>
    <t>A/II/1/c</t>
  </si>
  <si>
    <t>31 007 567</t>
  </si>
  <si>
    <t>A/II/1/d</t>
  </si>
  <si>
    <t>1 822 594 857</t>
  </si>
  <si>
    <t>102,13</t>
  </si>
  <si>
    <t>2. Gépek, berendezések, felszerelések, járművek</t>
  </si>
  <si>
    <t>A/II/2</t>
  </si>
  <si>
    <t>77 061 369</t>
  </si>
  <si>
    <t>66 923 544</t>
  </si>
  <si>
    <t>86,84</t>
  </si>
  <si>
    <t>A/II/2/a</t>
  </si>
  <si>
    <t>-6 620 799</t>
  </si>
  <si>
    <t>A/II/2/b</t>
  </si>
  <si>
    <t>A/II/2/c</t>
  </si>
  <si>
    <t>-901 263</t>
  </si>
  <si>
    <t>A/II/2/d</t>
  </si>
  <si>
    <t>74 445 606</t>
  </si>
  <si>
    <t>96,61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</si>
  <si>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</si>
  <si>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</si>
  <si>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</si>
  <si>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</si>
  <si>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</si>
  <si>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</si>
  <si>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</si>
  <si>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</si>
  <si>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100 769 589</t>
  </si>
  <si>
    <t>173 049 463</t>
  </si>
  <si>
    <t>171,73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</si>
  <si>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</si>
  <si>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</si>
  <si>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</si>
  <si>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</si>
  <si>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</si>
  <si>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</si>
  <si>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</si>
  <si>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</si>
  <si>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</si>
  <si>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</si>
  <si>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</si>
  <si>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</si>
  <si>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10 628 000</t>
  </si>
  <si>
    <t>100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</si>
  <si>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</si>
  <si>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</si>
  <si>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</si>
  <si>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</si>
  <si>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</si>
  <si>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</si>
  <si>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</si>
  <si>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</si>
  <si>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</si>
  <si>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</si>
  <si>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</si>
  <si>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</si>
  <si>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</si>
  <si>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</si>
  <si>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</si>
  <si>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</si>
  <si>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</si>
  <si>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</si>
  <si>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</si>
  <si>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</si>
  <si>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</si>
  <si>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</si>
  <si>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</si>
  <si>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</si>
  <si>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</si>
  <si>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</si>
  <si>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</si>
  <si>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</si>
  <si>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</si>
  <si>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</si>
  <si>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</si>
  <si>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</si>
  <si>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</si>
  <si>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902 000</t>
  </si>
  <si>
    <t>B/I</t>
  </si>
  <si>
    <t>B/II</t>
  </si>
  <si>
    <t>C/ PÉNZESZKÖZÖK</t>
  </si>
  <si>
    <t>327 422 211</t>
  </si>
  <si>
    <t>388 324 853</t>
  </si>
  <si>
    <t>118,60</t>
  </si>
  <si>
    <t>C/I</t>
  </si>
  <si>
    <t>C/II</t>
  </si>
  <si>
    <t>8 640</t>
  </si>
  <si>
    <t>C/III</t>
  </si>
  <si>
    <t>388 316 213</t>
  </si>
  <si>
    <t>C/IV</t>
  </si>
  <si>
    <t>D/ KÖVETELÉSEK</t>
  </si>
  <si>
    <t>5 178 159</t>
  </si>
  <si>
    <t>22 541 884</t>
  </si>
  <si>
    <t>435,33</t>
  </si>
  <si>
    <t>D/I</t>
  </si>
  <si>
    <t>17 069 404</t>
  </si>
  <si>
    <t>329,64</t>
  </si>
  <si>
    <t>D/II</t>
  </si>
  <si>
    <t>D/III</t>
  </si>
  <si>
    <t>5 472 480</t>
  </si>
  <si>
    <t>E/ EGYÉB SAJÁTOS ESZKÖZOLDALI ELSZÁMOLÁSOK</t>
  </si>
  <si>
    <t>-958 274</t>
  </si>
  <si>
    <t>F/ AKTÍV IDŐBELI ELHATÁROLÁSOK</t>
  </si>
  <si>
    <t>ESZKÖZÖK ÖSSZESEN</t>
  </si>
  <si>
    <t>A+..+F</t>
  </si>
  <si>
    <t>2 307 003 431</t>
  </si>
  <si>
    <t>2 488 711 447</t>
  </si>
  <si>
    <t>107,88</t>
  </si>
  <si>
    <t>G/ SAJÁT TŐKE</t>
  </si>
  <si>
    <t>2 135 720 648</t>
  </si>
  <si>
    <t>2 122 223 320</t>
  </si>
  <si>
    <t>99,37</t>
  </si>
  <si>
    <t>G/I</t>
  </si>
  <si>
    <t>2 141 860 000</t>
  </si>
  <si>
    <t>G/II</t>
  </si>
  <si>
    <t>-140 500 000</t>
  </si>
  <si>
    <t>G/III</t>
  </si>
  <si>
    <t>24 587 227</t>
  </si>
  <si>
    <t>G/IV</t>
  </si>
  <si>
    <t>-318 846 692</t>
  </si>
  <si>
    <t>109 773 421</t>
  </si>
  <si>
    <t>-34,43</t>
  </si>
  <si>
    <t>G/V</t>
  </si>
  <si>
    <t>G/VI</t>
  </si>
  <si>
    <t>428 620 113</t>
  </si>
  <si>
    <t>-13 497 328</t>
  </si>
  <si>
    <t>-3,15</t>
  </si>
  <si>
    <t>H/ KÖTELEZETTSÉGEK</t>
  </si>
  <si>
    <t>41 450 184</t>
  </si>
  <si>
    <t>244 482 912</t>
  </si>
  <si>
    <t>589,82</t>
  </si>
  <si>
    <t>H/I</t>
  </si>
  <si>
    <t>26 751 117</t>
  </si>
  <si>
    <t>231 452 591</t>
  </si>
  <si>
    <t>865,21</t>
  </si>
  <si>
    <t>H/II</t>
  </si>
  <si>
    <t>14 699 067</t>
  </si>
  <si>
    <t>12 997 092</t>
  </si>
  <si>
    <t>88,42</t>
  </si>
  <si>
    <t>H/III</t>
  </si>
  <si>
    <t>33 229</t>
  </si>
  <si>
    <t>I/ KINCSTÁRI SZÁMLAVEZETÉSSEL KAPCSOLATOS ELSZÁMOLÁSOK</t>
  </si>
  <si>
    <t>J/ PASSZÍV IDŐBELI ELHATÁROLÁSOK (=K/1+K/2+K/3)</t>
  </si>
  <si>
    <t>129 832 599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</si>
</sst>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9"/>
      <color indexed="8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4" borderId="7" applyNumberFormat="0" applyFont="0" applyAlignment="0" applyProtection="0"/>
    <xf numFmtId="0" fontId="55" fillId="9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6" borderId="8" applyNumberFormat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17" borderId="0" applyNumberFormat="0" applyBorder="0" applyAlignment="0" applyProtection="0"/>
    <xf numFmtId="0" fontId="71" fillId="7" borderId="0" applyNumberFormat="0" applyBorder="0" applyAlignment="0" applyProtection="0"/>
    <xf numFmtId="0" fontId="72" fillId="1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18" borderId="23" xfId="0" applyNumberFormat="1" applyFont="1" applyFill="1" applyBorder="1" applyAlignment="1" applyProtection="1">
      <alignment vertical="center" wrapText="1"/>
      <protection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8" xfId="0" applyNumberFormat="1" applyFont="1" applyFill="1" applyBorder="1" applyAlignment="1" applyProtection="1">
      <alignment vertical="center"/>
      <protection/>
    </xf>
    <xf numFmtId="164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4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4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horizontal="left" vertical="center" wrapText="1" indent="1"/>
      <protection/>
    </xf>
    <xf numFmtId="0" fontId="12" fillId="0" borderId="32" xfId="61" applyFont="1" applyFill="1" applyBorder="1" applyAlignment="1" applyProtection="1">
      <alignment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4" fontId="12" fillId="0" borderId="46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50" xfId="61" applyFont="1" applyFill="1" applyBorder="1" applyAlignment="1" applyProtection="1">
      <alignment horizontal="center" vertical="center" wrapText="1"/>
      <protection/>
    </xf>
    <xf numFmtId="0" fontId="12" fillId="0" borderId="51" xfId="61" applyFont="1" applyFill="1" applyBorder="1" applyAlignment="1" applyProtection="1">
      <alignment horizontal="center" vertical="center" wrapText="1"/>
      <protection/>
    </xf>
    <xf numFmtId="164" fontId="12" fillId="0" borderId="52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55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left" vertical="center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59" xfId="0" applyNumberFormat="1" applyFont="1" applyFill="1" applyBorder="1" applyAlignment="1" quotePrefix="1">
      <alignment horizontal="left" vertical="center" indent="1"/>
    </xf>
    <xf numFmtId="49" fontId="13" fillId="0" borderId="59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 applyProtection="1">
      <alignment horizontal="lef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3" xfId="0" applyNumberFormat="1" applyFont="1" applyFill="1" applyBorder="1" applyAlignment="1" applyProtection="1">
      <alignment vertical="center"/>
      <protection locked="0"/>
    </xf>
    <xf numFmtId="49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164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6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7" xfId="0" applyNumberFormat="1" applyFont="1" applyFill="1" applyBorder="1" applyAlignment="1" applyProtection="1">
      <alignment horizontal="right" vertical="center"/>
      <protection locked="0"/>
    </xf>
    <xf numFmtId="3" fontId="28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58" xfId="0" applyNumberFormat="1" applyFont="1" applyFill="1" applyBorder="1" applyAlignment="1">
      <alignment horizontal="right" vertical="center" wrapText="1"/>
    </xf>
    <xf numFmtId="4" fontId="29" fillId="0" borderId="58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1" xfId="0" applyNumberFormat="1" applyFont="1" applyFill="1" applyBorder="1" applyAlignment="1">
      <alignment horizontal="right" vertical="center" wrapText="1"/>
    </xf>
    <xf numFmtId="4" fontId="29" fillId="0" borderId="41" xfId="0" applyNumberFormat="1" applyFont="1" applyFill="1" applyBorder="1" applyAlignment="1">
      <alignment horizontal="right" vertical="center" wrapText="1"/>
    </xf>
    <xf numFmtId="3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1" xfId="0" applyNumberFormat="1" applyFont="1" applyFill="1" applyBorder="1" applyAlignment="1" applyProtection="1">
      <alignment horizontal="right" vertical="center"/>
      <protection locked="0"/>
    </xf>
    <xf numFmtId="3" fontId="28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4" xfId="0" applyNumberFormat="1" applyFont="1" applyFill="1" applyBorder="1" applyAlignment="1">
      <alignment horizontal="right" vertical="center" wrapText="1"/>
    </xf>
    <xf numFmtId="164" fontId="29" fillId="0" borderId="43" xfId="0" applyNumberFormat="1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7" xfId="0" applyNumberFormat="1" applyFont="1" applyFill="1" applyBorder="1" applyAlignment="1" applyProtection="1">
      <alignment horizontal="right" vertical="center"/>
      <protection locked="0"/>
    </xf>
    <xf numFmtId="3" fontId="31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67" xfId="0" applyNumberFormat="1" applyFont="1" applyFill="1" applyBorder="1" applyAlignment="1" applyProtection="1">
      <alignment horizontal="right" vertical="center" wrapText="1"/>
      <protection/>
    </xf>
    <xf numFmtId="4" fontId="32" fillId="0" borderId="58" xfId="0" applyNumberFormat="1" applyFont="1" applyFill="1" applyBorder="1" applyAlignment="1">
      <alignment horizontal="right" vertical="center" wrapText="1"/>
    </xf>
    <xf numFmtId="164" fontId="32" fillId="0" borderId="41" xfId="0" applyNumberFormat="1" applyFont="1" applyFill="1" applyBorder="1" applyAlignment="1" applyProtection="1">
      <alignment horizontal="right" vertical="center" wrapText="1"/>
      <protection/>
    </xf>
    <xf numFmtId="4" fontId="32" fillId="0" borderId="41" xfId="0" applyNumberFormat="1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 applyProtection="1">
      <alignment horizontal="right" vertical="center"/>
      <protection locked="0"/>
    </xf>
    <xf numFmtId="3" fontId="31" fillId="0" borderId="61" xfId="0" applyNumberFormat="1" applyFont="1" applyFill="1" applyBorder="1" applyAlignment="1" applyProtection="1">
      <alignment horizontal="right" vertical="center"/>
      <protection locked="0"/>
    </xf>
    <xf numFmtId="3" fontId="31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64" xfId="0" applyNumberFormat="1" applyFont="1" applyFill="1" applyBorder="1" applyAlignment="1">
      <alignment horizontal="right" vertical="center" wrapText="1"/>
    </xf>
    <xf numFmtId="164" fontId="32" fillId="0" borderId="43" xfId="0" applyNumberFormat="1" applyFont="1" applyFill="1" applyBorder="1" applyAlignment="1">
      <alignment vertical="center"/>
    </xf>
    <xf numFmtId="4" fontId="31" fillId="0" borderId="43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8" xfId="61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4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8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19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20" fillId="0" borderId="31" xfId="61" applyNumberFormat="1" applyFont="1" applyFill="1" applyBorder="1" applyAlignment="1" applyProtection="1">
      <alignment/>
      <protection/>
    </xf>
    <xf numFmtId="0" fontId="12" fillId="0" borderId="34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/>
      <protection/>
    </xf>
    <xf numFmtId="0" fontId="13" fillId="0" borderId="14" xfId="61" applyFont="1" applyFill="1" applyBorder="1" applyAlignment="1" applyProtection="1">
      <alignment horizontal="left" vertical="center" wrapText="1"/>
      <protection/>
    </xf>
    <xf numFmtId="0" fontId="13" fillId="0" borderId="0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/>
      <protection/>
    </xf>
    <xf numFmtId="0" fontId="2" fillId="0" borderId="0" xfId="61" applyFill="1" applyAlignment="1" applyProtection="1">
      <alignment horizontal="left" vertical="center" inden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4" fontId="6" fillId="0" borderId="70" xfId="0" applyNumberFormat="1" applyFont="1" applyFill="1" applyBorder="1" applyAlignment="1" applyProtection="1">
      <alignment horizontal="centerContinuous" vertical="center"/>
      <protection/>
    </xf>
    <xf numFmtId="164" fontId="6" fillId="0" borderId="71" xfId="0" applyNumberFormat="1" applyFont="1" applyFill="1" applyBorder="1" applyAlignment="1" applyProtection="1">
      <alignment horizontal="centerContinuous" vertical="center"/>
      <protection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72" xfId="0" applyNumberFormat="1" applyFont="1" applyFill="1" applyBorder="1" applyAlignment="1" applyProtection="1">
      <alignment horizontal="center" vertical="center"/>
      <protection/>
    </xf>
    <xf numFmtId="164" fontId="6" fillId="0" borderId="73" xfId="0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70" xfId="0" applyNumberFormat="1" applyFont="1" applyFill="1" applyBorder="1" applyAlignment="1" applyProtection="1">
      <alignment vertical="center" wrapText="1"/>
      <protection/>
    </xf>
    <xf numFmtId="164" fontId="12" fillId="0" borderId="58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2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3" xfId="0" applyNumberFormat="1" applyFont="1" applyFill="1" applyBorder="1" applyAlignment="1">
      <alignment horizontal="left" vertical="center" wrapText="1" indent="1"/>
    </xf>
    <xf numFmtId="164" fontId="0" fillId="18" borderId="43" xfId="0" applyNumberFormat="1" applyFont="1" applyFill="1" applyBorder="1" applyAlignment="1">
      <alignment horizontal="left" vertical="center" wrapText="1" indent="2"/>
    </xf>
    <xf numFmtId="164" fontId="0" fillId="18" borderId="33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0" fillId="18" borderId="43" xfId="0" applyNumberFormat="1" applyFont="1" applyFill="1" applyBorder="1" applyAlignment="1">
      <alignment horizontal="right" vertical="center" wrapText="1" indent="2"/>
    </xf>
    <xf numFmtId="164" fontId="0" fillId="18" borderId="33" xfId="0" applyNumberFormat="1" applyFont="1" applyFill="1" applyBorder="1" applyAlignment="1">
      <alignment horizontal="right" vertical="center" wrapText="1" indent="2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13" fillId="0" borderId="74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/>
      <protection locked="0"/>
    </xf>
    <xf numFmtId="164" fontId="13" fillId="0" borderId="73" xfId="0" applyNumberFormat="1" applyFont="1" applyFill="1" applyBorder="1" applyAlignment="1" applyProtection="1">
      <alignment vertical="center"/>
      <protection locked="0"/>
    </xf>
    <xf numFmtId="164" fontId="12" fillId="0" borderId="52" xfId="0" applyNumberFormat="1" applyFont="1" applyFill="1" applyBorder="1" applyAlignment="1" applyProtection="1">
      <alignment vertical="center"/>
      <protection/>
    </xf>
    <xf numFmtId="164" fontId="12" fillId="0" borderId="68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13" fillId="0" borderId="76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25" xfId="63" applyFont="1" applyFill="1" applyBorder="1" applyAlignment="1">
      <alignment horizontal="center" vertical="center" wrapText="1"/>
      <protection/>
    </xf>
    <xf numFmtId="0" fontId="15" fillId="0" borderId="77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8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12" xfId="63" applyNumberFormat="1" applyFont="1" applyFill="1" applyBorder="1" applyProtection="1">
      <alignment/>
      <protection locked="0"/>
    </xf>
    <xf numFmtId="3" fontId="16" fillId="0" borderId="75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11" xfId="63" applyNumberFormat="1" applyFont="1" applyFill="1" applyBorder="1" applyProtection="1">
      <alignment/>
      <protection locked="0"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0" fontId="16" fillId="0" borderId="15" xfId="63" applyFont="1" applyFill="1" applyBorder="1" applyAlignment="1">
      <alignment horizontal="right" indent="1"/>
      <protection/>
    </xf>
    <xf numFmtId="3" fontId="16" fillId="0" borderId="15" xfId="63" applyNumberFormat="1" applyFont="1" applyFill="1" applyBorder="1" applyProtection="1">
      <alignment/>
      <protection locked="0"/>
    </xf>
    <xf numFmtId="3" fontId="16" fillId="0" borderId="27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3" fontId="16" fillId="0" borderId="23" xfId="63" applyNumberFormat="1" applyFont="1" applyFill="1" applyBorder="1" applyProtection="1">
      <alignment/>
      <protection locked="0"/>
    </xf>
    <xf numFmtId="176" fontId="12" fillId="0" borderId="28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3" fontId="16" fillId="0" borderId="78" xfId="63" applyNumberFormat="1" applyFont="1" applyFill="1" applyBorder="1">
      <alignment/>
      <protection/>
    </xf>
    <xf numFmtId="0" fontId="35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4" fillId="0" borderId="0" xfId="63" applyFont="1" applyFill="1" applyAlignment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left" vertical="top" wrapText="1"/>
      <protection locked="0"/>
    </xf>
    <xf numFmtId="9" fontId="38" fillId="0" borderId="12" xfId="71" applyFont="1" applyBorder="1" applyAlignment="1" applyProtection="1">
      <alignment horizontal="center" vertical="center" wrapText="1"/>
      <protection locked="0"/>
    </xf>
    <xf numFmtId="166" fontId="38" fillId="0" borderId="12" xfId="42" applyNumberFormat="1" applyFont="1" applyBorder="1" applyAlignment="1" applyProtection="1">
      <alignment horizontal="center" vertical="center" wrapText="1"/>
      <protection locked="0"/>
    </xf>
    <xf numFmtId="166" fontId="38" fillId="0" borderId="75" xfId="42" applyNumberFormat="1" applyFont="1" applyBorder="1" applyAlignment="1" applyProtection="1">
      <alignment horizontal="center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9" fontId="38" fillId="0" borderId="11" xfId="71" applyFont="1" applyBorder="1" applyAlignment="1" applyProtection="1">
      <alignment horizontal="center" vertical="center" wrapText="1"/>
      <protection locked="0"/>
    </xf>
    <xf numFmtId="166" fontId="38" fillId="0" borderId="11" xfId="42" applyNumberFormat="1" applyFont="1" applyBorder="1" applyAlignment="1" applyProtection="1">
      <alignment horizontal="center" vertical="center" wrapText="1"/>
      <protection locked="0"/>
    </xf>
    <xf numFmtId="166" fontId="38" fillId="0" borderId="26" xfId="42" applyNumberFormat="1" applyFont="1" applyBorder="1" applyAlignment="1" applyProtection="1">
      <alignment horizontal="center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9" fontId="38" fillId="0" borderId="15" xfId="71" applyFont="1" applyBorder="1" applyAlignment="1" applyProtection="1">
      <alignment horizontal="center" vertical="center" wrapText="1"/>
      <protection locked="0"/>
    </xf>
    <xf numFmtId="166" fontId="38" fillId="0" borderId="15" xfId="42" applyNumberFormat="1" applyFont="1" applyBorder="1" applyAlignment="1" applyProtection="1">
      <alignment horizontal="center" vertical="center" wrapText="1"/>
      <protection locked="0"/>
    </xf>
    <xf numFmtId="166" fontId="38" fillId="0" borderId="27" xfId="42" applyNumberFormat="1" applyFont="1" applyBorder="1" applyAlignment="1" applyProtection="1">
      <alignment horizontal="center" vertical="top" wrapText="1"/>
      <protection locked="0"/>
    </xf>
    <xf numFmtId="0" fontId="36" fillId="20" borderId="23" xfId="0" applyFont="1" applyFill="1" applyBorder="1" applyAlignment="1" applyProtection="1">
      <alignment horizontal="center" vertical="top" wrapText="1"/>
      <protection/>
    </xf>
    <xf numFmtId="166" fontId="38" fillId="0" borderId="23" xfId="42" applyNumberFormat="1" applyFont="1" applyBorder="1" applyAlignment="1" applyProtection="1">
      <alignment horizontal="center" vertical="center" wrapText="1"/>
      <protection/>
    </xf>
    <xf numFmtId="166" fontId="38" fillId="0" borderId="28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0" fillId="0" borderId="29" xfId="0" applyFont="1" applyFill="1" applyBorder="1" applyAlignment="1">
      <alignment horizontal="left" vertical="center" indent="5"/>
    </xf>
    <xf numFmtId="164" fontId="20" fillId="0" borderId="31" xfId="61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12" fillId="0" borderId="22" xfId="61" applyFont="1" applyFill="1" applyBorder="1" applyAlignment="1" applyProtection="1">
      <alignment horizontal="center" vertical="center" wrapText="1"/>
      <protection locked="0"/>
    </xf>
    <xf numFmtId="0" fontId="12" fillId="0" borderId="23" xfId="61" applyFont="1" applyFill="1" applyBorder="1" applyAlignment="1" applyProtection="1">
      <alignment horizontal="center" vertical="center" wrapText="1"/>
      <protection locked="0"/>
    </xf>
    <xf numFmtId="0" fontId="12" fillId="0" borderId="28" xfId="6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3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0" fontId="25" fillId="0" borderId="0" xfId="63" applyFill="1" applyAlignment="1">
      <alignment/>
      <protection/>
    </xf>
    <xf numFmtId="0" fontId="41" fillId="0" borderId="18" xfId="0" applyFont="1" applyBorder="1" applyAlignment="1" applyProtection="1">
      <alignment horizontal="center" vertical="top" wrapText="1"/>
      <protection/>
    </xf>
    <xf numFmtId="0" fontId="41" fillId="0" borderId="17" xfId="0" applyFont="1" applyBorder="1" applyAlignment="1" applyProtection="1">
      <alignment horizontal="center" vertical="top" wrapText="1"/>
      <protection/>
    </xf>
    <xf numFmtId="0" fontId="41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177" fontId="0" fillId="0" borderId="26" xfId="0" applyNumberFormat="1" applyFont="1" applyFill="1" applyBorder="1" applyAlignment="1" applyProtection="1">
      <alignment horizontal="right" vertical="center"/>
      <protection locked="0"/>
    </xf>
    <xf numFmtId="177" fontId="0" fillId="0" borderId="27" xfId="0" applyNumberFormat="1" applyFont="1" applyFill="1" applyBorder="1" applyAlignment="1" applyProtection="1">
      <alignment horizontal="right" vertical="center"/>
      <protection locked="0"/>
    </xf>
    <xf numFmtId="177" fontId="0" fillId="0" borderId="68" xfId="0" applyNumberFormat="1" applyFont="1" applyFill="1" applyBorder="1" applyAlignment="1" applyProtection="1">
      <alignment horizontal="right" vertical="center"/>
      <protection locked="0"/>
    </xf>
    <xf numFmtId="177" fontId="3" fillId="0" borderId="76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horizontal="justify" vertical="top" wrapText="1"/>
    </xf>
    <xf numFmtId="0" fontId="74" fillId="21" borderId="0" xfId="0" applyFont="1" applyFill="1" applyAlignment="1">
      <alignment horizontal="center" vertical="center"/>
    </xf>
    <xf numFmtId="0" fontId="74" fillId="21" borderId="0" xfId="0" applyFont="1" applyFill="1" applyAlignment="1">
      <alignment horizontal="center" vertical="top" wrapText="1"/>
    </xf>
    <xf numFmtId="0" fontId="42" fillId="0" borderId="0" xfId="0" applyFont="1" applyAlignment="1">
      <alignment/>
    </xf>
    <xf numFmtId="0" fontId="63" fillId="0" borderId="0" xfId="45" applyAlignment="1" applyProtection="1">
      <alignment/>
      <protection/>
    </xf>
    <xf numFmtId="0" fontId="0" fillId="0" borderId="0" xfId="0" applyAlignment="1">
      <alignment horizontal="right"/>
    </xf>
    <xf numFmtId="164" fontId="75" fillId="0" borderId="0" xfId="0" applyNumberFormat="1" applyFont="1" applyFill="1" applyAlignment="1" applyProtection="1">
      <alignment horizontal="right" vertical="center" wrapText="1" indent="1"/>
      <protection/>
    </xf>
    <xf numFmtId="164" fontId="76" fillId="0" borderId="0" xfId="61" applyNumberFormat="1" applyFont="1" applyFill="1" applyProtection="1">
      <alignment/>
      <protection/>
    </xf>
    <xf numFmtId="164" fontId="76" fillId="0" borderId="0" xfId="61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44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67" xfId="0" applyFill="1" applyBorder="1" applyAlignment="1">
      <alignment/>
    </xf>
    <xf numFmtId="0" fontId="16" fillId="0" borderId="81" xfId="0" applyFont="1" applyFill="1" applyBorder="1" applyAlignment="1" applyProtection="1">
      <alignment horizontal="left" vertical="center" wrapText="1"/>
      <protection locked="0"/>
    </xf>
    <xf numFmtId="164" fontId="16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3" xfId="0" applyFill="1" applyBorder="1" applyAlignment="1">
      <alignment/>
    </xf>
    <xf numFmtId="0" fontId="16" fillId="0" borderId="84" xfId="0" applyFont="1" applyFill="1" applyBorder="1" applyAlignment="1" applyProtection="1">
      <alignment horizontal="left" vertical="center" wrapText="1"/>
      <protection locked="0"/>
    </xf>
    <xf numFmtId="0" fontId="0" fillId="0" borderId="85" xfId="0" applyFill="1" applyBorder="1" applyAlignment="1">
      <alignment/>
    </xf>
    <xf numFmtId="0" fontId="16" fillId="0" borderId="86" xfId="0" applyFont="1" applyFill="1" applyBorder="1" applyAlignment="1" applyProtection="1">
      <alignment horizontal="left" vertical="center" wrapText="1"/>
      <protection locked="0"/>
    </xf>
    <xf numFmtId="0" fontId="16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62" xfId="0" applyFont="1" applyFill="1" applyBorder="1" applyAlignment="1" applyProtection="1">
      <alignment vertical="center" wrapText="1"/>
      <protection/>
    </xf>
    <xf numFmtId="164" fontId="15" fillId="0" borderId="43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5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22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7" fontId="3" fillId="0" borderId="75" xfId="0" applyNumberFormat="1" applyFont="1" applyFill="1" applyBorder="1" applyAlignment="1" applyProtection="1">
      <alignment horizontal="right" vertical="center"/>
      <protection locked="0"/>
    </xf>
    <xf numFmtId="0" fontId="16" fillId="0" borderId="81" xfId="0" applyFont="1" applyFill="1" applyBorder="1" applyAlignment="1" applyProtection="1">
      <alignment horizontal="right" vertical="center" wrapText="1"/>
      <protection locked="0"/>
    </xf>
    <xf numFmtId="3" fontId="16" fillId="0" borderId="8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 vertical="center"/>
    </xf>
    <xf numFmtId="0" fontId="6" fillId="0" borderId="87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0" fontId="77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2" borderId="0" xfId="0" applyFont="1" applyFill="1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5" fillId="22" borderId="0" xfId="0" applyFont="1" applyFill="1" applyAlignment="1" applyProtection="1">
      <alignment horizontal="center"/>
      <protection locked="0"/>
    </xf>
    <xf numFmtId="0" fontId="19" fillId="2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4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76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64" fontId="5" fillId="0" borderId="0" xfId="61" applyNumberFormat="1" applyFont="1" applyFill="1" applyBorder="1" applyAlignment="1" applyProtection="1">
      <alignment horizontal="center" vertical="center"/>
      <protection locked="0"/>
    </xf>
    <xf numFmtId="164" fontId="5" fillId="0" borderId="0" xfId="61" applyNumberFormat="1" applyFont="1" applyFill="1" applyBorder="1" applyAlignment="1" applyProtection="1">
      <alignment horizontal="center" vertical="center"/>
      <protection/>
    </xf>
    <xf numFmtId="164" fontId="20" fillId="0" borderId="31" xfId="61" applyNumberFormat="1" applyFont="1" applyFill="1" applyBorder="1" applyAlignment="1" applyProtection="1">
      <alignment horizontal="left" vertical="center"/>
      <protection locked="0"/>
    </xf>
    <xf numFmtId="164" fontId="20" fillId="0" borderId="31" xfId="61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164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6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73" fontId="26" fillId="0" borderId="6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67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2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16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2" xfId="0" applyNumberFormat="1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67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80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12" fillId="0" borderId="67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 textRotation="180"/>
    </xf>
    <xf numFmtId="164" fontId="3" fillId="0" borderId="62" xfId="0" applyNumberFormat="1" applyFont="1" applyFill="1" applyBorder="1" applyAlignment="1">
      <alignment horizontal="left" vertical="center" wrapText="1" indent="2"/>
    </xf>
    <xf numFmtId="164" fontId="3" fillId="0" borderId="65" xfId="0" applyNumberFormat="1" applyFont="1" applyFill="1" applyBorder="1" applyAlignment="1">
      <alignment horizontal="left" vertical="center" wrapText="1" indent="2"/>
    </xf>
    <xf numFmtId="164" fontId="3" fillId="0" borderId="34" xfId="0" applyNumberFormat="1" applyFont="1" applyFill="1" applyBorder="1" applyAlignment="1">
      <alignment horizontal="left" vertical="center" wrapText="1" indent="2"/>
    </xf>
    <xf numFmtId="164" fontId="0" fillId="0" borderId="88" xfId="0" applyNumberFormat="1" applyFill="1" applyBorder="1" applyAlignment="1" applyProtection="1">
      <alignment horizontal="left" vertical="center" wrapText="1"/>
      <protection locked="0"/>
    </xf>
    <xf numFmtId="164" fontId="0" fillId="0" borderId="89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65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64" fontId="0" fillId="0" borderId="57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0" fillId="0" borderId="47" xfId="0" applyNumberFormat="1" applyFill="1" applyBorder="1" applyAlignment="1" applyProtection="1">
      <alignment horizontal="left" vertical="center" wrapText="1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center" vertical="center" wrapTex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164" fontId="6" fillId="0" borderId="13" xfId="61" applyNumberFormat="1" applyFont="1" applyFill="1" applyBorder="1" applyAlignment="1" applyProtection="1">
      <alignment horizontal="center" vertical="center"/>
      <protection/>
    </xf>
    <xf numFmtId="164" fontId="6" fillId="0" borderId="76" xfId="61" applyNumberFormat="1" applyFont="1" applyFill="1" applyBorder="1" applyAlignment="1" applyProtection="1">
      <alignment horizontal="center" vertical="center"/>
      <protection/>
    </xf>
    <xf numFmtId="0" fontId="6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 applyProtection="1">
      <alignment horizontal="center" vertical="center" wrapText="1"/>
      <protection locked="0"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164" fontId="6" fillId="0" borderId="13" xfId="61" applyNumberFormat="1" applyFont="1" applyFill="1" applyBorder="1" applyAlignment="1" applyProtection="1">
      <alignment horizontal="center" vertical="center"/>
      <protection locked="0"/>
    </xf>
    <xf numFmtId="164" fontId="6" fillId="0" borderId="76" xfId="6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5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7" xfId="0" applyNumberFormat="1" applyFont="1" applyFill="1" applyBorder="1" applyAlignment="1" applyProtection="1">
      <alignment horizontal="center" vertical="center"/>
      <protection locked="0"/>
    </xf>
    <xf numFmtId="164" fontId="6" fillId="0" borderId="56" xfId="0" applyNumberFormat="1" applyFont="1" applyFill="1" applyBorder="1" applyAlignment="1" applyProtection="1">
      <alignment horizontal="center" vertical="center"/>
      <protection locked="0"/>
    </xf>
    <xf numFmtId="164" fontId="6" fillId="0" borderId="8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3" fillId="0" borderId="6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2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48" fillId="0" borderId="90" xfId="60" applyFont="1" applyBorder="1" applyAlignment="1">
      <alignment horizontal="left" vertical="center" wrapText="1"/>
      <protection/>
    </xf>
    <xf numFmtId="49" fontId="48" fillId="0" borderId="91" xfId="0" applyNumberFormat="1" applyFont="1" applyBorder="1" applyAlignment="1">
      <alignment horizontal="right" vertical="center"/>
    </xf>
    <xf numFmtId="49" fontId="48" fillId="0" borderId="92" xfId="0" applyNumberFormat="1" applyFont="1" applyBorder="1" applyAlignment="1">
      <alignment horizontal="right" vertical="center"/>
    </xf>
    <xf numFmtId="49" fontId="0" fillId="0" borderId="93" xfId="0" applyNumberFormat="1" applyFont="1" applyBorder="1" applyAlignment="1">
      <alignment horizontal="center"/>
    </xf>
    <xf numFmtId="49" fontId="0" fillId="0" borderId="94" xfId="0" applyNumberFormat="1" applyFont="1" applyBorder="1" applyAlignment="1">
      <alignment horizontal="center"/>
    </xf>
    <xf numFmtId="49" fontId="0" fillId="0" borderId="95" xfId="0" applyNumberFormat="1" applyFont="1" applyBorder="1" applyAlignment="1">
      <alignment horizont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 wrapText="1"/>
    </xf>
    <xf numFmtId="49" fontId="51" fillId="0" borderId="0" xfId="60" applyNumberFormat="1" applyFont="1" applyFill="1" applyBorder="1" applyAlignment="1">
      <alignment horizontal="right"/>
      <protection/>
    </xf>
    <xf numFmtId="49" fontId="52" fillId="0" borderId="96" xfId="60" applyNumberFormat="1" applyFont="1" applyBorder="1" applyAlignment="1">
      <alignment horizontal="center" vertical="center" wrapText="1"/>
      <protection/>
    </xf>
    <xf numFmtId="49" fontId="52" fillId="0" borderId="97" xfId="60" applyNumberFormat="1" applyFont="1" applyBorder="1" applyAlignment="1">
      <alignment horizontal="center" vertical="center" wrapText="1"/>
      <protection/>
    </xf>
    <xf numFmtId="49" fontId="52" fillId="0" borderId="98" xfId="60" applyNumberFormat="1" applyFont="1" applyBorder="1" applyAlignment="1">
      <alignment horizontal="center" vertical="center" wrapText="1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34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15" fillId="0" borderId="62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3" fontId="25" fillId="0" borderId="0" xfId="63" applyNumberFormat="1" applyFont="1" applyFill="1" applyAlignment="1">
      <alignment horizontal="center"/>
      <protection/>
    </xf>
    <xf numFmtId="0" fontId="33" fillId="0" borderId="0" xfId="63" applyFont="1" applyFill="1" applyAlignment="1">
      <alignment horizontal="right"/>
      <protection/>
    </xf>
    <xf numFmtId="0" fontId="34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6" fillId="0" borderId="22" xfId="0" applyFont="1" applyBorder="1" applyAlignment="1" applyProtection="1">
      <alignment wrapText="1"/>
      <protection/>
    </xf>
    <xf numFmtId="0" fontId="36" fillId="0" borderId="23" xfId="0" applyFont="1" applyBorder="1" applyAlignment="1" applyProtection="1">
      <alignment wrapText="1"/>
      <protection/>
    </xf>
    <xf numFmtId="0" fontId="36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al_KTRSZJ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11">
    <dxf>
      <font>
        <b/>
        <i/>
        <u val="none"/>
      </font>
    </dxf>
    <dxf>
      <font>
        <b/>
        <i/>
        <u val="none"/>
      </font>
    </dxf>
    <dxf>
      <font>
        <b/>
        <i/>
        <u val="none"/>
      </font>
    </dxf>
    <dxf>
      <font>
        <b/>
        <i/>
        <u val="none"/>
      </font>
    </dxf>
    <dxf>
      <font>
        <b/>
        <i/>
        <u val="none"/>
      </font>
    </dxf>
    <dxf>
      <font>
        <b/>
        <i/>
        <u val="none"/>
      </font>
    </dxf>
    <dxf>
      <font>
        <b/>
        <i/>
        <u val="none"/>
      </font>
    </dxf>
    <dxf>
      <font>
        <b/>
        <i/>
        <u val="none"/>
      </font>
    </dxf>
    <dxf>
      <font>
        <b/>
        <i/>
        <u val="none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3">
      <selection activeCell="E27" sqref="E27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>
      <c r="A2" s="744" t="s">
        <v>879</v>
      </c>
      <c r="B2" s="744"/>
      <c r="C2" s="744"/>
    </row>
    <row r="3" spans="1:3" ht="15">
      <c r="A3" s="676"/>
      <c r="B3" s="677"/>
      <c r="C3" s="676"/>
    </row>
    <row r="4" spans="1:3" ht="14.25">
      <c r="A4" s="678" t="s">
        <v>880</v>
      </c>
      <c r="B4" s="679" t="s">
        <v>881</v>
      </c>
      <c r="C4" s="678" t="s">
        <v>882</v>
      </c>
    </row>
    <row r="5" spans="1:3" ht="12.75">
      <c r="A5" s="680"/>
      <c r="B5" s="680"/>
      <c r="C5" s="680"/>
    </row>
    <row r="6" spans="1:3" ht="18.75">
      <c r="A6" s="745" t="s">
        <v>914</v>
      </c>
      <c r="B6" s="745"/>
      <c r="C6" s="745"/>
    </row>
    <row r="7" spans="1:3" ht="12.75">
      <c r="A7" s="680" t="s">
        <v>883</v>
      </c>
      <c r="B7" s="680" t="s">
        <v>884</v>
      </c>
      <c r="C7" s="681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80" t="s">
        <v>885</v>
      </c>
      <c r="B8" s="680" t="s">
        <v>921</v>
      </c>
      <c r="C8" s="681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80" t="s">
        <v>886</v>
      </c>
      <c r="B9" s="680" t="str">
        <f>CONCATENATE(LOWER('Z_1.1.sz.mell.'!A3))</f>
        <v>2018. évi zárszámadásának pénzügyi mérlege</v>
      </c>
      <c r="C9" s="681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680" t="s">
        <v>887</v>
      </c>
      <c r="B10" s="680" t="str">
        <f>'Z_1.2.sz.mell.'!A3</f>
        <v>2018. ÉVI ZÁRSZÁMADSÁS</v>
      </c>
      <c r="C10" s="681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680" t="s">
        <v>888</v>
      </c>
      <c r="B11" s="680" t="str">
        <f>'Z_1.3.sz.mell.'!A3</f>
        <v>2018. ÉVI ZÁRSZÁMADSÁS</v>
      </c>
      <c r="C11" s="681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680" t="s">
        <v>889</v>
      </c>
      <c r="B12" s="680" t="str">
        <f>'Z_1.4.sz.mell.'!A3</f>
        <v>2018. ÉVI ZÁRSZÁMADSÁS</v>
      </c>
      <c r="C12" s="681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680" t="s">
        <v>695</v>
      </c>
      <c r="B13" s="680" t="s">
        <v>890</v>
      </c>
      <c r="C13" s="681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680" t="s">
        <v>600</v>
      </c>
      <c r="B14" s="680" t="s">
        <v>891</v>
      </c>
      <c r="C14" s="681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680" t="s">
        <v>892</v>
      </c>
      <c r="B15" s="680" t="s">
        <v>893</v>
      </c>
      <c r="C15" s="681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80" t="s">
        <v>894</v>
      </c>
      <c r="B16" s="680" t="s">
        <v>895</v>
      </c>
      <c r="C16" s="681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680" t="s">
        <v>896</v>
      </c>
      <c r="B17" s="680" t="s">
        <v>897</v>
      </c>
      <c r="C17" s="681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680" t="s">
        <v>898</v>
      </c>
      <c r="B18" s="680" t="str">
        <f>'Z_5.sz.mell.'!A2</f>
        <v>Európai uniós támogatással megvalósuló projektek</v>
      </c>
      <c r="C18" s="681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680" t="s">
        <v>704</v>
      </c>
      <c r="B19" s="680" t="s">
        <v>899</v>
      </c>
      <c r="C19" s="681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680" t="s">
        <v>635</v>
      </c>
      <c r="B20" s="680" t="s">
        <v>900</v>
      </c>
      <c r="C20" s="681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680" t="s">
        <v>636</v>
      </c>
      <c r="B21" s="680" t="s">
        <v>499</v>
      </c>
      <c r="C21" s="681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680" t="s">
        <v>901</v>
      </c>
      <c r="B22" s="680" t="s">
        <v>902</v>
      </c>
      <c r="C22" s="681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680" t="s">
        <v>903</v>
      </c>
      <c r="B23" s="680" t="str">
        <f>Z_ALAPADATOK!A11</f>
        <v>                                                                            Vajai Polgármesteri  Hivatal</v>
      </c>
      <c r="C23" s="681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680" t="s">
        <v>904</v>
      </c>
      <c r="B24" t="str">
        <f>Z_ALAPADATOK!B13</f>
        <v>Egyesített Szociális Intézmények</v>
      </c>
      <c r="C24" s="681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680" t="s">
        <v>905</v>
      </c>
      <c r="B25" t="str">
        <f>Z_ALAPADATOK!B15</f>
        <v>Tavirózsa Óvoda és Konyha</v>
      </c>
      <c r="C25" s="681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ht="12.75">
      <c r="A26" s="680" t="s">
        <v>906</v>
      </c>
      <c r="B26" t="str">
        <f>Z_ALAPADATOK!B17</f>
        <v>Tulipán Bölcsőde</v>
      </c>
      <c r="C26" s="681" t="str">
        <f ca="1">HYPERLINK(SUBSTITUTE(CELL("address",'Z_6.5.sz.mell'!A1),"'",""),SUBSTITUTE(MID(CELL("address",'Z_6.5.sz.mell'!A1),SEARCH("]",CELL("address",'Z_6.5.sz.mell'!A1),1)+1,LEN(CELL("address",'Z_6.5.sz.mell'!A1))-SEARCH("]",CELL("address",'Z_6.5.sz.mell'!A1),1)),"'",""))</f>
        <v>Z_6.5.sz.mell!$A$1</v>
      </c>
    </row>
    <row r="27" spans="1:3" ht="12.75">
      <c r="A27" s="680" t="s">
        <v>907</v>
      </c>
      <c r="B27" t="str">
        <f>Z_ALAPADATOK!B19</f>
        <v>4 kvi név</v>
      </c>
      <c r="C27" s="6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680" t="s">
        <v>908</v>
      </c>
      <c r="B28" t="str">
        <f>Z_ALAPADATOK!B21</f>
        <v>5 kvi név</v>
      </c>
      <c r="C28" s="6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680" t="s">
        <v>909</v>
      </c>
      <c r="B29" t="str">
        <f>Z_ALAPADATOK!B23</f>
        <v>6 kvi név</v>
      </c>
      <c r="C29" s="6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680" t="s">
        <v>910</v>
      </c>
      <c r="B30" t="str">
        <f>Z_ALAPADATOK!B25</f>
        <v>7 kvi név</v>
      </c>
      <c r="C30" s="6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680" t="s">
        <v>911</v>
      </c>
      <c r="B31" t="str">
        <f>Z_ALAPADATOK!B27</f>
        <v>8 kvi név</v>
      </c>
      <c r="C31" s="6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680" t="s">
        <v>912</v>
      </c>
      <c r="B32" t="str">
        <f>Z_ALAPADATOK!B29</f>
        <v>9 kvi név</v>
      </c>
      <c r="C32" s="6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680" t="s">
        <v>913</v>
      </c>
      <c r="B33" t="str">
        <f>Z_ALAPADATOK!B31</f>
        <v>10 kvi név</v>
      </c>
      <c r="C33" s="6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680" t="s">
        <v>940</v>
      </c>
      <c r="B34" t="str">
        <f>PROPER('Z_7.sz.mell'!A3)</f>
        <v>Költségvetési Szervek Maradványának Alakulása</v>
      </c>
      <c r="C34" s="681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680" t="s">
        <v>941</v>
      </c>
      <c r="B35" t="str">
        <f>'Z_8.sz.mell'!B1</f>
        <v>2018. évi általános működés és ágazati feladatok támogatásának alakulása jogcímenként</v>
      </c>
      <c r="C35" s="681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680" t="s">
        <v>859</v>
      </c>
      <c r="B36" t="str">
        <f>CONCATENATE(PROPER('Z_1.tájékoztató_t.'!A2)," ",LOWER('Z_1.tájékoztató_t.'!A3))</f>
        <v>Vaja Város  Önkormányzata 2019. évi zárszámadásának pénzügyi mérlege</v>
      </c>
      <c r="C36" s="681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680" t="s">
        <v>861</v>
      </c>
      <c r="B37" t="str">
        <f>'Z_2.tájékoztató_t.'!A1</f>
        <v>Többéves kihatással járó döntésekből származó kötzelezettségek célok szerinti, évenkénti bontásban</v>
      </c>
      <c r="C37" s="681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680" t="s">
        <v>865</v>
      </c>
      <c r="B38" t="str">
        <f>'Z_3.tájékoztató_t.'!A1</f>
        <v>Az önkormányzat által nyújtott hitel és kölcsön alakulása lejárat és eszközök szerinti bontásban</v>
      </c>
      <c r="C38" s="681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680" t="s">
        <v>866</v>
      </c>
      <c r="B39" t="str">
        <f>'Z_4.tájékoztató_t.'!A1</f>
        <v>Adósság állomány alakulása lejárat, eszközök, bel- és külföldi hitelezők szerinti bontásban
2018. december 31-én</v>
      </c>
      <c r="C39" s="681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680" t="s">
        <v>867</v>
      </c>
      <c r="B40" t="str">
        <f>'Z_5.tájékoztató_t.'!A3</f>
        <v>Az önkormányzat által adott közvetett támogatások</v>
      </c>
      <c r="C40" s="681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680" t="s">
        <v>871</v>
      </c>
      <c r="B41" t="str">
        <f>CONCATENATE(PROPER('Z_6.tájékoztató_t.'!A3)," ",LOWER('Z_6.tájékoztató_t.'!A4))</f>
        <v>K I M U T A T Á S a 2018. évi céljelleggel juttatott támogatások felhasználásáról</v>
      </c>
      <c r="C41" s="681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680" t="s">
        <v>872</v>
      </c>
      <c r="B42" t="e">
        <f>CONCATENATE(PROPER(#REF!)," ",#REF!)</f>
        <v>#REF!</v>
      </c>
      <c r="C42" s="6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 ht="12.75">
      <c r="A43" s="680" t="s">
        <v>874</v>
      </c>
      <c r="B43" t="str">
        <f>CONCATENATE(PROPER('Z_7.2.tájékoztató_t.'!A3)," ",'Z_7.2.tájékoztató_t.'!A4)</f>
        <v> </v>
      </c>
      <c r="C43" s="681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680" t="s">
        <v>875</v>
      </c>
      <c r="B44" t="str">
        <f>CONCATENATE(PROPER('Z_7.3.tájékoztató_t.'!A3)," ",'Z_7.3.tájékoztató_t.'!A4)</f>
        <v>Vagyonkimutatás az érték nélkül nyilvántartott eszkzözkről</v>
      </c>
      <c r="C44" s="681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ht="12.75">
      <c r="A45" s="680" t="s">
        <v>877</v>
      </c>
      <c r="B45" t="str">
        <f>CONCATENATE('Z_8.tájékoztató_t.'!A2,'Z_8.tájékoztató_t.'!A3)</f>
        <v>Vaja Város  Önkormányzata tulajdonában álló gazdálkodó szervezetek működéséből származókötelezettségek és részesedések alakulása 2018-ban</v>
      </c>
      <c r="C45" s="681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680" t="s">
        <v>878</v>
      </c>
      <c r="B46" t="s">
        <v>915</v>
      </c>
      <c r="C46" s="681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J25" sqref="J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8" t="s">
        <v>699</v>
      </c>
      <c r="B1" s="82"/>
      <c r="C1" s="82"/>
      <c r="D1" s="82"/>
      <c r="E1" s="279" t="s">
        <v>277</v>
      </c>
    </row>
    <row r="2" spans="1:5" ht="12.75">
      <c r="A2" s="82"/>
      <c r="B2" s="82"/>
      <c r="C2" s="82"/>
      <c r="D2" s="82"/>
      <c r="E2" s="82"/>
    </row>
    <row r="3" spans="1:5" ht="12.75">
      <c r="A3" s="280"/>
      <c r="B3" s="281"/>
      <c r="C3" s="280"/>
      <c r="D3" s="282"/>
      <c r="E3" s="281"/>
    </row>
    <row r="4" spans="1:5" ht="15.75">
      <c r="A4" s="84" t="str">
        <f>+Z_ÖSSZEFÜGGÉSEK!A6</f>
        <v>2018. évi eredeti előirányzat BEVÉTELEK</v>
      </c>
      <c r="B4" s="283"/>
      <c r="C4" s="284"/>
      <c r="D4" s="282"/>
      <c r="E4" s="281"/>
    </row>
    <row r="5" spans="1:5" ht="12.75">
      <c r="A5" s="280"/>
      <c r="B5" s="281"/>
      <c r="C5" s="280"/>
      <c r="D5" s="282"/>
      <c r="E5" s="281"/>
    </row>
    <row r="6" spans="1:5" ht="12.75">
      <c r="A6" s="280" t="s">
        <v>640</v>
      </c>
      <c r="B6" s="281">
        <f>+'Z_1.1.sz.mell.'!C68</f>
        <v>907935806</v>
      </c>
      <c r="C6" s="280" t="s">
        <v>601</v>
      </c>
      <c r="D6" s="282">
        <f>+'Z_2.1.sz.mell'!C18+'Z_2.2.sz.mell'!C17</f>
        <v>907935806</v>
      </c>
      <c r="E6" s="281">
        <f>+B6-D6</f>
        <v>0</v>
      </c>
    </row>
    <row r="7" spans="1:5" ht="12.75">
      <c r="A7" s="280" t="s">
        <v>656</v>
      </c>
      <c r="B7" s="281">
        <f>+'Z_1.1.sz.mell.'!C92</f>
        <v>297774723</v>
      </c>
      <c r="C7" s="280" t="s">
        <v>607</v>
      </c>
      <c r="D7" s="282">
        <f>+'Z_2.1.sz.mell'!C29+'Z_2.2.sz.mell'!C30</f>
        <v>297774723</v>
      </c>
      <c r="E7" s="281">
        <f>+B7-D7</f>
        <v>0</v>
      </c>
    </row>
    <row r="8" spans="1:5" ht="12.75">
      <c r="A8" s="280" t="s">
        <v>657</v>
      </c>
      <c r="B8" s="281">
        <f>+'Z_1.1.sz.mell.'!C93</f>
        <v>1205710529</v>
      </c>
      <c r="C8" s="280" t="s">
        <v>608</v>
      </c>
      <c r="D8" s="282">
        <f>+'Z_2.1.sz.mell'!C30+'Z_2.2.sz.mell'!C31</f>
        <v>1205710529</v>
      </c>
      <c r="E8" s="281">
        <f>+B8-D8</f>
        <v>0</v>
      </c>
    </row>
    <row r="9" spans="1:5" ht="12.75">
      <c r="A9" s="280"/>
      <c r="B9" s="281"/>
      <c r="C9" s="280"/>
      <c r="D9" s="282"/>
      <c r="E9" s="281"/>
    </row>
    <row r="10" spans="1:5" ht="15.75">
      <c r="A10" s="84" t="str">
        <f>+Z_ÖSSZEFÜGGÉSEK!A13</f>
        <v>2018. évi módosított előirányzat BEVÉTELEK</v>
      </c>
      <c r="B10" s="283"/>
      <c r="C10" s="284"/>
      <c r="D10" s="282"/>
      <c r="E10" s="281"/>
    </row>
    <row r="11" spans="1:5" ht="12.75">
      <c r="A11" s="280"/>
      <c r="B11" s="281"/>
      <c r="C11" s="280"/>
      <c r="D11" s="282"/>
      <c r="E11" s="281"/>
    </row>
    <row r="12" spans="1:5" ht="12.75">
      <c r="A12" s="280" t="s">
        <v>641</v>
      </c>
      <c r="B12" s="281">
        <f>+'Z_1.1.sz.mell.'!D68</f>
        <v>1003010580</v>
      </c>
      <c r="C12" s="280" t="s">
        <v>602</v>
      </c>
      <c r="D12" s="282">
        <f>+'Z_2.1.sz.mell'!D18+'Z_2.2.sz.mell'!D17</f>
        <v>1003010580</v>
      </c>
      <c r="E12" s="281">
        <f>+B12-D12</f>
        <v>0</v>
      </c>
    </row>
    <row r="13" spans="1:5" ht="12.75">
      <c r="A13" s="280" t="s">
        <v>642</v>
      </c>
      <c r="B13" s="281">
        <f>+'Z_1.1.sz.mell.'!D92</f>
        <v>510771815</v>
      </c>
      <c r="C13" s="280" t="s">
        <v>609</v>
      </c>
      <c r="D13" s="282">
        <f>+'Z_2.1.sz.mell'!D29+'Z_2.2.sz.mell'!D30</f>
        <v>510771815</v>
      </c>
      <c r="E13" s="281">
        <f>+B13-D13</f>
        <v>0</v>
      </c>
    </row>
    <row r="14" spans="1:5" ht="12.75">
      <c r="A14" s="280" t="s">
        <v>643</v>
      </c>
      <c r="B14" s="281">
        <f>+'Z_1.1.sz.mell.'!D93</f>
        <v>1513782395</v>
      </c>
      <c r="C14" s="280" t="s">
        <v>610</v>
      </c>
      <c r="D14" s="282">
        <f>+'Z_2.1.sz.mell'!D30+'Z_2.2.sz.mell'!D31</f>
        <v>1513782395</v>
      </c>
      <c r="E14" s="281">
        <f>+B14-D14</f>
        <v>0</v>
      </c>
    </row>
    <row r="15" spans="1:5" ht="12.75">
      <c r="A15" s="280"/>
      <c r="B15" s="281"/>
      <c r="C15" s="280"/>
      <c r="D15" s="282"/>
      <c r="E15" s="281"/>
    </row>
    <row r="16" spans="1:5" ht="14.25">
      <c r="A16" s="285" t="str">
        <f>+Z_ÖSSZEFÜGGÉSEK!A19</f>
        <v>2018.évi teljesített BEVÉTELEK</v>
      </c>
      <c r="B16" s="83"/>
      <c r="C16" s="284"/>
      <c r="D16" s="282"/>
      <c r="E16" s="281"/>
    </row>
    <row r="17" spans="1:5" ht="12.75">
      <c r="A17" s="280"/>
      <c r="B17" s="281"/>
      <c r="C17" s="280"/>
      <c r="D17" s="282"/>
      <c r="E17" s="281"/>
    </row>
    <row r="18" spans="1:5" ht="12.75">
      <c r="A18" s="280" t="s">
        <v>644</v>
      </c>
      <c r="B18" s="281">
        <f>+'Z_1.1.sz.mell.'!E68</f>
        <v>986849631</v>
      </c>
      <c r="C18" s="280" t="s">
        <v>603</v>
      </c>
      <c r="D18" s="282">
        <f>+'Z_2.1.sz.mell'!E18+'Z_2.2.sz.mell'!E17</f>
        <v>986849631</v>
      </c>
      <c r="E18" s="281">
        <f>+B18-D18</f>
        <v>0</v>
      </c>
    </row>
    <row r="19" spans="1:5" ht="12.75">
      <c r="A19" s="280" t="s">
        <v>645</v>
      </c>
      <c r="B19" s="281">
        <f>+'Z_1.1.sz.mell.'!E92</f>
        <v>509871815</v>
      </c>
      <c r="C19" s="280" t="s">
        <v>611</v>
      </c>
      <c r="D19" s="282">
        <f>+'Z_2.1.sz.mell'!E29+'Z_2.2.sz.mell'!E30</f>
        <v>509871815</v>
      </c>
      <c r="E19" s="281">
        <f>+B19-D19</f>
        <v>0</v>
      </c>
    </row>
    <row r="20" spans="1:5" ht="12.75">
      <c r="A20" s="280" t="s">
        <v>646</v>
      </c>
      <c r="B20" s="281">
        <f>+'Z_1.1.sz.mell.'!E93</f>
        <v>1496721446</v>
      </c>
      <c r="C20" s="280" t="s">
        <v>612</v>
      </c>
      <c r="D20" s="282">
        <f>+'Z_2.1.sz.mell'!E30+'Z_2.2.sz.mell'!E31</f>
        <v>1496721446</v>
      </c>
      <c r="E20" s="281">
        <f>+B20-D20</f>
        <v>0</v>
      </c>
    </row>
    <row r="21" spans="1:5" ht="12.75">
      <c r="A21" s="280"/>
      <c r="B21" s="281"/>
      <c r="C21" s="280"/>
      <c r="D21" s="282"/>
      <c r="E21" s="281"/>
    </row>
    <row r="22" spans="1:5" ht="15.75">
      <c r="A22" s="84" t="str">
        <f>+Z_ÖSSZEFÜGGÉSEK!A25</f>
        <v>2018. évi eredeti előirányzat KIADÁSOK</v>
      </c>
      <c r="B22" s="283"/>
      <c r="C22" s="284"/>
      <c r="D22" s="282"/>
      <c r="E22" s="281"/>
    </row>
    <row r="23" spans="1:5" ht="12.75">
      <c r="A23" s="280"/>
      <c r="B23" s="281"/>
      <c r="C23" s="280"/>
      <c r="D23" s="282"/>
      <c r="E23" s="281"/>
    </row>
    <row r="24" spans="1:5" ht="12.75">
      <c r="A24" s="280" t="s">
        <v>658</v>
      </c>
      <c r="B24" s="281">
        <f>+'Z_1.1.sz.mell.'!C135</f>
        <v>1194451775</v>
      </c>
      <c r="C24" s="280" t="s">
        <v>604</v>
      </c>
      <c r="D24" s="282">
        <f>+'Z_2.1.sz.mell'!G18+'Z_2.2.sz.mell'!G17</f>
        <v>1194451775</v>
      </c>
      <c r="E24" s="281">
        <f>+B24-D24</f>
        <v>0</v>
      </c>
    </row>
    <row r="25" spans="1:5" ht="12.75">
      <c r="A25" s="280" t="s">
        <v>648</v>
      </c>
      <c r="B25" s="281">
        <f>+'Z_1.1.sz.mell.'!C160</f>
        <v>11258754</v>
      </c>
      <c r="C25" s="280" t="s">
        <v>613</v>
      </c>
      <c r="D25" s="282">
        <f>+'Z_2.1.sz.mell'!G29+'Z_2.2.sz.mell'!G30</f>
        <v>11258754</v>
      </c>
      <c r="E25" s="281">
        <f>+B25-D25</f>
        <v>0</v>
      </c>
    </row>
    <row r="26" spans="1:5" ht="12.75">
      <c r="A26" s="280" t="s">
        <v>649</v>
      </c>
      <c r="B26" s="281">
        <f>+'Z_1.1.sz.mell.'!C161</f>
        <v>1205710529</v>
      </c>
      <c r="C26" s="280" t="s">
        <v>614</v>
      </c>
      <c r="D26" s="282">
        <f>+'Z_2.1.sz.mell'!G30+'Z_2.2.sz.mell'!G31</f>
        <v>1205710529</v>
      </c>
      <c r="E26" s="281">
        <f>+B26-D26</f>
        <v>0</v>
      </c>
    </row>
    <row r="27" spans="1:5" ht="12.75">
      <c r="A27" s="280"/>
      <c r="B27" s="281"/>
      <c r="C27" s="280"/>
      <c r="D27" s="282"/>
      <c r="E27" s="281"/>
    </row>
    <row r="28" spans="1:5" ht="15.75">
      <c r="A28" s="84" t="str">
        <f>+Z_ÖSSZEFÜGGÉSEK!A31</f>
        <v>2018. évi módosított előirányzat KIADÁSOK</v>
      </c>
      <c r="B28" s="283"/>
      <c r="C28" s="284"/>
      <c r="D28" s="282"/>
      <c r="E28" s="281"/>
    </row>
    <row r="29" spans="1:5" ht="12.75">
      <c r="A29" s="280"/>
      <c r="B29" s="281"/>
      <c r="C29" s="280"/>
      <c r="D29" s="282"/>
      <c r="E29" s="281"/>
    </row>
    <row r="30" spans="1:5" ht="12.75">
      <c r="A30" s="280" t="s">
        <v>650</v>
      </c>
      <c r="B30" s="281">
        <f>+'Z_1.1.sz.mell.'!D135</f>
        <v>1302523641</v>
      </c>
      <c r="C30" s="280" t="s">
        <v>605</v>
      </c>
      <c r="D30" s="282">
        <f>+'Z_2.1.sz.mell'!H18+'Z_2.2.sz.mell'!H17</f>
        <v>1302523641</v>
      </c>
      <c r="E30" s="281">
        <f>+B30-D30</f>
        <v>0</v>
      </c>
    </row>
    <row r="31" spans="1:5" ht="12.75">
      <c r="A31" s="280" t="s">
        <v>651</v>
      </c>
      <c r="B31" s="281">
        <f>+'Z_1.1.sz.mell.'!D160</f>
        <v>211258754</v>
      </c>
      <c r="C31" s="280" t="s">
        <v>615</v>
      </c>
      <c r="D31" s="282">
        <f>+'Z_2.1.sz.mell'!H29+'Z_2.2.sz.mell'!H30</f>
        <v>211258754</v>
      </c>
      <c r="E31" s="281">
        <f>+B31-D31</f>
        <v>0</v>
      </c>
    </row>
    <row r="32" spans="1:5" ht="12.75">
      <c r="A32" s="280" t="s">
        <v>652</v>
      </c>
      <c r="B32" s="281">
        <f>+'Z_1.1.sz.mell.'!D161</f>
        <v>1513782395</v>
      </c>
      <c r="C32" s="280" t="s">
        <v>616</v>
      </c>
      <c r="D32" s="282">
        <f>+'Z_2.1.sz.mell'!H30+'Z_2.2.sz.mell'!H31</f>
        <v>1513782395</v>
      </c>
      <c r="E32" s="281">
        <f>+B32-D32</f>
        <v>0</v>
      </c>
    </row>
    <row r="33" spans="1:5" ht="12.75">
      <c r="A33" s="280"/>
      <c r="B33" s="281"/>
      <c r="C33" s="280"/>
      <c r="D33" s="282"/>
      <c r="E33" s="281"/>
    </row>
    <row r="34" spans="1:5" ht="15.75">
      <c r="A34" s="286" t="str">
        <f>+Z_ÖSSZEFÜGGÉSEK!A37</f>
        <v>2018.évi teljesített KIADÁSOK</v>
      </c>
      <c r="B34" s="283"/>
      <c r="C34" s="284"/>
      <c r="D34" s="282"/>
      <c r="E34" s="281"/>
    </row>
    <row r="35" spans="1:5" ht="12.75">
      <c r="A35" s="280"/>
      <c r="B35" s="281"/>
      <c r="C35" s="280"/>
      <c r="D35" s="282"/>
      <c r="E35" s="281"/>
    </row>
    <row r="36" spans="1:5" ht="12.75">
      <c r="A36" s="280" t="s">
        <v>653</v>
      </c>
      <c r="B36" s="281">
        <f>+'Z_1.1.sz.mell.'!E135</f>
        <v>1118863579</v>
      </c>
      <c r="C36" s="280" t="s">
        <v>606</v>
      </c>
      <c r="D36" s="282">
        <f>+'Z_2.1.sz.mell'!I18+'Z_2.2.sz.mell'!I17</f>
        <v>1118863579</v>
      </c>
      <c r="E36" s="281">
        <f>+B36-D36</f>
        <v>0</v>
      </c>
    </row>
    <row r="37" spans="1:5" ht="12.75">
      <c r="A37" s="280" t="s">
        <v>654</v>
      </c>
      <c r="B37" s="281">
        <f>+'Z_1.1.sz.mell.'!E160</f>
        <v>11258754</v>
      </c>
      <c r="C37" s="280" t="s">
        <v>617</v>
      </c>
      <c r="D37" s="282">
        <f>+'Z_2.1.sz.mell'!I29+'Z_2.2.sz.mell'!I30</f>
        <v>11258754</v>
      </c>
      <c r="E37" s="281">
        <f>+B37-D37</f>
        <v>0</v>
      </c>
    </row>
    <row r="38" spans="1:5" ht="12.75">
      <c r="A38" s="280" t="s">
        <v>659</v>
      </c>
      <c r="B38" s="281">
        <f>+'Z_1.1.sz.mell.'!E161</f>
        <v>1130122333</v>
      </c>
      <c r="C38" s="280" t="s">
        <v>618</v>
      </c>
      <c r="D38" s="282">
        <f>+'Z_2.1.sz.mell'!I30+'Z_2.2.sz.mell'!I31</f>
        <v>1130122333</v>
      </c>
      <c r="E38" s="281">
        <f>+B38-D38</f>
        <v>0</v>
      </c>
    </row>
  </sheetData>
  <sheetProtection sheet="1"/>
  <conditionalFormatting sqref="E3:E15">
    <cfRule type="cellIs" priority="2" dxfId="9" operator="notEqual" stopIfTrue="1">
      <formula>0</formula>
    </cfRule>
  </conditionalFormatting>
  <conditionalFormatting sqref="E3:E38">
    <cfRule type="cellIs" priority="1" dxfId="9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1">
      <selection activeCell="B1" sqref="B1:G1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404"/>
      <c r="B1" s="771" t="str">
        <f>CONCATENATE("3. melléklet ",Z_ALAPADATOK!A7," ",Z_ALAPADATOK!B7," ",Z_ALAPADATOK!C7," ",Z_ALAPADATOK!D7," ",Z_ALAPADATOK!E7," ",Z_ALAPADATOK!F7," ",Z_ALAPADATOK!G7," ",Z_ALAPADATOK!H7)</f>
        <v>3. melléklet a 5 / 2019. ( V.29. ) önkormányzati rendelethez</v>
      </c>
      <c r="C1" s="772"/>
      <c r="D1" s="772"/>
      <c r="E1" s="772"/>
      <c r="F1" s="772"/>
      <c r="G1" s="772"/>
    </row>
    <row r="2" spans="1:7" ht="12.75">
      <c r="A2" s="404"/>
      <c r="B2" s="405"/>
      <c r="C2" s="405"/>
      <c r="D2" s="405"/>
      <c r="E2" s="405"/>
      <c r="F2" s="405"/>
      <c r="G2" s="405"/>
    </row>
    <row r="3" spans="1:7" ht="25.5" customHeight="1">
      <c r="A3" s="770" t="s">
        <v>700</v>
      </c>
      <c r="B3" s="770"/>
      <c r="C3" s="770"/>
      <c r="D3" s="770"/>
      <c r="E3" s="770"/>
      <c r="F3" s="770"/>
      <c r="G3" s="770"/>
    </row>
    <row r="4" spans="1:7" ht="22.5" customHeight="1" thickBot="1">
      <c r="A4" s="404"/>
      <c r="B4" s="405"/>
      <c r="C4" s="405"/>
      <c r="D4" s="405"/>
      <c r="E4" s="405"/>
      <c r="F4" s="405"/>
      <c r="G4" s="406" t="str">
        <f>'Z_2.2.sz.mell'!I2</f>
        <v> Forintban!</v>
      </c>
    </row>
    <row r="5" spans="1:7" s="29" customFormat="1" ht="44.25" customHeight="1" thickBot="1">
      <c r="A5" s="407" t="s">
        <v>220</v>
      </c>
      <c r="B5" s="373" t="s">
        <v>221</v>
      </c>
      <c r="C5" s="373" t="s">
        <v>222</v>
      </c>
      <c r="D5" s="373" t="str">
        <f>+CONCATENATE("Felhasználás   ",LEFT(Z_ÖSSZEFÜGGÉSEK!A6,4)-1,". XII. 31-ig")</f>
        <v>Felhasználás   2017. XII. 31-ig</v>
      </c>
      <c r="E5" s="373" t="str">
        <f>+CONCATENATE(LEFT(Z_ÖSSZEFÜGGÉSEK!A6,4),". évi",CHAR(10),"módosított előirányzat")</f>
        <v>2018. évi
módosított előirányzat</v>
      </c>
      <c r="F5" s="373" t="str">
        <f>+CONCATENATE("Teljesítés",CHAR(10),LEFT(Z_ÖSSZEFÜGGÉSEK!A6,4),". XII. 31-ig")</f>
        <v>Teljesítés
2018. XII. 31-ig</v>
      </c>
      <c r="G5" s="374" t="str">
        <f>+CONCATENATE("Összes teljesítés",CHAR(10),LEFT(Z_ÖSSZEFÜGGÉSEK!A6,4),". XII. 31-ig")</f>
        <v>Összes teljesítés
2018. XII. 31-ig</v>
      </c>
    </row>
    <row r="6" spans="1:7" s="33" customFormat="1" ht="12" customHeight="1" thickBot="1">
      <c r="A6" s="408" t="s">
        <v>561</v>
      </c>
      <c r="B6" s="409" t="s">
        <v>562</v>
      </c>
      <c r="C6" s="409" t="s">
        <v>563</v>
      </c>
      <c r="D6" s="409" t="s">
        <v>565</v>
      </c>
      <c r="E6" s="409" t="s">
        <v>564</v>
      </c>
      <c r="F6" s="409" t="s">
        <v>566</v>
      </c>
      <c r="G6" s="410" t="s">
        <v>619</v>
      </c>
    </row>
    <row r="7" spans="1:7" ht="15.75" customHeight="1">
      <c r="A7" s="226" t="s">
        <v>151</v>
      </c>
      <c r="B7" s="21">
        <v>50422111</v>
      </c>
      <c r="C7" s="228" t="s">
        <v>152</v>
      </c>
      <c r="D7" s="21">
        <v>17288463</v>
      </c>
      <c r="E7" s="21">
        <v>55473308</v>
      </c>
      <c r="F7" s="21">
        <v>38184845</v>
      </c>
      <c r="G7" s="21">
        <v>55473308</v>
      </c>
    </row>
    <row r="8" spans="1:7" ht="15.75" customHeight="1">
      <c r="A8" s="226" t="s">
        <v>153</v>
      </c>
      <c r="B8" s="21">
        <v>149999984</v>
      </c>
      <c r="C8" s="228" t="s">
        <v>152</v>
      </c>
      <c r="D8" s="21">
        <v>13800352</v>
      </c>
      <c r="E8" s="21">
        <v>149999984</v>
      </c>
      <c r="F8" s="21">
        <v>112111766</v>
      </c>
      <c r="G8" s="34">
        <f aca="true" t="shared" si="0" ref="G8:G24">B8-D8-F8</f>
        <v>24087866</v>
      </c>
    </row>
    <row r="9" spans="1:7" ht="15.75" customHeight="1">
      <c r="A9" s="226" t="s">
        <v>154</v>
      </c>
      <c r="B9" s="21">
        <v>166464400</v>
      </c>
      <c r="C9" s="228" t="s">
        <v>155</v>
      </c>
      <c r="D9" s="21">
        <v>6749672</v>
      </c>
      <c r="E9" s="21">
        <v>166464400</v>
      </c>
      <c r="F9" s="21">
        <v>8554200</v>
      </c>
      <c r="G9" s="34">
        <f t="shared" si="0"/>
        <v>151160528</v>
      </c>
    </row>
    <row r="10" spans="1:7" ht="15.75" customHeight="1">
      <c r="A10" s="227" t="s">
        <v>156</v>
      </c>
      <c r="B10" s="21">
        <v>177080709</v>
      </c>
      <c r="C10" s="228" t="s">
        <v>155</v>
      </c>
      <c r="D10" s="21">
        <v>8803894</v>
      </c>
      <c r="E10" s="21">
        <v>177080709</v>
      </c>
      <c r="F10" s="21">
        <v>78740</v>
      </c>
      <c r="G10" s="34">
        <f t="shared" si="0"/>
        <v>168198075</v>
      </c>
    </row>
    <row r="11" spans="1:7" ht="15.75" customHeight="1">
      <c r="A11" s="226" t="s">
        <v>157</v>
      </c>
      <c r="B11" s="21">
        <v>3200000</v>
      </c>
      <c r="C11" s="228" t="s">
        <v>158</v>
      </c>
      <c r="D11" s="21"/>
      <c r="E11" s="21">
        <v>3200000</v>
      </c>
      <c r="F11" s="21">
        <v>3200000</v>
      </c>
      <c r="G11" s="34">
        <f t="shared" si="0"/>
        <v>0</v>
      </c>
    </row>
    <row r="12" spans="1:7" ht="15.75" customHeight="1">
      <c r="A12" s="227" t="s">
        <v>160</v>
      </c>
      <c r="B12" s="21">
        <v>5743712</v>
      </c>
      <c r="C12" s="228" t="s">
        <v>158</v>
      </c>
      <c r="D12" s="21"/>
      <c r="E12" s="21">
        <v>5743712</v>
      </c>
      <c r="F12" s="21">
        <v>5743712</v>
      </c>
      <c r="G12" s="34">
        <f t="shared" si="0"/>
        <v>0</v>
      </c>
    </row>
    <row r="13" spans="1:7" ht="15.75" customHeight="1">
      <c r="A13" s="226" t="s">
        <v>161</v>
      </c>
      <c r="B13" s="21">
        <v>224000</v>
      </c>
      <c r="C13" s="228" t="s">
        <v>158</v>
      </c>
      <c r="D13" s="21"/>
      <c r="E13" s="21">
        <v>224000</v>
      </c>
      <c r="F13" s="21">
        <v>224000</v>
      </c>
      <c r="G13" s="34">
        <f t="shared" si="0"/>
        <v>0</v>
      </c>
    </row>
    <row r="14" spans="1:7" ht="15.75" customHeight="1">
      <c r="A14" s="226" t="s">
        <v>165</v>
      </c>
      <c r="B14" s="21"/>
      <c r="C14" s="228" t="s">
        <v>159</v>
      </c>
      <c r="D14" s="21"/>
      <c r="E14" s="21"/>
      <c r="F14" s="21">
        <v>5986412</v>
      </c>
      <c r="G14" s="34">
        <f t="shared" si="0"/>
        <v>-5986412</v>
      </c>
    </row>
    <row r="15" spans="1:7" ht="15.75" customHeight="1">
      <c r="A15" s="226"/>
      <c r="B15" s="21"/>
      <c r="C15" s="228"/>
      <c r="D15" s="21"/>
      <c r="E15" s="21"/>
      <c r="F15" s="21"/>
      <c r="G15" s="34">
        <f t="shared" si="0"/>
        <v>0</v>
      </c>
    </row>
    <row r="16" spans="1:7" ht="15.75" customHeight="1">
      <c r="A16" s="226"/>
      <c r="B16" s="21"/>
      <c r="C16" s="228"/>
      <c r="D16" s="21"/>
      <c r="E16" s="21"/>
      <c r="F16" s="21"/>
      <c r="G16" s="34">
        <f t="shared" si="0"/>
        <v>0</v>
      </c>
    </row>
    <row r="17" spans="1:7" ht="15.75" customHeight="1">
      <c r="A17" s="226"/>
      <c r="B17" s="21"/>
      <c r="C17" s="228"/>
      <c r="D17" s="21"/>
      <c r="E17" s="21"/>
      <c r="F17" s="21"/>
      <c r="G17" s="34">
        <f t="shared" si="0"/>
        <v>0</v>
      </c>
    </row>
    <row r="18" spans="1:7" ht="15.75" customHeight="1">
      <c r="A18" s="226"/>
      <c r="B18" s="21"/>
      <c r="C18" s="228"/>
      <c r="D18" s="21"/>
      <c r="E18" s="21"/>
      <c r="F18" s="21"/>
      <c r="G18" s="34">
        <f t="shared" si="0"/>
        <v>0</v>
      </c>
    </row>
    <row r="19" spans="1:7" ht="15.75" customHeight="1">
      <c r="A19" s="226"/>
      <c r="B19" s="21"/>
      <c r="C19" s="228"/>
      <c r="D19" s="21"/>
      <c r="E19" s="21"/>
      <c r="F19" s="21"/>
      <c r="G19" s="34">
        <f t="shared" si="0"/>
        <v>0</v>
      </c>
    </row>
    <row r="20" spans="1:7" ht="15.75" customHeight="1">
      <c r="A20" s="226"/>
      <c r="B20" s="21"/>
      <c r="C20" s="228"/>
      <c r="D20" s="21"/>
      <c r="E20" s="21"/>
      <c r="F20" s="21"/>
      <c r="G20" s="34">
        <f t="shared" si="0"/>
        <v>0</v>
      </c>
    </row>
    <row r="21" spans="1:7" ht="15.75" customHeight="1">
      <c r="A21" s="226"/>
      <c r="B21" s="21"/>
      <c r="C21" s="228"/>
      <c r="D21" s="21"/>
      <c r="E21" s="21"/>
      <c r="F21" s="21"/>
      <c r="G21" s="34">
        <f t="shared" si="0"/>
        <v>0</v>
      </c>
    </row>
    <row r="22" spans="1:7" ht="15.75" customHeight="1">
      <c r="A22" s="226"/>
      <c r="B22" s="21"/>
      <c r="C22" s="228"/>
      <c r="D22" s="21"/>
      <c r="E22" s="21"/>
      <c r="F22" s="21"/>
      <c r="G22" s="34">
        <f t="shared" si="0"/>
        <v>0</v>
      </c>
    </row>
    <row r="23" spans="1:7" ht="15.75" customHeight="1">
      <c r="A23" s="226"/>
      <c r="B23" s="21"/>
      <c r="C23" s="228"/>
      <c r="D23" s="21"/>
      <c r="E23" s="21"/>
      <c r="F23" s="21"/>
      <c r="G23" s="34">
        <f t="shared" si="0"/>
        <v>0</v>
      </c>
    </row>
    <row r="24" spans="1:7" ht="15.75" customHeight="1" thickBot="1">
      <c r="A24" s="35"/>
      <c r="B24" s="22"/>
      <c r="C24" s="229"/>
      <c r="D24" s="22"/>
      <c r="E24" s="22"/>
      <c r="F24" s="22"/>
      <c r="G24" s="36">
        <f t="shared" si="0"/>
        <v>0</v>
      </c>
    </row>
    <row r="25" spans="1:7" s="39" customFormat="1" ht="18" customHeight="1" thickBot="1">
      <c r="A25" s="75" t="s">
        <v>219</v>
      </c>
      <c r="B25" s="37">
        <f>SUM(B7:B24)</f>
        <v>553134916</v>
      </c>
      <c r="C25" s="56"/>
      <c r="D25" s="37">
        <f>SUM(D7:D24)</f>
        <v>46642381</v>
      </c>
      <c r="E25" s="37"/>
      <c r="F25" s="37">
        <f>SUM(F7:F24)</f>
        <v>174083675</v>
      </c>
      <c r="G25" s="38">
        <f>SUM(G7:G24)</f>
        <v>392933365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1">
      <selection activeCell="B1" sqref="B1:G1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404"/>
      <c r="B1" s="771" t="str">
        <f>CONCATENATE("4. melléklet ",Z_ALAPADATOK!A7," ",Z_ALAPADATOK!B7," ",Z_ALAPADATOK!C7," ",Z_ALAPADATOK!D7," ",Z_ALAPADATOK!E7," ",Z_ALAPADATOK!F7," ",Z_ALAPADATOK!G7," ",Z_ALAPADATOK!H7)</f>
        <v>4. melléklet a 5 / 2019. ( V.29. ) önkormányzati rendelethez</v>
      </c>
      <c r="C1" s="771"/>
      <c r="D1" s="771"/>
      <c r="E1" s="771"/>
      <c r="F1" s="771"/>
      <c r="G1" s="771"/>
    </row>
    <row r="2" spans="1:7" ht="12.75">
      <c r="A2" s="404"/>
      <c r="B2" s="405"/>
      <c r="C2" s="405"/>
      <c r="D2" s="405"/>
      <c r="E2" s="405"/>
      <c r="F2" s="405"/>
      <c r="G2" s="405"/>
    </row>
    <row r="3" spans="1:7" ht="24.75" customHeight="1">
      <c r="A3" s="770" t="s">
        <v>701</v>
      </c>
      <c r="B3" s="770"/>
      <c r="C3" s="770"/>
      <c r="D3" s="770"/>
      <c r="E3" s="770"/>
      <c r="F3" s="770"/>
      <c r="G3" s="770"/>
    </row>
    <row r="4" spans="1:7" ht="23.25" customHeight="1" thickBot="1">
      <c r="A4" s="404"/>
      <c r="B4" s="405"/>
      <c r="C4" s="405"/>
      <c r="D4" s="405"/>
      <c r="E4" s="405"/>
      <c r="F4" s="405"/>
      <c r="G4" s="406" t="str">
        <f>'Z_3.sz.mell.'!G4</f>
        <v> Forintban!</v>
      </c>
    </row>
    <row r="5" spans="1:7" s="29" customFormat="1" ht="48.75" customHeight="1" thickBot="1">
      <c r="A5" s="407" t="s">
        <v>223</v>
      </c>
      <c r="B5" s="373" t="s">
        <v>221</v>
      </c>
      <c r="C5" s="373" t="s">
        <v>222</v>
      </c>
      <c r="D5" s="373" t="str">
        <f>+'Z_3.sz.mell.'!D5</f>
        <v>Felhasználás   2017. XII. 31-ig</v>
      </c>
      <c r="E5" s="373" t="str">
        <f>+CONCATENATE(LEFT(Z_ÖSSZEFÜGGÉSEK!A6,4),". évi",CHAR(10),"módosított előirányzat")</f>
        <v>2018. évi
módosított előirányzat</v>
      </c>
      <c r="F5" s="373" t="str">
        <f>+CONCATENATE("Teljesítés",CHAR(10),LEFT(Z_ÖSSZEFÜGGÉSEK!A6,4),". XII. 31-ig")</f>
        <v>Teljesítés
2018. XII. 31-ig</v>
      </c>
      <c r="G5" s="374" t="str">
        <f>+CONCATENATE("Összes teljesítés",CHAR(10),LEFT(Z_ÖSSZEFÜGGÉSEK!A6,4),". XII. 31-ig")</f>
        <v>Összes teljesítés
2018. XII. 31-ig</v>
      </c>
    </row>
    <row r="6" spans="1:7" s="33" customFormat="1" ht="15" customHeight="1" thickBot="1">
      <c r="A6" s="408" t="s">
        <v>561</v>
      </c>
      <c r="B6" s="409" t="s">
        <v>562</v>
      </c>
      <c r="C6" s="409" t="s">
        <v>563</v>
      </c>
      <c r="D6" s="409" t="s">
        <v>565</v>
      </c>
      <c r="E6" s="409" t="s">
        <v>564</v>
      </c>
      <c r="F6" s="409" t="s">
        <v>566</v>
      </c>
      <c r="G6" s="410" t="s">
        <v>619</v>
      </c>
    </row>
    <row r="7" spans="1:7" ht="15.75" customHeight="1">
      <c r="A7" s="40" t="s">
        <v>162</v>
      </c>
      <c r="B7" s="41">
        <v>49882045</v>
      </c>
      <c r="C7" s="230" t="s">
        <v>159</v>
      </c>
      <c r="D7" s="41"/>
      <c r="E7" s="41">
        <v>49882045</v>
      </c>
      <c r="F7" s="41">
        <v>12027197</v>
      </c>
      <c r="G7" s="42">
        <f aca="true" t="shared" si="0" ref="G7:G25">B7-D7-F7</f>
        <v>37854848</v>
      </c>
    </row>
    <row r="8" spans="1:7" ht="15.75" customHeight="1">
      <c r="A8" s="40" t="s">
        <v>163</v>
      </c>
      <c r="B8" s="41">
        <v>111110858</v>
      </c>
      <c r="C8" s="230" t="s">
        <v>159</v>
      </c>
      <c r="D8" s="41"/>
      <c r="E8" s="41">
        <v>111110858</v>
      </c>
      <c r="F8" s="41">
        <v>1024000</v>
      </c>
      <c r="G8" s="42">
        <f t="shared" si="0"/>
        <v>110086858</v>
      </c>
    </row>
    <row r="9" spans="1:7" ht="15.75" customHeight="1">
      <c r="A9" s="40" t="s">
        <v>164</v>
      </c>
      <c r="B9" s="41">
        <v>874807</v>
      </c>
      <c r="C9" s="230" t="s">
        <v>158</v>
      </c>
      <c r="D9" s="41"/>
      <c r="E9" s="41">
        <v>874807</v>
      </c>
      <c r="F9" s="41">
        <v>874807</v>
      </c>
      <c r="G9" s="42">
        <f t="shared" si="0"/>
        <v>0</v>
      </c>
    </row>
    <row r="10" spans="1:7" ht="15.75" customHeight="1">
      <c r="A10" s="40"/>
      <c r="B10" s="41"/>
      <c r="C10" s="230"/>
      <c r="D10" s="41"/>
      <c r="E10" s="41"/>
      <c r="F10" s="41"/>
      <c r="G10" s="42">
        <f t="shared" si="0"/>
        <v>0</v>
      </c>
    </row>
    <row r="11" spans="1:7" ht="15.75" customHeight="1">
      <c r="A11" s="40"/>
      <c r="B11" s="41"/>
      <c r="C11" s="230"/>
      <c r="D11" s="41"/>
      <c r="E11" s="41"/>
      <c r="F11" s="41"/>
      <c r="G11" s="42">
        <f t="shared" si="0"/>
        <v>0</v>
      </c>
    </row>
    <row r="12" spans="1:7" ht="15.75" customHeight="1">
      <c r="A12" s="40"/>
      <c r="B12" s="41"/>
      <c r="C12" s="230"/>
      <c r="D12" s="41"/>
      <c r="E12" s="41"/>
      <c r="F12" s="41"/>
      <c r="G12" s="42">
        <f t="shared" si="0"/>
        <v>0</v>
      </c>
    </row>
    <row r="13" spans="1:7" ht="15.75" customHeight="1">
      <c r="A13" s="40"/>
      <c r="B13" s="41"/>
      <c r="C13" s="230"/>
      <c r="D13" s="41"/>
      <c r="E13" s="41"/>
      <c r="F13" s="41"/>
      <c r="G13" s="42">
        <f t="shared" si="0"/>
        <v>0</v>
      </c>
    </row>
    <row r="14" spans="1:7" ht="15.75" customHeight="1">
      <c r="A14" s="40"/>
      <c r="B14" s="41"/>
      <c r="C14" s="230"/>
      <c r="D14" s="41"/>
      <c r="E14" s="41"/>
      <c r="F14" s="41"/>
      <c r="G14" s="42">
        <f t="shared" si="0"/>
        <v>0</v>
      </c>
    </row>
    <row r="15" spans="1:7" ht="15.75" customHeight="1">
      <c r="A15" s="40"/>
      <c r="B15" s="41"/>
      <c r="C15" s="230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30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30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30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30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30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30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30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30"/>
      <c r="D23" s="41"/>
      <c r="E23" s="41"/>
      <c r="F23" s="41"/>
      <c r="G23" s="42">
        <f t="shared" si="0"/>
        <v>0</v>
      </c>
    </row>
    <row r="24" spans="1:7" ht="15.75" customHeight="1">
      <c r="A24" s="40"/>
      <c r="B24" s="41"/>
      <c r="C24" s="230"/>
      <c r="D24" s="41"/>
      <c r="E24" s="41"/>
      <c r="F24" s="41"/>
      <c r="G24" s="42">
        <f t="shared" si="0"/>
        <v>0</v>
      </c>
    </row>
    <row r="25" spans="1:7" ht="15.75" customHeight="1" thickBot="1">
      <c r="A25" s="43"/>
      <c r="B25" s="44"/>
      <c r="C25" s="231"/>
      <c r="D25" s="44"/>
      <c r="E25" s="44"/>
      <c r="F25" s="44"/>
      <c r="G25" s="45">
        <f t="shared" si="0"/>
        <v>0</v>
      </c>
    </row>
    <row r="26" spans="1:7" s="39" customFormat="1" ht="18" customHeight="1" thickBot="1">
      <c r="A26" s="75" t="s">
        <v>219</v>
      </c>
      <c r="B26" s="76">
        <f>SUM(B7:B25)</f>
        <v>161867710</v>
      </c>
      <c r="C26" s="57"/>
      <c r="D26" s="76">
        <f>SUM(D7:D25)</f>
        <v>0</v>
      </c>
      <c r="E26" s="76"/>
      <c r="F26" s="76">
        <f>SUM(F7:F25)</f>
        <v>13926004</v>
      </c>
      <c r="G26" s="46">
        <f>SUM(G7:G25)</f>
        <v>147941706</v>
      </c>
    </row>
  </sheetData>
  <sheetProtection sheet="1"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0"/>
  <sheetViews>
    <sheetView zoomScale="110" zoomScaleNormal="110" zoomScaleSheetLayoutView="100" workbookViewId="0" topLeftCell="A1">
      <selection activeCell="A1" sqref="A1:M1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807" t="str">
        <f>CONCATENATE("5. melléklet ",Z_ALAPADATOK!A7," ",Z_ALAPADATOK!B7," ",Z_ALAPADATOK!C7," ",Z_ALAPADATOK!D7," ",Z_ALAPADATOK!E7," ",Z_ALAPADATOK!F7," ",Z_ALAPADATOK!G7," ",Z_ALAPADATOK!H7)</f>
        <v>5. melléklet a 5 / 2019. ( V.29. ) önkormányzati rendelethez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</row>
    <row r="2" spans="1:13" ht="15.75">
      <c r="A2" s="808" t="s">
        <v>702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</row>
    <row r="3" spans="1:13" ht="15.75">
      <c r="A3" s="809" t="s">
        <v>703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</row>
    <row r="4" spans="1:14" ht="15.75" customHeight="1">
      <c r="A4" s="787" t="s">
        <v>620</v>
      </c>
      <c r="B4" s="787"/>
      <c r="C4" s="787"/>
      <c r="D4" s="788" t="s">
        <v>166</v>
      </c>
      <c r="E4" s="788"/>
      <c r="F4" s="788"/>
      <c r="G4" s="788"/>
      <c r="H4" s="788"/>
      <c r="I4" s="788"/>
      <c r="J4" s="788"/>
      <c r="K4" s="788"/>
      <c r="L4" s="788"/>
      <c r="M4" s="788"/>
      <c r="N4" s="810"/>
    </row>
    <row r="5" spans="1:14" ht="15.7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789" t="str">
        <f>'Z_4.sz.mell.'!G4</f>
        <v> Forintban!</v>
      </c>
      <c r="M5" s="789"/>
      <c r="N5" s="810"/>
    </row>
    <row r="6" spans="1:14" ht="13.5" customHeight="1" thickBot="1">
      <c r="A6" s="790" t="s">
        <v>256</v>
      </c>
      <c r="B6" s="793" t="s">
        <v>621</v>
      </c>
      <c r="C6" s="794"/>
      <c r="D6" s="794"/>
      <c r="E6" s="794"/>
      <c r="F6" s="794"/>
      <c r="G6" s="794"/>
      <c r="H6" s="794"/>
      <c r="I6" s="795"/>
      <c r="J6" s="796" t="s">
        <v>622</v>
      </c>
      <c r="K6" s="797"/>
      <c r="L6" s="797"/>
      <c r="M6" s="798"/>
      <c r="N6" s="810"/>
    </row>
    <row r="7" spans="1:14" ht="15" customHeight="1" thickBot="1">
      <c r="A7" s="791"/>
      <c r="B7" s="805" t="s">
        <v>623</v>
      </c>
      <c r="C7" s="774" t="s">
        <v>624</v>
      </c>
      <c r="D7" s="784" t="s">
        <v>625</v>
      </c>
      <c r="E7" s="785"/>
      <c r="F7" s="785"/>
      <c r="G7" s="785"/>
      <c r="H7" s="785"/>
      <c r="I7" s="786"/>
      <c r="J7" s="799"/>
      <c r="K7" s="800"/>
      <c r="L7" s="800"/>
      <c r="M7" s="801"/>
      <c r="N7" s="810"/>
    </row>
    <row r="8" spans="1:14" ht="21.75" thickBot="1">
      <c r="A8" s="791"/>
      <c r="B8" s="806"/>
      <c r="C8" s="775"/>
      <c r="D8" s="289" t="s">
        <v>623</v>
      </c>
      <c r="E8" s="289" t="s">
        <v>624</v>
      </c>
      <c r="F8" s="289" t="s">
        <v>623</v>
      </c>
      <c r="G8" s="289" t="s">
        <v>624</v>
      </c>
      <c r="H8" s="289" t="s">
        <v>623</v>
      </c>
      <c r="I8" s="289" t="s">
        <v>624</v>
      </c>
      <c r="J8" s="802"/>
      <c r="K8" s="803"/>
      <c r="L8" s="803"/>
      <c r="M8" s="804"/>
      <c r="N8" s="810"/>
    </row>
    <row r="9" spans="1:14" ht="32.25" thickBot="1">
      <c r="A9" s="792"/>
      <c r="B9" s="778" t="s">
        <v>626</v>
      </c>
      <c r="C9" s="779"/>
      <c r="D9" s="778" t="str">
        <f>+CONCATENATE(LEFT(Z_ÖSSZEFÜGGÉSEK!A6,4),". előtt")</f>
        <v>2018. előtt</v>
      </c>
      <c r="E9" s="779"/>
      <c r="F9" s="780" t="str">
        <f>+CONCATENATE(LEFT(Z_ÖSSZEFÜGGÉSEK!A6,4),". XII.31.")</f>
        <v>2018. XII.31.</v>
      </c>
      <c r="G9" s="781"/>
      <c r="H9" s="782" t="str">
        <f>+CONCATENATE(LEFT(Z_ÖSSZEFÜGGÉSEK!A6,4),". után")</f>
        <v>2018. után</v>
      </c>
      <c r="I9" s="783"/>
      <c r="J9" s="376" t="str">
        <f>+D9</f>
        <v>2018. előtt</v>
      </c>
      <c r="K9" s="375" t="str">
        <f>+F9</f>
        <v>2018. XII.31.</v>
      </c>
      <c r="L9" s="288" t="s">
        <v>209</v>
      </c>
      <c r="M9" s="375" t="str">
        <f>+CONCATENATE("Teljesítés %-a ",LEFT(Z_ÖSSZEFÜGGÉSEK!A6,4),". XII. 31-ig")</f>
        <v>Teljesítés %-a 2018. XII. 31-ig</v>
      </c>
      <c r="N9" s="810"/>
    </row>
    <row r="10" spans="1:14" ht="13.5" thickBot="1">
      <c r="A10" s="290" t="s">
        <v>561</v>
      </c>
      <c r="B10" s="288" t="s">
        <v>562</v>
      </c>
      <c r="C10" s="288" t="s">
        <v>563</v>
      </c>
      <c r="D10" s="291" t="s">
        <v>565</v>
      </c>
      <c r="E10" s="289" t="s">
        <v>564</v>
      </c>
      <c r="F10" s="289" t="s">
        <v>566</v>
      </c>
      <c r="G10" s="289" t="s">
        <v>567</v>
      </c>
      <c r="H10" s="288" t="s">
        <v>568</v>
      </c>
      <c r="I10" s="291" t="s">
        <v>599</v>
      </c>
      <c r="J10" s="291" t="s">
        <v>627</v>
      </c>
      <c r="K10" s="291" t="s">
        <v>628</v>
      </c>
      <c r="L10" s="291" t="s">
        <v>629</v>
      </c>
      <c r="M10" s="292" t="s">
        <v>630</v>
      </c>
      <c r="N10" s="810"/>
    </row>
    <row r="11" spans="1:14" ht="12.75">
      <c r="A11" s="293" t="s">
        <v>257</v>
      </c>
      <c r="B11" s="338"/>
      <c r="C11" s="339"/>
      <c r="D11" s="339"/>
      <c r="E11" s="340"/>
      <c r="F11" s="339"/>
      <c r="G11" s="339"/>
      <c r="H11" s="339"/>
      <c r="I11" s="339"/>
      <c r="J11" s="339"/>
      <c r="K11" s="339"/>
      <c r="L11" s="341">
        <f aca="true" t="shared" si="0" ref="L11:L17">+J11+K11</f>
        <v>0</v>
      </c>
      <c r="M11" s="342">
        <f>IF((C11&lt;&gt;0),ROUND((L11/C11)*100,1),"")</f>
      </c>
      <c r="N11" s="810"/>
    </row>
    <row r="12" spans="1:14" ht="12.75">
      <c r="A12" s="295" t="s">
        <v>269</v>
      </c>
      <c r="B12" s="343"/>
      <c r="C12" s="344"/>
      <c r="D12" s="344"/>
      <c r="E12" s="344"/>
      <c r="F12" s="344"/>
      <c r="G12" s="344"/>
      <c r="H12" s="344"/>
      <c r="I12" s="344"/>
      <c r="J12" s="344"/>
      <c r="K12" s="344"/>
      <c r="L12" s="345">
        <f t="shared" si="0"/>
        <v>0</v>
      </c>
      <c r="M12" s="346">
        <f aca="true" t="shared" si="1" ref="M12:M17">IF((C12&lt;&gt;0),ROUND((L12/C12)*100,1),"")</f>
      </c>
      <c r="N12" s="810"/>
    </row>
    <row r="13" spans="1:14" ht="12.75">
      <c r="A13" s="296" t="s">
        <v>258</v>
      </c>
      <c r="B13" s="21">
        <v>50422111</v>
      </c>
      <c r="C13" s="21">
        <v>55473308</v>
      </c>
      <c r="D13" s="348"/>
      <c r="E13" s="348"/>
      <c r="F13" s="21">
        <v>50422111</v>
      </c>
      <c r="G13" s="21">
        <v>55473308</v>
      </c>
      <c r="H13" s="348"/>
      <c r="I13" s="348"/>
      <c r="J13" s="21">
        <v>50422111</v>
      </c>
      <c r="K13" s="348">
        <v>5051197</v>
      </c>
      <c r="L13" s="345">
        <f t="shared" si="0"/>
        <v>55473308</v>
      </c>
      <c r="M13" s="346">
        <f t="shared" si="1"/>
        <v>100</v>
      </c>
      <c r="N13" s="810"/>
    </row>
    <row r="14" spans="1:14" ht="12.75">
      <c r="A14" s="296" t="s">
        <v>270</v>
      </c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5">
        <f t="shared" si="0"/>
        <v>0</v>
      </c>
      <c r="M14" s="346">
        <f t="shared" si="1"/>
      </c>
      <c r="N14" s="810"/>
    </row>
    <row r="15" spans="1:14" ht="12.75">
      <c r="A15" s="296" t="s">
        <v>259</v>
      </c>
      <c r="B15" s="347"/>
      <c r="C15" s="348"/>
      <c r="D15" s="348"/>
      <c r="E15" s="348"/>
      <c r="F15" s="348"/>
      <c r="G15" s="348"/>
      <c r="H15" s="348"/>
      <c r="I15" s="348"/>
      <c r="J15" s="348"/>
      <c r="K15" s="348"/>
      <c r="L15" s="345">
        <f t="shared" si="0"/>
        <v>0</v>
      </c>
      <c r="M15" s="346">
        <f t="shared" si="1"/>
      </c>
      <c r="N15" s="810"/>
    </row>
    <row r="16" spans="1:14" ht="12.75">
      <c r="A16" s="296" t="s">
        <v>260</v>
      </c>
      <c r="B16" s="347"/>
      <c r="C16" s="348"/>
      <c r="D16" s="348"/>
      <c r="E16" s="348"/>
      <c r="F16" s="348"/>
      <c r="G16" s="348"/>
      <c r="H16" s="348"/>
      <c r="I16" s="348"/>
      <c r="J16" s="348"/>
      <c r="K16" s="348"/>
      <c r="L16" s="345">
        <f t="shared" si="0"/>
        <v>0</v>
      </c>
      <c r="M16" s="346">
        <f t="shared" si="1"/>
      </c>
      <c r="N16" s="810"/>
    </row>
    <row r="17" spans="1:14" ht="15" customHeight="1" thickBot="1">
      <c r="A17" s="297"/>
      <c r="B17" s="349"/>
      <c r="C17" s="350"/>
      <c r="D17" s="350"/>
      <c r="E17" s="350"/>
      <c r="F17" s="350"/>
      <c r="G17" s="350"/>
      <c r="H17" s="350"/>
      <c r="I17" s="350"/>
      <c r="J17" s="350"/>
      <c r="K17" s="350"/>
      <c r="L17" s="345">
        <f t="shared" si="0"/>
        <v>0</v>
      </c>
      <c r="M17" s="351">
        <f t="shared" si="1"/>
      </c>
      <c r="N17" s="810"/>
    </row>
    <row r="18" spans="1:14" ht="13.5" thickBot="1">
      <c r="A18" s="299" t="s">
        <v>262</v>
      </c>
      <c r="B18" s="352">
        <f>B11+SUM(B13:B17)</f>
        <v>50422111</v>
      </c>
      <c r="C18" s="352">
        <f aca="true" t="shared" si="2" ref="C18:L18">C11+SUM(C13:C17)</f>
        <v>55473308</v>
      </c>
      <c r="D18" s="352">
        <f t="shared" si="2"/>
        <v>0</v>
      </c>
      <c r="E18" s="352">
        <f t="shared" si="2"/>
        <v>0</v>
      </c>
      <c r="F18" s="352">
        <f t="shared" si="2"/>
        <v>50422111</v>
      </c>
      <c r="G18" s="352">
        <f t="shared" si="2"/>
        <v>55473308</v>
      </c>
      <c r="H18" s="352">
        <f t="shared" si="2"/>
        <v>0</v>
      </c>
      <c r="I18" s="352">
        <f t="shared" si="2"/>
        <v>0</v>
      </c>
      <c r="J18" s="352">
        <f t="shared" si="2"/>
        <v>50422111</v>
      </c>
      <c r="K18" s="352">
        <f t="shared" si="2"/>
        <v>5051197</v>
      </c>
      <c r="L18" s="352">
        <f t="shared" si="2"/>
        <v>55473308</v>
      </c>
      <c r="M18" s="353">
        <f>IF((C18&lt;&gt;0),ROUND((L18/C18)*100,1),"")</f>
        <v>100</v>
      </c>
      <c r="N18" s="810"/>
    </row>
    <row r="19" spans="1:14" ht="12.75">
      <c r="A19" s="300"/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810"/>
    </row>
    <row r="20" spans="1:14" ht="13.5" thickBot="1">
      <c r="A20" s="303" t="s">
        <v>261</v>
      </c>
      <c r="B20" s="304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810"/>
    </row>
    <row r="21" spans="1:14" ht="12.75">
      <c r="A21" s="306" t="s">
        <v>265</v>
      </c>
      <c r="B21" s="355"/>
      <c r="C21" s="356"/>
      <c r="D21" s="356"/>
      <c r="E21" s="357"/>
      <c r="F21" s="356"/>
      <c r="G21" s="356"/>
      <c r="H21" s="356"/>
      <c r="I21" s="356"/>
      <c r="J21" s="356"/>
      <c r="K21" s="356"/>
      <c r="L21" s="358">
        <f>+J21+K21</f>
        <v>0</v>
      </c>
      <c r="M21" s="359">
        <f aca="true" t="shared" si="3" ref="M21:M26">IF((C21&lt;&gt;0),ROUND((L21/C21)*100,1),"")</f>
      </c>
      <c r="N21" s="810"/>
    </row>
    <row r="22" spans="1:14" ht="12.75">
      <c r="A22" s="307" t="s">
        <v>266</v>
      </c>
      <c r="B22" s="21">
        <v>50422111</v>
      </c>
      <c r="C22" s="21">
        <v>55473308</v>
      </c>
      <c r="D22" s="354"/>
      <c r="E22" s="354"/>
      <c r="F22" s="354"/>
      <c r="G22" s="354"/>
      <c r="H22" s="354"/>
      <c r="I22" s="354"/>
      <c r="J22" s="21">
        <v>16975663</v>
      </c>
      <c r="K22" s="21">
        <v>39006546</v>
      </c>
      <c r="L22" s="360">
        <f>+J22+K22</f>
        <v>55982209</v>
      </c>
      <c r="M22" s="361">
        <f t="shared" si="3"/>
        <v>100.9</v>
      </c>
      <c r="N22" s="810"/>
    </row>
    <row r="23" spans="1:14" ht="12.75">
      <c r="A23" s="307" t="s">
        <v>267</v>
      </c>
      <c r="B23" s="362"/>
      <c r="C23" s="354"/>
      <c r="D23" s="354"/>
      <c r="E23" s="354"/>
      <c r="F23" s="354"/>
      <c r="G23" s="354"/>
      <c r="H23" s="354"/>
      <c r="I23" s="354"/>
      <c r="J23" s="354"/>
      <c r="K23" s="354"/>
      <c r="L23" s="360">
        <f>+J23+K23</f>
        <v>0</v>
      </c>
      <c r="M23" s="361">
        <f t="shared" si="3"/>
      </c>
      <c r="N23" s="810"/>
    </row>
    <row r="24" spans="1:14" ht="12.75">
      <c r="A24" s="307" t="s">
        <v>268</v>
      </c>
      <c r="B24" s="362"/>
      <c r="C24" s="354"/>
      <c r="D24" s="354"/>
      <c r="E24" s="354"/>
      <c r="F24" s="354"/>
      <c r="G24" s="354"/>
      <c r="H24" s="354"/>
      <c r="I24" s="354"/>
      <c r="J24" s="354"/>
      <c r="K24" s="354"/>
      <c r="L24" s="360">
        <f>+J24+K24</f>
        <v>0</v>
      </c>
      <c r="M24" s="361">
        <f t="shared" si="3"/>
      </c>
      <c r="N24" s="810"/>
    </row>
    <row r="25" spans="1:14" ht="13.5" thickBot="1">
      <c r="A25" s="308"/>
      <c r="B25" s="363"/>
      <c r="C25" s="364"/>
      <c r="D25" s="364"/>
      <c r="E25" s="364"/>
      <c r="F25" s="364"/>
      <c r="G25" s="364"/>
      <c r="H25" s="364"/>
      <c r="I25" s="364"/>
      <c r="J25" s="364"/>
      <c r="K25" s="364"/>
      <c r="L25" s="360">
        <f>+J25+K25</f>
        <v>0</v>
      </c>
      <c r="M25" s="365">
        <f t="shared" si="3"/>
      </c>
      <c r="N25" s="810"/>
    </row>
    <row r="26" spans="1:14" ht="13.5" thickBot="1">
      <c r="A26" s="309" t="s">
        <v>247</v>
      </c>
      <c r="B26" s="366">
        <f aca="true" t="shared" si="4" ref="B26:L26">SUM(B21:B25)</f>
        <v>50422111</v>
      </c>
      <c r="C26" s="366">
        <f t="shared" si="4"/>
        <v>55473308</v>
      </c>
      <c r="D26" s="366">
        <f t="shared" si="4"/>
        <v>0</v>
      </c>
      <c r="E26" s="366">
        <f t="shared" si="4"/>
        <v>0</v>
      </c>
      <c r="F26" s="366">
        <f t="shared" si="4"/>
        <v>0</v>
      </c>
      <c r="G26" s="366">
        <f t="shared" si="4"/>
        <v>0</v>
      </c>
      <c r="H26" s="366">
        <f t="shared" si="4"/>
        <v>0</v>
      </c>
      <c r="I26" s="366">
        <f t="shared" si="4"/>
        <v>0</v>
      </c>
      <c r="J26" s="366">
        <f t="shared" si="4"/>
        <v>16975663</v>
      </c>
      <c r="K26" s="366">
        <f t="shared" si="4"/>
        <v>39006546</v>
      </c>
      <c r="L26" s="366">
        <f t="shared" si="4"/>
        <v>55982209</v>
      </c>
      <c r="M26" s="367">
        <f t="shared" si="3"/>
        <v>100.9</v>
      </c>
      <c r="N26" s="810"/>
    </row>
    <row r="27" spans="1:14" ht="12.75" customHeight="1">
      <c r="A27" s="773" t="s">
        <v>697</v>
      </c>
      <c r="B27" s="773"/>
      <c r="C27" s="773"/>
      <c r="D27" s="773"/>
      <c r="E27" s="773"/>
      <c r="F27" s="773"/>
      <c r="G27" s="773"/>
      <c r="H27" s="773"/>
      <c r="I27" s="773"/>
      <c r="J27" s="773"/>
      <c r="K27" s="773"/>
      <c r="L27" s="773"/>
      <c r="M27" s="773"/>
      <c r="N27" s="810"/>
    </row>
    <row r="28" spans="1:14" ht="5.2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810"/>
    </row>
    <row r="29" spans="1:14" ht="15.75" customHeight="1">
      <c r="A29" s="777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77"/>
      <c r="C29" s="777"/>
      <c r="D29" s="777"/>
      <c r="E29" s="777"/>
      <c r="F29" s="777"/>
      <c r="G29" s="777"/>
      <c r="H29" s="777"/>
      <c r="I29" s="777"/>
      <c r="J29" s="777"/>
      <c r="K29" s="777"/>
      <c r="L29" s="777"/>
      <c r="M29" s="777"/>
      <c r="N29" s="810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76" t="str">
        <f>L5</f>
        <v> Forintban!</v>
      </c>
      <c r="M30" s="776"/>
      <c r="N30" s="810"/>
    </row>
    <row r="31" spans="1:14" ht="21.75" thickBot="1">
      <c r="A31" s="817" t="s">
        <v>263</v>
      </c>
      <c r="B31" s="818"/>
      <c r="C31" s="818"/>
      <c r="D31" s="818"/>
      <c r="E31" s="818"/>
      <c r="F31" s="818"/>
      <c r="G31" s="818"/>
      <c r="H31" s="818"/>
      <c r="I31" s="818"/>
      <c r="J31" s="819"/>
      <c r="K31" s="311" t="s">
        <v>631</v>
      </c>
      <c r="L31" s="311" t="s">
        <v>632</v>
      </c>
      <c r="M31" s="311" t="s">
        <v>622</v>
      </c>
      <c r="N31" s="810"/>
    </row>
    <row r="32" spans="1:14" ht="12.75">
      <c r="A32" s="820"/>
      <c r="B32" s="821"/>
      <c r="C32" s="821"/>
      <c r="D32" s="821"/>
      <c r="E32" s="821"/>
      <c r="F32" s="821"/>
      <c r="G32" s="821"/>
      <c r="H32" s="821"/>
      <c r="I32" s="821"/>
      <c r="J32" s="822"/>
      <c r="K32" s="294"/>
      <c r="L32" s="312"/>
      <c r="M32" s="312"/>
      <c r="N32" s="810"/>
    </row>
    <row r="33" spans="1:14" ht="13.5" thickBot="1">
      <c r="A33" s="814"/>
      <c r="B33" s="815"/>
      <c r="C33" s="815"/>
      <c r="D33" s="815"/>
      <c r="E33" s="815"/>
      <c r="F33" s="815"/>
      <c r="G33" s="815"/>
      <c r="H33" s="815"/>
      <c r="I33" s="815"/>
      <c r="J33" s="816"/>
      <c r="K33" s="313"/>
      <c r="L33" s="298"/>
      <c r="M33" s="298"/>
      <c r="N33" s="810"/>
    </row>
    <row r="34" spans="1:14" ht="13.5" thickBot="1">
      <c r="A34" s="811" t="s">
        <v>696</v>
      </c>
      <c r="B34" s="812"/>
      <c r="C34" s="812"/>
      <c r="D34" s="812"/>
      <c r="E34" s="812"/>
      <c r="F34" s="812"/>
      <c r="G34" s="812"/>
      <c r="H34" s="812"/>
      <c r="I34" s="812"/>
      <c r="J34" s="813"/>
      <c r="K34" s="314">
        <f>SUM(K32:K33)</f>
        <v>0</v>
      </c>
      <c r="L34" s="314">
        <f>SUM(L32:L33)</f>
        <v>0</v>
      </c>
      <c r="M34" s="314">
        <f>SUM(M32:M33)</f>
        <v>0</v>
      </c>
      <c r="N34" s="810"/>
    </row>
    <row r="35" ht="12.75">
      <c r="N35" s="810"/>
    </row>
    <row r="36" spans="1:13" ht="15.75" customHeight="1">
      <c r="A36" s="787" t="s">
        <v>620</v>
      </c>
      <c r="B36" s="787"/>
      <c r="C36" s="787"/>
      <c r="D36" s="788" t="s">
        <v>167</v>
      </c>
      <c r="E36" s="788"/>
      <c r="F36" s="788"/>
      <c r="G36" s="788"/>
      <c r="H36" s="788"/>
      <c r="I36" s="788"/>
      <c r="J36" s="788"/>
      <c r="K36" s="788"/>
      <c r="L36" s="788"/>
      <c r="M36" s="788"/>
    </row>
    <row r="37" spans="1:13" ht="15.75" thickBot="1">
      <c r="A37" s="403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789">
        <f>'Z_4.sz.mell.'!G36</f>
        <v>0</v>
      </c>
      <c r="M37" s="789"/>
    </row>
    <row r="38" spans="1:13" ht="13.5" customHeight="1" thickBot="1">
      <c r="A38" s="790" t="s">
        <v>256</v>
      </c>
      <c r="B38" s="793" t="s">
        <v>621</v>
      </c>
      <c r="C38" s="794"/>
      <c r="D38" s="794"/>
      <c r="E38" s="794"/>
      <c r="F38" s="794"/>
      <c r="G38" s="794"/>
      <c r="H38" s="794"/>
      <c r="I38" s="795"/>
      <c r="J38" s="796" t="s">
        <v>622</v>
      </c>
      <c r="K38" s="797"/>
      <c r="L38" s="797"/>
      <c r="M38" s="798"/>
    </row>
    <row r="39" spans="1:13" ht="13.5" customHeight="1" thickBot="1">
      <c r="A39" s="791"/>
      <c r="B39" s="805" t="s">
        <v>623</v>
      </c>
      <c r="C39" s="774" t="s">
        <v>624</v>
      </c>
      <c r="D39" s="784" t="s">
        <v>625</v>
      </c>
      <c r="E39" s="785"/>
      <c r="F39" s="785"/>
      <c r="G39" s="785"/>
      <c r="H39" s="785"/>
      <c r="I39" s="786"/>
      <c r="J39" s="799"/>
      <c r="K39" s="800"/>
      <c r="L39" s="800"/>
      <c r="M39" s="801"/>
    </row>
    <row r="40" spans="1:13" ht="21.75" thickBot="1">
      <c r="A40" s="791"/>
      <c r="B40" s="806"/>
      <c r="C40" s="775"/>
      <c r="D40" s="289" t="s">
        <v>623</v>
      </c>
      <c r="E40" s="289" t="s">
        <v>624</v>
      </c>
      <c r="F40" s="289" t="s">
        <v>623</v>
      </c>
      <c r="G40" s="289" t="s">
        <v>624</v>
      </c>
      <c r="H40" s="289" t="s">
        <v>623</v>
      </c>
      <c r="I40" s="289" t="s">
        <v>624</v>
      </c>
      <c r="J40" s="802"/>
      <c r="K40" s="803"/>
      <c r="L40" s="803"/>
      <c r="M40" s="804"/>
    </row>
    <row r="41" spans="1:13" ht="32.25" thickBot="1">
      <c r="A41" s="792"/>
      <c r="B41" s="778" t="s">
        <v>626</v>
      </c>
      <c r="C41" s="779"/>
      <c r="D41" s="778" t="str">
        <f>+CONCATENATE(LEFT(Z_ÖSSZEFÜGGÉSEK!A38,4),"2018. előtt")</f>
        <v>2018. előtt</v>
      </c>
      <c r="E41" s="779"/>
      <c r="F41" s="780" t="str">
        <f>+CONCATENATE(LEFT(Z_ÖSSZEFÜGGÉSEK!A38,4),"2018. XII.31.")</f>
        <v>2018. XII.31.</v>
      </c>
      <c r="G41" s="781"/>
      <c r="H41" s="782" t="str">
        <f>+CONCATENATE(LEFT(Z_ÖSSZEFÜGGÉSEK!A38,4),"2018. után")</f>
        <v>2018. után</v>
      </c>
      <c r="I41" s="783"/>
      <c r="J41" s="376" t="str">
        <f>+D41</f>
        <v>2018. előtt</v>
      </c>
      <c r="K41" s="375" t="str">
        <f>+F41</f>
        <v>2018. XII.31.</v>
      </c>
      <c r="L41" s="288" t="s">
        <v>209</v>
      </c>
      <c r="M41" s="375" t="str">
        <f>+CONCATENATE("Teljesítés %-a ",LEFT(Z_ÖSSZEFÜGGÉSEK!A38,4),". XII. 31-ig")</f>
        <v>Teljesítés %-a . XII. 31-ig</v>
      </c>
    </row>
    <row r="42" spans="1:13" ht="13.5" thickBot="1">
      <c r="A42" s="290" t="s">
        <v>561</v>
      </c>
      <c r="B42" s="288" t="s">
        <v>562</v>
      </c>
      <c r="C42" s="288" t="s">
        <v>563</v>
      </c>
      <c r="D42" s="291" t="s">
        <v>565</v>
      </c>
      <c r="E42" s="289" t="s">
        <v>564</v>
      </c>
      <c r="F42" s="289" t="s">
        <v>566</v>
      </c>
      <c r="G42" s="289" t="s">
        <v>567</v>
      </c>
      <c r="H42" s="288" t="s">
        <v>568</v>
      </c>
      <c r="I42" s="291" t="s">
        <v>599</v>
      </c>
      <c r="J42" s="291" t="s">
        <v>627</v>
      </c>
      <c r="K42" s="291" t="s">
        <v>628</v>
      </c>
      <c r="L42" s="291" t="s">
        <v>629</v>
      </c>
      <c r="M42" s="292" t="s">
        <v>630</v>
      </c>
    </row>
    <row r="43" spans="1:13" ht="12.75">
      <c r="A43" s="293" t="s">
        <v>257</v>
      </c>
      <c r="B43" s="338"/>
      <c r="C43" s="339"/>
      <c r="D43" s="339"/>
      <c r="E43" s="340"/>
      <c r="F43" s="339"/>
      <c r="G43" s="339"/>
      <c r="H43" s="339"/>
      <c r="I43" s="339"/>
      <c r="J43" s="339"/>
      <c r="K43" s="339"/>
      <c r="L43" s="341">
        <f aca="true" t="shared" si="5" ref="L43:L49">+J43+K43</f>
        <v>0</v>
      </c>
      <c r="M43" s="342">
        <f>IF((C43&lt;&gt;0),ROUND((L43/C43)*100,1),"")</f>
      </c>
    </row>
    <row r="44" spans="1:13" ht="12.75">
      <c r="A44" s="295" t="s">
        <v>269</v>
      </c>
      <c r="B44" s="343"/>
      <c r="C44" s="344"/>
      <c r="D44" s="344"/>
      <c r="E44" s="344"/>
      <c r="F44" s="344"/>
      <c r="G44" s="344"/>
      <c r="H44" s="344"/>
      <c r="I44" s="344"/>
      <c r="J44" s="344"/>
      <c r="K44" s="344"/>
      <c r="L44" s="345">
        <f t="shared" si="5"/>
        <v>0</v>
      </c>
      <c r="M44" s="346">
        <f aca="true" t="shared" si="6" ref="M44:M49">IF((C44&lt;&gt;0),ROUND((L44/C44)*100,1),"")</f>
      </c>
    </row>
    <row r="45" spans="1:13" ht="12.75">
      <c r="A45" s="296" t="s">
        <v>258</v>
      </c>
      <c r="B45" s="21">
        <v>149999984</v>
      </c>
      <c r="C45" s="21">
        <v>149999984</v>
      </c>
      <c r="D45" s="348"/>
      <c r="E45" s="348"/>
      <c r="F45" s="348"/>
      <c r="G45" s="348"/>
      <c r="H45" s="348"/>
      <c r="I45" s="348"/>
      <c r="J45" s="348">
        <v>143060640</v>
      </c>
      <c r="K45" s="348"/>
      <c r="L45" s="345">
        <f t="shared" si="5"/>
        <v>143060640</v>
      </c>
      <c r="M45" s="346">
        <f t="shared" si="6"/>
        <v>95.4</v>
      </c>
    </row>
    <row r="46" spans="1:13" ht="12.75">
      <c r="A46" s="296" t="s">
        <v>270</v>
      </c>
      <c r="B46" s="347"/>
      <c r="C46" s="348"/>
      <c r="D46" s="348"/>
      <c r="E46" s="348"/>
      <c r="F46" s="348"/>
      <c r="G46" s="348"/>
      <c r="H46" s="348"/>
      <c r="I46" s="348"/>
      <c r="J46" s="348"/>
      <c r="K46" s="348"/>
      <c r="L46" s="345">
        <f t="shared" si="5"/>
        <v>0</v>
      </c>
      <c r="M46" s="346">
        <f t="shared" si="6"/>
      </c>
    </row>
    <row r="47" spans="1:13" ht="12.75">
      <c r="A47" s="296" t="s">
        <v>259</v>
      </c>
      <c r="B47" s="347"/>
      <c r="C47" s="348"/>
      <c r="D47" s="348"/>
      <c r="E47" s="348"/>
      <c r="F47" s="348"/>
      <c r="G47" s="348"/>
      <c r="H47" s="348"/>
      <c r="I47" s="348"/>
      <c r="J47" s="348"/>
      <c r="K47" s="348"/>
      <c r="L47" s="345">
        <f t="shared" si="5"/>
        <v>0</v>
      </c>
      <c r="M47" s="346">
        <f t="shared" si="6"/>
      </c>
    </row>
    <row r="48" spans="1:13" ht="12.75">
      <c r="A48" s="296" t="s">
        <v>260</v>
      </c>
      <c r="B48" s="347"/>
      <c r="C48" s="348"/>
      <c r="D48" s="348"/>
      <c r="E48" s="348"/>
      <c r="F48" s="348"/>
      <c r="G48" s="348"/>
      <c r="H48" s="348"/>
      <c r="I48" s="348"/>
      <c r="J48" s="348"/>
      <c r="K48" s="348"/>
      <c r="L48" s="345">
        <f t="shared" si="5"/>
        <v>0</v>
      </c>
      <c r="M48" s="346">
        <f t="shared" si="6"/>
      </c>
    </row>
    <row r="49" spans="1:13" ht="13.5" thickBot="1">
      <c r="A49" s="297"/>
      <c r="B49" s="349"/>
      <c r="C49" s="350"/>
      <c r="D49" s="350"/>
      <c r="E49" s="350"/>
      <c r="F49" s="350"/>
      <c r="G49" s="350"/>
      <c r="H49" s="350"/>
      <c r="I49" s="350"/>
      <c r="J49" s="350"/>
      <c r="K49" s="350"/>
      <c r="L49" s="345">
        <f t="shared" si="5"/>
        <v>0</v>
      </c>
      <c r="M49" s="351">
        <f t="shared" si="6"/>
      </c>
    </row>
    <row r="50" spans="1:13" ht="13.5" thickBot="1">
      <c r="A50" s="299" t="s">
        <v>262</v>
      </c>
      <c r="B50" s="352">
        <f>B43+SUM(B45:B49)</f>
        <v>149999984</v>
      </c>
      <c r="C50" s="352">
        <f aca="true" t="shared" si="7" ref="C50:L50">C43+SUM(C45:C49)</f>
        <v>149999984</v>
      </c>
      <c r="D50" s="352">
        <f t="shared" si="7"/>
        <v>0</v>
      </c>
      <c r="E50" s="352">
        <f t="shared" si="7"/>
        <v>0</v>
      </c>
      <c r="F50" s="352">
        <f t="shared" si="7"/>
        <v>0</v>
      </c>
      <c r="G50" s="352">
        <f t="shared" si="7"/>
        <v>0</v>
      </c>
      <c r="H50" s="352">
        <f t="shared" si="7"/>
        <v>0</v>
      </c>
      <c r="I50" s="352">
        <f t="shared" si="7"/>
        <v>0</v>
      </c>
      <c r="J50" s="352">
        <f t="shared" si="7"/>
        <v>143060640</v>
      </c>
      <c r="K50" s="352">
        <f t="shared" si="7"/>
        <v>0</v>
      </c>
      <c r="L50" s="352">
        <f t="shared" si="7"/>
        <v>143060640</v>
      </c>
      <c r="M50" s="353">
        <f>IF((C50&lt;&gt;0),ROUND((L50/C50)*100,1),"")</f>
        <v>95.4</v>
      </c>
    </row>
    <row r="51" spans="1:13" ht="12.75">
      <c r="A51" s="300"/>
      <c r="B51" s="301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</row>
    <row r="52" spans="1:13" ht="13.5" thickBot="1">
      <c r="A52" s="303" t="s">
        <v>261</v>
      </c>
      <c r="B52" s="304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</row>
    <row r="53" spans="1:13" ht="12.75">
      <c r="A53" s="306" t="s">
        <v>265</v>
      </c>
      <c r="B53" s="355"/>
      <c r="C53" s="356"/>
      <c r="D53" s="356"/>
      <c r="E53" s="357"/>
      <c r="F53" s="356"/>
      <c r="G53" s="356"/>
      <c r="H53" s="356"/>
      <c r="I53" s="356"/>
      <c r="J53" s="356"/>
      <c r="K53" s="356"/>
      <c r="L53" s="358">
        <f>+J53+K53</f>
        <v>0</v>
      </c>
      <c r="M53" s="359">
        <f aca="true" t="shared" si="8" ref="M53:M58">IF((C53&lt;&gt;0),ROUND((L53/C53)*100,1),"")</f>
      </c>
    </row>
    <row r="54" spans="1:13" ht="12.75">
      <c r="A54" s="307" t="s">
        <v>266</v>
      </c>
      <c r="B54" s="21">
        <v>149999984</v>
      </c>
      <c r="C54" s="21">
        <v>149999984</v>
      </c>
      <c r="D54" s="354"/>
      <c r="E54" s="354"/>
      <c r="F54" s="354"/>
      <c r="G54" s="354"/>
      <c r="H54" s="354"/>
      <c r="I54" s="354"/>
      <c r="J54" s="21">
        <v>9772891</v>
      </c>
      <c r="K54" s="21">
        <v>140406835</v>
      </c>
      <c r="L54" s="360">
        <f>+J54+K54</f>
        <v>150179726</v>
      </c>
      <c r="M54" s="361">
        <f t="shared" si="8"/>
        <v>100.1</v>
      </c>
    </row>
    <row r="55" spans="1:13" ht="12.75">
      <c r="A55" s="307" t="s">
        <v>267</v>
      </c>
      <c r="B55" s="362"/>
      <c r="C55" s="354"/>
      <c r="D55" s="354"/>
      <c r="E55" s="354"/>
      <c r="F55" s="354"/>
      <c r="G55" s="354"/>
      <c r="H55" s="354"/>
      <c r="I55" s="354"/>
      <c r="J55" s="354"/>
      <c r="K55" s="354"/>
      <c r="L55" s="360">
        <f>+J55+K55</f>
        <v>0</v>
      </c>
      <c r="M55" s="361">
        <f t="shared" si="8"/>
      </c>
    </row>
    <row r="56" spans="1:13" ht="12.75">
      <c r="A56" s="307" t="s">
        <v>268</v>
      </c>
      <c r="B56" s="362"/>
      <c r="C56" s="354"/>
      <c r="D56" s="354"/>
      <c r="E56" s="354"/>
      <c r="F56" s="354"/>
      <c r="G56" s="354"/>
      <c r="H56" s="354"/>
      <c r="I56" s="354"/>
      <c r="J56" s="354"/>
      <c r="K56" s="354"/>
      <c r="L56" s="360">
        <f>+J56+K56</f>
        <v>0</v>
      </c>
      <c r="M56" s="361">
        <f t="shared" si="8"/>
      </c>
    </row>
    <row r="57" spans="1:13" ht="13.5" thickBot="1">
      <c r="A57" s="308"/>
      <c r="B57" s="363"/>
      <c r="C57" s="364"/>
      <c r="D57" s="364"/>
      <c r="E57" s="364"/>
      <c r="F57" s="364"/>
      <c r="G57" s="364"/>
      <c r="H57" s="364"/>
      <c r="I57" s="364"/>
      <c r="J57" s="364"/>
      <c r="K57" s="364"/>
      <c r="L57" s="360">
        <f>+J57+K57</f>
        <v>0</v>
      </c>
      <c r="M57" s="365">
        <f t="shared" si="8"/>
      </c>
    </row>
    <row r="58" spans="1:13" ht="13.5" thickBot="1">
      <c r="A58" s="309" t="s">
        <v>247</v>
      </c>
      <c r="B58" s="366">
        <f aca="true" t="shared" si="9" ref="B58:L58">SUM(B53:B57)</f>
        <v>149999984</v>
      </c>
      <c r="C58" s="366">
        <f t="shared" si="9"/>
        <v>149999984</v>
      </c>
      <c r="D58" s="366">
        <f t="shared" si="9"/>
        <v>0</v>
      </c>
      <c r="E58" s="366">
        <f t="shared" si="9"/>
        <v>0</v>
      </c>
      <c r="F58" s="366">
        <f t="shared" si="9"/>
        <v>0</v>
      </c>
      <c r="G58" s="366">
        <f t="shared" si="9"/>
        <v>0</v>
      </c>
      <c r="H58" s="366">
        <f t="shared" si="9"/>
        <v>0</v>
      </c>
      <c r="I58" s="366">
        <f t="shared" si="9"/>
        <v>0</v>
      </c>
      <c r="J58" s="366">
        <f t="shared" si="9"/>
        <v>9772891</v>
      </c>
      <c r="K58" s="366">
        <f t="shared" si="9"/>
        <v>140406835</v>
      </c>
      <c r="L58" s="366">
        <f t="shared" si="9"/>
        <v>150179726</v>
      </c>
      <c r="M58" s="367">
        <f t="shared" si="8"/>
        <v>100.1</v>
      </c>
    </row>
    <row r="59" spans="1:13" ht="12.75" customHeight="1">
      <c r="A59" s="773" t="s">
        <v>697</v>
      </c>
      <c r="B59" s="773"/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</row>
    <row r="62" spans="1:13" ht="15.75" customHeight="1">
      <c r="A62" s="787" t="s">
        <v>620</v>
      </c>
      <c r="B62" s="787"/>
      <c r="C62" s="787"/>
      <c r="D62" s="788" t="s">
        <v>168</v>
      </c>
      <c r="E62" s="788"/>
      <c r="F62" s="788"/>
      <c r="G62" s="788"/>
      <c r="H62" s="788"/>
      <c r="I62" s="788"/>
      <c r="J62" s="788"/>
      <c r="K62" s="788"/>
      <c r="L62" s="788"/>
      <c r="M62" s="788"/>
    </row>
    <row r="63" spans="1:13" ht="15.75" thickBot="1">
      <c r="A63" s="403"/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789">
        <f>'Z_4.sz.mell.'!G62</f>
        <v>0</v>
      </c>
      <c r="M63" s="789"/>
    </row>
    <row r="64" spans="1:13" ht="13.5" customHeight="1" thickBot="1">
      <c r="A64" s="790" t="s">
        <v>256</v>
      </c>
      <c r="B64" s="793" t="s">
        <v>621</v>
      </c>
      <c r="C64" s="794"/>
      <c r="D64" s="794"/>
      <c r="E64" s="794"/>
      <c r="F64" s="794"/>
      <c r="G64" s="794"/>
      <c r="H64" s="794"/>
      <c r="I64" s="795"/>
      <c r="J64" s="796" t="s">
        <v>622</v>
      </c>
      <c r="K64" s="797"/>
      <c r="L64" s="797"/>
      <c r="M64" s="798"/>
    </row>
    <row r="65" spans="1:13" ht="13.5" customHeight="1" thickBot="1">
      <c r="A65" s="791"/>
      <c r="B65" s="805" t="s">
        <v>623</v>
      </c>
      <c r="C65" s="774" t="s">
        <v>624</v>
      </c>
      <c r="D65" s="784" t="s">
        <v>625</v>
      </c>
      <c r="E65" s="785"/>
      <c r="F65" s="785"/>
      <c r="G65" s="785"/>
      <c r="H65" s="785"/>
      <c r="I65" s="786"/>
      <c r="J65" s="799"/>
      <c r="K65" s="800"/>
      <c r="L65" s="800"/>
      <c r="M65" s="801"/>
    </row>
    <row r="66" spans="1:13" ht="21.75" thickBot="1">
      <c r="A66" s="791"/>
      <c r="B66" s="806"/>
      <c r="C66" s="775"/>
      <c r="D66" s="289" t="s">
        <v>623</v>
      </c>
      <c r="E66" s="289" t="s">
        <v>624</v>
      </c>
      <c r="F66" s="289" t="s">
        <v>623</v>
      </c>
      <c r="G66" s="289" t="s">
        <v>624</v>
      </c>
      <c r="H66" s="289" t="s">
        <v>623</v>
      </c>
      <c r="I66" s="289" t="s">
        <v>624</v>
      </c>
      <c r="J66" s="802"/>
      <c r="K66" s="803"/>
      <c r="L66" s="803"/>
      <c r="M66" s="804"/>
    </row>
    <row r="67" spans="1:13" ht="32.25" thickBot="1">
      <c r="A67" s="792"/>
      <c r="B67" s="778" t="s">
        <v>626</v>
      </c>
      <c r="C67" s="779"/>
      <c r="D67" s="778" t="str">
        <f>+CONCATENATE(LEFT(Z_ÖSSZEFÜGGÉSEK!A64,4),"2018. előtt")</f>
        <v>2018. előtt</v>
      </c>
      <c r="E67" s="779"/>
      <c r="F67" s="780" t="str">
        <f>+CONCATENATE(LEFT(Z_ÖSSZEFÜGGÉSEK!A64,4),"2018. XII.31.")</f>
        <v>2018. XII.31.</v>
      </c>
      <c r="G67" s="781"/>
      <c r="H67" s="782" t="str">
        <f>+CONCATENATE(LEFT(Z_ÖSSZEFÜGGÉSEK!A64,4),"2018. után")</f>
        <v>2018. után</v>
      </c>
      <c r="I67" s="783"/>
      <c r="J67" s="376" t="str">
        <f>+D67</f>
        <v>2018. előtt</v>
      </c>
      <c r="K67" s="375" t="str">
        <f>+F67</f>
        <v>2018. XII.31.</v>
      </c>
      <c r="L67" s="288" t="s">
        <v>209</v>
      </c>
      <c r="M67" s="375" t="str">
        <f>+CONCATENATE("Teljesítés %-a ",LEFT(Z_ÖSSZEFÜGGÉSEK!A64,4),". XII. 31-ig")</f>
        <v>Teljesítés %-a . XII. 31-ig</v>
      </c>
    </row>
    <row r="68" spans="1:13" ht="13.5" thickBot="1">
      <c r="A68" s="290" t="s">
        <v>561</v>
      </c>
      <c r="B68" s="288" t="s">
        <v>562</v>
      </c>
      <c r="C68" s="288" t="s">
        <v>563</v>
      </c>
      <c r="D68" s="291" t="s">
        <v>565</v>
      </c>
      <c r="E68" s="289" t="s">
        <v>564</v>
      </c>
      <c r="F68" s="289" t="s">
        <v>566</v>
      </c>
      <c r="G68" s="289" t="s">
        <v>567</v>
      </c>
      <c r="H68" s="288" t="s">
        <v>568</v>
      </c>
      <c r="I68" s="291" t="s">
        <v>599</v>
      </c>
      <c r="J68" s="291" t="s">
        <v>627</v>
      </c>
      <c r="K68" s="291" t="s">
        <v>628</v>
      </c>
      <c r="L68" s="291" t="s">
        <v>629</v>
      </c>
      <c r="M68" s="292" t="s">
        <v>630</v>
      </c>
    </row>
    <row r="69" spans="1:13" ht="12.75">
      <c r="A69" s="293" t="s">
        <v>257</v>
      </c>
      <c r="B69" s="338"/>
      <c r="C69" s="339"/>
      <c r="D69" s="339"/>
      <c r="E69" s="340"/>
      <c r="F69" s="339"/>
      <c r="G69" s="339"/>
      <c r="H69" s="339"/>
      <c r="I69" s="339"/>
      <c r="J69" s="339"/>
      <c r="K69" s="339"/>
      <c r="L69" s="341">
        <f aca="true" t="shared" si="10" ref="L69:L75">+J69+K69</f>
        <v>0</v>
      </c>
      <c r="M69" s="342">
        <f>IF((C69&lt;&gt;0),ROUND((L69/C69)*100,1),"")</f>
      </c>
    </row>
    <row r="70" spans="1:13" ht="12.75">
      <c r="A70" s="295" t="s">
        <v>269</v>
      </c>
      <c r="B70" s="343"/>
      <c r="C70" s="344"/>
      <c r="D70" s="344"/>
      <c r="E70" s="344"/>
      <c r="F70" s="344"/>
      <c r="G70" s="344"/>
      <c r="H70" s="344"/>
      <c r="I70" s="344"/>
      <c r="J70" s="344"/>
      <c r="K70" s="344"/>
      <c r="L70" s="345">
        <f t="shared" si="10"/>
        <v>0</v>
      </c>
      <c r="M70" s="346">
        <f aca="true" t="shared" si="11" ref="M70:M75">IF((C70&lt;&gt;0),ROUND((L70/C70)*100,1),"")</f>
      </c>
    </row>
    <row r="71" spans="1:13" ht="12.75">
      <c r="A71" s="296" t="s">
        <v>258</v>
      </c>
      <c r="B71" s="347">
        <v>166464400</v>
      </c>
      <c r="C71" s="347">
        <v>166464400</v>
      </c>
      <c r="D71" s="347">
        <v>166464400</v>
      </c>
      <c r="E71" s="347">
        <v>166464400</v>
      </c>
      <c r="F71" s="348"/>
      <c r="G71" s="348"/>
      <c r="H71" s="348"/>
      <c r="I71" s="348"/>
      <c r="J71" s="347">
        <v>166464400</v>
      </c>
      <c r="K71" s="21"/>
      <c r="L71" s="345">
        <f t="shared" si="10"/>
        <v>166464400</v>
      </c>
      <c r="M71" s="346">
        <f t="shared" si="11"/>
        <v>100</v>
      </c>
    </row>
    <row r="72" spans="1:13" ht="12.75">
      <c r="A72" s="296" t="s">
        <v>270</v>
      </c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345">
        <f t="shared" si="10"/>
        <v>0</v>
      </c>
      <c r="M72" s="346">
        <f t="shared" si="11"/>
      </c>
    </row>
    <row r="73" spans="1:13" ht="12.75">
      <c r="A73" s="296" t="s">
        <v>259</v>
      </c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5">
        <f t="shared" si="10"/>
        <v>0</v>
      </c>
      <c r="M73" s="346">
        <f t="shared" si="11"/>
      </c>
    </row>
    <row r="74" spans="1:13" ht="12.75">
      <c r="A74" s="296" t="s">
        <v>260</v>
      </c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5">
        <f t="shared" si="10"/>
        <v>0</v>
      </c>
      <c r="M74" s="346">
        <f t="shared" si="11"/>
      </c>
    </row>
    <row r="75" spans="1:13" ht="13.5" thickBot="1">
      <c r="A75" s="297"/>
      <c r="B75" s="349"/>
      <c r="C75" s="350"/>
      <c r="D75" s="350"/>
      <c r="E75" s="350"/>
      <c r="F75" s="350"/>
      <c r="G75" s="350"/>
      <c r="H75" s="350"/>
      <c r="I75" s="350"/>
      <c r="J75" s="350"/>
      <c r="K75" s="350"/>
      <c r="L75" s="345">
        <f t="shared" si="10"/>
        <v>0</v>
      </c>
      <c r="M75" s="351">
        <f t="shared" si="11"/>
      </c>
    </row>
    <row r="76" spans="1:13" ht="13.5" thickBot="1">
      <c r="A76" s="299" t="s">
        <v>262</v>
      </c>
      <c r="B76" s="352">
        <f>B69+SUM(B71:B75)</f>
        <v>166464400</v>
      </c>
      <c r="C76" s="352">
        <f aca="true" t="shared" si="12" ref="C76:L76">C69+SUM(C71:C75)</f>
        <v>166464400</v>
      </c>
      <c r="D76" s="352">
        <f t="shared" si="12"/>
        <v>166464400</v>
      </c>
      <c r="E76" s="352">
        <f t="shared" si="12"/>
        <v>166464400</v>
      </c>
      <c r="F76" s="352">
        <f t="shared" si="12"/>
        <v>0</v>
      </c>
      <c r="G76" s="352">
        <f t="shared" si="12"/>
        <v>0</v>
      </c>
      <c r="H76" s="352">
        <f t="shared" si="12"/>
        <v>0</v>
      </c>
      <c r="I76" s="352">
        <f t="shared" si="12"/>
        <v>0</v>
      </c>
      <c r="J76" s="352">
        <f t="shared" si="12"/>
        <v>166464400</v>
      </c>
      <c r="K76" s="352">
        <f t="shared" si="12"/>
        <v>0</v>
      </c>
      <c r="L76" s="352">
        <f t="shared" si="12"/>
        <v>166464400</v>
      </c>
      <c r="M76" s="353">
        <f>IF((C76&lt;&gt;0),ROUND((L76/C76)*100,1),"")</f>
        <v>100</v>
      </c>
    </row>
    <row r="77" spans="1:13" ht="12.75">
      <c r="A77" s="300"/>
      <c r="B77" s="301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</row>
    <row r="78" spans="1:13" ht="13.5" thickBot="1">
      <c r="A78" s="303" t="s">
        <v>261</v>
      </c>
      <c r="B78" s="304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</row>
    <row r="79" spans="1:13" ht="12.75">
      <c r="A79" s="306" t="s">
        <v>265</v>
      </c>
      <c r="B79" s="355"/>
      <c r="C79" s="356"/>
      <c r="D79" s="356"/>
      <c r="E79" s="357"/>
      <c r="F79" s="356"/>
      <c r="G79" s="356"/>
      <c r="H79" s="356"/>
      <c r="I79" s="356"/>
      <c r="J79" s="356"/>
      <c r="K79" s="356"/>
      <c r="L79" s="358">
        <f>+J79+K79</f>
        <v>0</v>
      </c>
      <c r="M79" s="359">
        <f aca="true" t="shared" si="13" ref="M79:M84">IF((C79&lt;&gt;0),ROUND((L79/C79)*100,1),"")</f>
      </c>
    </row>
    <row r="80" spans="1:13" ht="12.75">
      <c r="A80" s="307" t="s">
        <v>266</v>
      </c>
      <c r="B80" s="347">
        <v>166464400</v>
      </c>
      <c r="C80" s="347">
        <v>166464400</v>
      </c>
      <c r="D80" s="347">
        <v>166464400</v>
      </c>
      <c r="E80" s="347">
        <v>166464400</v>
      </c>
      <c r="F80" s="354">
        <v>30000000</v>
      </c>
      <c r="G80" s="354">
        <v>30000000</v>
      </c>
      <c r="H80" s="354">
        <v>129714728</v>
      </c>
      <c r="I80" s="354">
        <v>129714728</v>
      </c>
      <c r="J80" s="354">
        <v>5538100</v>
      </c>
      <c r="K80" s="743">
        <v>10217310</v>
      </c>
      <c r="L80" s="360">
        <f>+J80+K80</f>
        <v>15755410</v>
      </c>
      <c r="M80" s="361">
        <f t="shared" si="13"/>
        <v>9.5</v>
      </c>
    </row>
    <row r="81" spans="1:13" ht="12.75">
      <c r="A81" s="307" t="s">
        <v>267</v>
      </c>
      <c r="B81" s="362"/>
      <c r="C81" s="354"/>
      <c r="D81" s="354"/>
      <c r="E81" s="354"/>
      <c r="F81" s="354"/>
      <c r="G81" s="354"/>
      <c r="H81" s="354"/>
      <c r="I81" s="354"/>
      <c r="J81" s="354"/>
      <c r="K81" s="354"/>
      <c r="L81" s="360">
        <f>+J81+K81</f>
        <v>0</v>
      </c>
      <c r="M81" s="361">
        <f t="shared" si="13"/>
      </c>
    </row>
    <row r="82" spans="1:13" ht="12.75">
      <c r="A82" s="307" t="s">
        <v>268</v>
      </c>
      <c r="B82" s="362"/>
      <c r="C82" s="354"/>
      <c r="D82" s="354"/>
      <c r="E82" s="354"/>
      <c r="F82" s="354"/>
      <c r="G82" s="354"/>
      <c r="H82" s="354"/>
      <c r="I82" s="354"/>
      <c r="J82" s="354"/>
      <c r="K82" s="354"/>
      <c r="L82" s="360">
        <f>+J82+K82</f>
        <v>0</v>
      </c>
      <c r="M82" s="361">
        <f t="shared" si="13"/>
      </c>
    </row>
    <row r="83" spans="1:13" ht="13.5" thickBot="1">
      <c r="A83" s="308"/>
      <c r="B83" s="363"/>
      <c r="C83" s="364"/>
      <c r="D83" s="364"/>
      <c r="E83" s="364"/>
      <c r="F83" s="364"/>
      <c r="G83" s="364"/>
      <c r="H83" s="364"/>
      <c r="I83" s="364"/>
      <c r="J83" s="364"/>
      <c r="K83" s="364"/>
      <c r="L83" s="360">
        <f>+J83+K83</f>
        <v>0</v>
      </c>
      <c r="M83" s="365">
        <f t="shared" si="13"/>
      </c>
    </row>
    <row r="84" spans="1:13" ht="13.5" thickBot="1">
      <c r="A84" s="309" t="s">
        <v>247</v>
      </c>
      <c r="B84" s="366">
        <f aca="true" t="shared" si="14" ref="B84:L84">SUM(B79:B83)</f>
        <v>166464400</v>
      </c>
      <c r="C84" s="366">
        <f t="shared" si="14"/>
        <v>166464400</v>
      </c>
      <c r="D84" s="366">
        <f t="shared" si="14"/>
        <v>166464400</v>
      </c>
      <c r="E84" s="366">
        <f t="shared" si="14"/>
        <v>166464400</v>
      </c>
      <c r="F84" s="366">
        <f t="shared" si="14"/>
        <v>30000000</v>
      </c>
      <c r="G84" s="366">
        <f t="shared" si="14"/>
        <v>30000000</v>
      </c>
      <c r="H84" s="366">
        <f t="shared" si="14"/>
        <v>129714728</v>
      </c>
      <c r="I84" s="366">
        <f t="shared" si="14"/>
        <v>129714728</v>
      </c>
      <c r="J84" s="366">
        <f t="shared" si="14"/>
        <v>5538100</v>
      </c>
      <c r="K84" s="366">
        <f t="shared" si="14"/>
        <v>10217310</v>
      </c>
      <c r="L84" s="366">
        <f t="shared" si="14"/>
        <v>15755410</v>
      </c>
      <c r="M84" s="367">
        <f t="shared" si="13"/>
        <v>9.5</v>
      </c>
    </row>
    <row r="85" spans="1:13" ht="12.75" customHeight="1">
      <c r="A85" s="773" t="s">
        <v>697</v>
      </c>
      <c r="B85" s="773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</row>
    <row r="88" spans="1:13" ht="15.75" customHeight="1">
      <c r="A88" s="787" t="s">
        <v>620</v>
      </c>
      <c r="B88" s="787"/>
      <c r="C88" s="787"/>
      <c r="D88" s="788" t="s">
        <v>169</v>
      </c>
      <c r="E88" s="788"/>
      <c r="F88" s="788"/>
      <c r="G88" s="788"/>
      <c r="H88" s="788"/>
      <c r="I88" s="788"/>
      <c r="J88" s="788"/>
      <c r="K88" s="788"/>
      <c r="L88" s="788"/>
      <c r="M88" s="788"/>
    </row>
    <row r="89" spans="1:13" ht="15.75" thickBot="1">
      <c r="A89" s="403"/>
      <c r="B89" s="403"/>
      <c r="C89" s="403"/>
      <c r="D89" s="403"/>
      <c r="E89" s="403"/>
      <c r="F89" s="403"/>
      <c r="G89" s="403"/>
      <c r="H89" s="403"/>
      <c r="I89" s="403"/>
      <c r="J89" s="403"/>
      <c r="K89" s="403"/>
      <c r="L89" s="789">
        <f>'Z_4.sz.mell.'!G88</f>
        <v>0</v>
      </c>
      <c r="M89" s="789"/>
    </row>
    <row r="90" spans="1:13" ht="13.5" customHeight="1" thickBot="1">
      <c r="A90" s="790" t="s">
        <v>256</v>
      </c>
      <c r="B90" s="793" t="s">
        <v>621</v>
      </c>
      <c r="C90" s="794"/>
      <c r="D90" s="794"/>
      <c r="E90" s="794"/>
      <c r="F90" s="794"/>
      <c r="G90" s="794"/>
      <c r="H90" s="794"/>
      <c r="I90" s="795"/>
      <c r="J90" s="796" t="s">
        <v>622</v>
      </c>
      <c r="K90" s="797"/>
      <c r="L90" s="797"/>
      <c r="M90" s="798"/>
    </row>
    <row r="91" spans="1:13" ht="13.5" customHeight="1" thickBot="1">
      <c r="A91" s="791"/>
      <c r="B91" s="805" t="s">
        <v>623</v>
      </c>
      <c r="C91" s="774" t="s">
        <v>624</v>
      </c>
      <c r="D91" s="784" t="s">
        <v>625</v>
      </c>
      <c r="E91" s="785"/>
      <c r="F91" s="785"/>
      <c r="G91" s="785"/>
      <c r="H91" s="785"/>
      <c r="I91" s="786"/>
      <c r="J91" s="799"/>
      <c r="K91" s="800"/>
      <c r="L91" s="800"/>
      <c r="M91" s="801"/>
    </row>
    <row r="92" spans="1:13" ht="21.75" thickBot="1">
      <c r="A92" s="791"/>
      <c r="B92" s="806"/>
      <c r="C92" s="775"/>
      <c r="D92" s="289" t="s">
        <v>623</v>
      </c>
      <c r="E92" s="289" t="s">
        <v>624</v>
      </c>
      <c r="F92" s="289" t="s">
        <v>623</v>
      </c>
      <c r="G92" s="289" t="s">
        <v>624</v>
      </c>
      <c r="H92" s="289" t="s">
        <v>623</v>
      </c>
      <c r="I92" s="289" t="s">
        <v>624</v>
      </c>
      <c r="J92" s="802"/>
      <c r="K92" s="803"/>
      <c r="L92" s="803"/>
      <c r="M92" s="804"/>
    </row>
    <row r="93" spans="1:13" ht="32.25" thickBot="1">
      <c r="A93" s="792"/>
      <c r="B93" s="778" t="s">
        <v>626</v>
      </c>
      <c r="C93" s="779"/>
      <c r="D93" s="778" t="str">
        <f>+CONCATENATE(LEFT(Z_ÖSSZEFÜGGÉSEK!A90,4),"2018. előtt")</f>
        <v>2018. előtt</v>
      </c>
      <c r="E93" s="779"/>
      <c r="F93" s="780" t="str">
        <f>+CONCATENATE(LEFT(Z_ÖSSZEFÜGGÉSEK!A90,4),"2018. XII.31.")</f>
        <v>2018. XII.31.</v>
      </c>
      <c r="G93" s="781"/>
      <c r="H93" s="782" t="str">
        <f>+CONCATENATE(LEFT(Z_ÖSSZEFÜGGÉSEK!A90,4),"2018. után")</f>
        <v>2018. után</v>
      </c>
      <c r="I93" s="783"/>
      <c r="J93" s="376" t="str">
        <f>+D93</f>
        <v>2018. előtt</v>
      </c>
      <c r="K93" s="375" t="str">
        <f>+F93</f>
        <v>2018. XII.31.</v>
      </c>
      <c r="L93" s="288" t="s">
        <v>209</v>
      </c>
      <c r="M93" s="375" t="str">
        <f>+CONCATENATE("Teljesítés %-a ",LEFT(Z_ÖSSZEFÜGGÉSEK!A90,4),". XII. 31-ig")</f>
        <v>Teljesítés %-a . XII. 31-ig</v>
      </c>
    </row>
    <row r="94" spans="1:13" ht="13.5" thickBot="1">
      <c r="A94" s="290" t="s">
        <v>561</v>
      </c>
      <c r="B94" s="288" t="s">
        <v>562</v>
      </c>
      <c r="C94" s="288" t="s">
        <v>563</v>
      </c>
      <c r="D94" s="291" t="s">
        <v>565</v>
      </c>
      <c r="E94" s="289" t="s">
        <v>564</v>
      </c>
      <c r="F94" s="289" t="s">
        <v>566</v>
      </c>
      <c r="G94" s="289" t="s">
        <v>567</v>
      </c>
      <c r="H94" s="288" t="s">
        <v>568</v>
      </c>
      <c r="I94" s="291" t="s">
        <v>599</v>
      </c>
      <c r="J94" s="291" t="s">
        <v>627</v>
      </c>
      <c r="K94" s="291" t="s">
        <v>628</v>
      </c>
      <c r="L94" s="291" t="s">
        <v>629</v>
      </c>
      <c r="M94" s="292" t="s">
        <v>630</v>
      </c>
    </row>
    <row r="95" spans="1:13" ht="12.75">
      <c r="A95" s="293" t="s">
        <v>257</v>
      </c>
      <c r="B95" s="338">
        <v>3190643</v>
      </c>
      <c r="C95" s="338">
        <v>3190643</v>
      </c>
      <c r="D95" s="339"/>
      <c r="E95" s="340"/>
      <c r="F95" s="339"/>
      <c r="G95" s="339"/>
      <c r="H95" s="338">
        <v>3190643</v>
      </c>
      <c r="I95" s="338">
        <v>3190643</v>
      </c>
      <c r="J95" s="339"/>
      <c r="K95" s="339"/>
      <c r="L95" s="341">
        <f aca="true" t="shared" si="15" ref="L95:L101">+J95+K95</f>
        <v>0</v>
      </c>
      <c r="M95" s="342">
        <f>IF((C95&lt;&gt;0),ROUND((L95/C95)*100,1),"")</f>
        <v>0</v>
      </c>
    </row>
    <row r="96" spans="1:13" ht="12.75">
      <c r="A96" s="295" t="s">
        <v>269</v>
      </c>
      <c r="B96" s="343"/>
      <c r="C96" s="344"/>
      <c r="D96" s="344"/>
      <c r="E96" s="344"/>
      <c r="F96" s="344"/>
      <c r="G96" s="344"/>
      <c r="H96" s="344"/>
      <c r="I96" s="344"/>
      <c r="J96" s="344"/>
      <c r="K96" s="344"/>
      <c r="L96" s="345">
        <f t="shared" si="15"/>
        <v>0</v>
      </c>
      <c r="M96" s="346">
        <f aca="true" t="shared" si="16" ref="M96:M101">IF((C96&lt;&gt;0),ROUND((L96/C96)*100,1),"")</f>
      </c>
    </row>
    <row r="97" spans="1:13" ht="12.75">
      <c r="A97" s="296" t="s">
        <v>258</v>
      </c>
      <c r="B97" s="347">
        <v>46691402</v>
      </c>
      <c r="C97" s="347">
        <v>46691402</v>
      </c>
      <c r="D97" s="348"/>
      <c r="E97" s="348"/>
      <c r="F97" s="347">
        <v>46691402</v>
      </c>
      <c r="G97" s="347">
        <v>46691402</v>
      </c>
      <c r="H97" s="348"/>
      <c r="I97" s="348"/>
      <c r="J97" s="348"/>
      <c r="K97" s="348">
        <v>23701803</v>
      </c>
      <c r="L97" s="345">
        <f t="shared" si="15"/>
        <v>23701803</v>
      </c>
      <c r="M97" s="346">
        <f t="shared" si="16"/>
        <v>50.8</v>
      </c>
    </row>
    <row r="98" spans="1:13" ht="12.75">
      <c r="A98" s="296" t="s">
        <v>270</v>
      </c>
      <c r="B98" s="347"/>
      <c r="C98" s="348"/>
      <c r="D98" s="348"/>
      <c r="E98" s="348"/>
      <c r="F98" s="348"/>
      <c r="G98" s="348"/>
      <c r="H98" s="348"/>
      <c r="I98" s="348"/>
      <c r="J98" s="348"/>
      <c r="K98" s="348"/>
      <c r="L98" s="345">
        <f t="shared" si="15"/>
        <v>0</v>
      </c>
      <c r="M98" s="346">
        <f t="shared" si="16"/>
      </c>
    </row>
    <row r="99" spans="1:13" ht="12.75">
      <c r="A99" s="296" t="s">
        <v>259</v>
      </c>
      <c r="B99" s="347"/>
      <c r="C99" s="348"/>
      <c r="D99" s="348"/>
      <c r="E99" s="348"/>
      <c r="F99" s="348"/>
      <c r="G99" s="348"/>
      <c r="H99" s="348"/>
      <c r="I99" s="348"/>
      <c r="J99" s="348"/>
      <c r="K99" s="348"/>
      <c r="L99" s="345">
        <f t="shared" si="15"/>
        <v>0</v>
      </c>
      <c r="M99" s="346">
        <f t="shared" si="16"/>
      </c>
    </row>
    <row r="100" spans="1:13" ht="12.75">
      <c r="A100" s="296" t="s">
        <v>260</v>
      </c>
      <c r="B100" s="347"/>
      <c r="C100" s="348"/>
      <c r="D100" s="348"/>
      <c r="E100" s="348"/>
      <c r="F100" s="348"/>
      <c r="G100" s="348"/>
      <c r="H100" s="348"/>
      <c r="I100" s="348"/>
      <c r="J100" s="348"/>
      <c r="K100" s="348"/>
      <c r="L100" s="345">
        <f t="shared" si="15"/>
        <v>0</v>
      </c>
      <c r="M100" s="346">
        <f t="shared" si="16"/>
      </c>
    </row>
    <row r="101" spans="1:13" ht="13.5" thickBot="1">
      <c r="A101" s="297"/>
      <c r="B101" s="349"/>
      <c r="C101" s="350"/>
      <c r="D101" s="350"/>
      <c r="E101" s="350"/>
      <c r="F101" s="350"/>
      <c r="G101" s="350"/>
      <c r="H101" s="350"/>
      <c r="I101" s="350"/>
      <c r="J101" s="350"/>
      <c r="K101" s="350"/>
      <c r="L101" s="345">
        <f t="shared" si="15"/>
        <v>0</v>
      </c>
      <c r="M101" s="351">
        <f t="shared" si="16"/>
      </c>
    </row>
    <row r="102" spans="1:13" ht="13.5" thickBot="1">
      <c r="A102" s="299" t="s">
        <v>262</v>
      </c>
      <c r="B102" s="352">
        <f>B95+SUM(B97:B101)</f>
        <v>49882045</v>
      </c>
      <c r="C102" s="352">
        <f aca="true" t="shared" si="17" ref="C102:L102">C95+SUM(C97:C101)</f>
        <v>49882045</v>
      </c>
      <c r="D102" s="352">
        <f t="shared" si="17"/>
        <v>0</v>
      </c>
      <c r="E102" s="352">
        <f t="shared" si="17"/>
        <v>0</v>
      </c>
      <c r="F102" s="352">
        <f t="shared" si="17"/>
        <v>46691402</v>
      </c>
      <c r="G102" s="352">
        <f t="shared" si="17"/>
        <v>46691402</v>
      </c>
      <c r="H102" s="352">
        <f t="shared" si="17"/>
        <v>3190643</v>
      </c>
      <c r="I102" s="352">
        <f t="shared" si="17"/>
        <v>3190643</v>
      </c>
      <c r="J102" s="352">
        <f t="shared" si="17"/>
        <v>0</v>
      </c>
      <c r="K102" s="352">
        <f t="shared" si="17"/>
        <v>23701803</v>
      </c>
      <c r="L102" s="352">
        <f t="shared" si="17"/>
        <v>23701803</v>
      </c>
      <c r="M102" s="353">
        <f>IF((C102&lt;&gt;0),ROUND((L102/C102)*100,1),"")</f>
        <v>47.5</v>
      </c>
    </row>
    <row r="103" spans="1:13" ht="12.75">
      <c r="A103" s="300"/>
      <c r="B103" s="301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</row>
    <row r="104" spans="1:13" ht="13.5" thickBot="1">
      <c r="A104" s="303" t="s">
        <v>261</v>
      </c>
      <c r="B104" s="304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</row>
    <row r="105" spans="1:13" ht="12.75">
      <c r="A105" s="306" t="s">
        <v>265</v>
      </c>
      <c r="B105" s="355"/>
      <c r="C105" s="356"/>
      <c r="D105" s="356"/>
      <c r="E105" s="357"/>
      <c r="F105" s="356"/>
      <c r="G105" s="356"/>
      <c r="H105" s="356"/>
      <c r="I105" s="356"/>
      <c r="J105" s="356"/>
      <c r="K105" s="356"/>
      <c r="L105" s="358">
        <f>+J105+K105</f>
        <v>0</v>
      </c>
      <c r="M105" s="359">
        <f aca="true" t="shared" si="18" ref="M105:M110">IF((C105&lt;&gt;0),ROUND((L105/C105)*100,1),"")</f>
      </c>
    </row>
    <row r="106" spans="1:13" ht="12.75">
      <c r="A106" s="307" t="s">
        <v>266</v>
      </c>
      <c r="B106" s="41">
        <v>49882045</v>
      </c>
      <c r="C106" s="41">
        <v>49882045</v>
      </c>
      <c r="D106" s="354">
        <v>29941022</v>
      </c>
      <c r="E106" s="354">
        <v>29941022</v>
      </c>
      <c r="F106" s="354">
        <v>29941022</v>
      </c>
      <c r="G106" s="354">
        <v>29941022</v>
      </c>
      <c r="H106" s="354"/>
      <c r="I106" s="354"/>
      <c r="J106" s="354"/>
      <c r="K106" s="354">
        <v>15109014</v>
      </c>
      <c r="L106" s="360">
        <f>+J106+K106</f>
        <v>15109014</v>
      </c>
      <c r="M106" s="361">
        <f t="shared" si="18"/>
        <v>30.3</v>
      </c>
    </row>
    <row r="107" spans="1:13" ht="12.75">
      <c r="A107" s="307" t="s">
        <v>267</v>
      </c>
      <c r="B107" s="362"/>
      <c r="C107" s="354"/>
      <c r="D107" s="354"/>
      <c r="E107" s="354"/>
      <c r="F107" s="354"/>
      <c r="G107" s="354"/>
      <c r="H107" s="354"/>
      <c r="I107" s="354"/>
      <c r="J107" s="354"/>
      <c r="K107" s="354"/>
      <c r="L107" s="360">
        <f>+J107+K107</f>
        <v>0</v>
      </c>
      <c r="M107" s="361">
        <f t="shared" si="18"/>
      </c>
    </row>
    <row r="108" spans="1:13" ht="12.75">
      <c r="A108" s="307" t="s">
        <v>268</v>
      </c>
      <c r="B108" s="362"/>
      <c r="C108" s="354"/>
      <c r="D108" s="354"/>
      <c r="E108" s="354"/>
      <c r="F108" s="354"/>
      <c r="G108" s="354"/>
      <c r="H108" s="354"/>
      <c r="I108" s="354"/>
      <c r="J108" s="354"/>
      <c r="K108" s="354"/>
      <c r="L108" s="360">
        <f>+J108+K108</f>
        <v>0</v>
      </c>
      <c r="M108" s="361">
        <f t="shared" si="18"/>
      </c>
    </row>
    <row r="109" spans="1:13" ht="13.5" thickBot="1">
      <c r="A109" s="308"/>
      <c r="B109" s="363"/>
      <c r="C109" s="364"/>
      <c r="D109" s="364"/>
      <c r="E109" s="364"/>
      <c r="F109" s="364"/>
      <c r="G109" s="364"/>
      <c r="H109" s="364"/>
      <c r="I109" s="364"/>
      <c r="J109" s="364"/>
      <c r="K109" s="364"/>
      <c r="L109" s="360">
        <f>+J109+K109</f>
        <v>0</v>
      </c>
      <c r="M109" s="365">
        <f t="shared" si="18"/>
      </c>
    </row>
    <row r="110" spans="1:13" ht="13.5" thickBot="1">
      <c r="A110" s="309" t="s">
        <v>247</v>
      </c>
      <c r="B110" s="366">
        <f aca="true" t="shared" si="19" ref="B110:L110">SUM(B105:B109)</f>
        <v>49882045</v>
      </c>
      <c r="C110" s="366">
        <f t="shared" si="19"/>
        <v>49882045</v>
      </c>
      <c r="D110" s="366">
        <f t="shared" si="19"/>
        <v>29941022</v>
      </c>
      <c r="E110" s="366">
        <f t="shared" si="19"/>
        <v>29941022</v>
      </c>
      <c r="F110" s="366">
        <f t="shared" si="19"/>
        <v>29941022</v>
      </c>
      <c r="G110" s="366">
        <f t="shared" si="19"/>
        <v>29941022</v>
      </c>
      <c r="H110" s="366">
        <f t="shared" si="19"/>
        <v>0</v>
      </c>
      <c r="I110" s="366">
        <f t="shared" si="19"/>
        <v>0</v>
      </c>
      <c r="J110" s="366">
        <f t="shared" si="19"/>
        <v>0</v>
      </c>
      <c r="K110" s="366">
        <f t="shared" si="19"/>
        <v>15109014</v>
      </c>
      <c r="L110" s="366">
        <f t="shared" si="19"/>
        <v>15109014</v>
      </c>
      <c r="M110" s="367">
        <f t="shared" si="18"/>
        <v>30.3</v>
      </c>
    </row>
    <row r="111" spans="1:13" ht="12.75" customHeight="1">
      <c r="A111" s="773" t="s">
        <v>697</v>
      </c>
      <c r="B111" s="773"/>
      <c r="C111" s="773"/>
      <c r="D111" s="773"/>
      <c r="E111" s="773"/>
      <c r="F111" s="773"/>
      <c r="G111" s="773"/>
      <c r="H111" s="773"/>
      <c r="I111" s="773"/>
      <c r="J111" s="773"/>
      <c r="K111" s="773"/>
      <c r="L111" s="773"/>
      <c r="M111" s="773"/>
    </row>
    <row r="114" spans="1:13" ht="15.75" customHeight="1">
      <c r="A114" s="787" t="s">
        <v>620</v>
      </c>
      <c r="B114" s="787"/>
      <c r="C114" s="787"/>
      <c r="D114" s="788" t="s">
        <v>170</v>
      </c>
      <c r="E114" s="788"/>
      <c r="F114" s="788"/>
      <c r="G114" s="788"/>
      <c r="H114" s="788"/>
      <c r="I114" s="788"/>
      <c r="J114" s="788"/>
      <c r="K114" s="788"/>
      <c r="L114" s="788"/>
      <c r="M114" s="788"/>
    </row>
    <row r="115" spans="1:13" ht="15.75" thickBot="1">
      <c r="A115" s="403"/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789">
        <f>'Z_4.sz.mell.'!G114</f>
        <v>0</v>
      </c>
      <c r="M115" s="789"/>
    </row>
    <row r="116" spans="1:13" ht="13.5" customHeight="1" thickBot="1">
      <c r="A116" s="790" t="s">
        <v>256</v>
      </c>
      <c r="B116" s="793" t="s">
        <v>621</v>
      </c>
      <c r="C116" s="794"/>
      <c r="D116" s="794"/>
      <c r="E116" s="794"/>
      <c r="F116" s="794"/>
      <c r="G116" s="794"/>
      <c r="H116" s="794"/>
      <c r="I116" s="795"/>
      <c r="J116" s="796" t="s">
        <v>622</v>
      </c>
      <c r="K116" s="797"/>
      <c r="L116" s="797"/>
      <c r="M116" s="798"/>
    </row>
    <row r="117" spans="1:13" ht="13.5" customHeight="1" thickBot="1">
      <c r="A117" s="791"/>
      <c r="B117" s="805" t="s">
        <v>623</v>
      </c>
      <c r="C117" s="774" t="s">
        <v>624</v>
      </c>
      <c r="D117" s="784" t="s">
        <v>625</v>
      </c>
      <c r="E117" s="785"/>
      <c r="F117" s="785"/>
      <c r="G117" s="785"/>
      <c r="H117" s="785"/>
      <c r="I117" s="786"/>
      <c r="J117" s="799"/>
      <c r="K117" s="800"/>
      <c r="L117" s="800"/>
      <c r="M117" s="801"/>
    </row>
    <row r="118" spans="1:13" ht="21.75" thickBot="1">
      <c r="A118" s="791"/>
      <c r="B118" s="806"/>
      <c r="C118" s="775"/>
      <c r="D118" s="289" t="s">
        <v>623</v>
      </c>
      <c r="E118" s="289" t="s">
        <v>624</v>
      </c>
      <c r="F118" s="289" t="s">
        <v>623</v>
      </c>
      <c r="G118" s="289" t="s">
        <v>624</v>
      </c>
      <c r="H118" s="289" t="s">
        <v>623</v>
      </c>
      <c r="I118" s="289" t="s">
        <v>624</v>
      </c>
      <c r="J118" s="802"/>
      <c r="K118" s="803"/>
      <c r="L118" s="803"/>
      <c r="M118" s="804"/>
    </row>
    <row r="119" spans="1:13" ht="32.25" thickBot="1">
      <c r="A119" s="792"/>
      <c r="B119" s="778" t="s">
        <v>626</v>
      </c>
      <c r="C119" s="779"/>
      <c r="D119" s="778" t="str">
        <f>+CONCATENATE(LEFT(Z_ÖSSZEFÜGGÉSEK!A116,4),"2018. előtt")</f>
        <v>2018. előtt</v>
      </c>
      <c r="E119" s="779"/>
      <c r="F119" s="780" t="str">
        <f>+CONCATENATE(LEFT(Z_ÖSSZEFÜGGÉSEK!A116,4),"2018. XII.31.")</f>
        <v>2018. XII.31.</v>
      </c>
      <c r="G119" s="781"/>
      <c r="H119" s="782" t="str">
        <f>+CONCATENATE(LEFT(Z_ÖSSZEFÜGGÉSEK!A116,4),"2018. után")</f>
        <v>2018. után</v>
      </c>
      <c r="I119" s="783"/>
      <c r="J119" s="376" t="str">
        <f>+D119</f>
        <v>2018. előtt</v>
      </c>
      <c r="K119" s="375" t="str">
        <f>+F119</f>
        <v>2018. XII.31.</v>
      </c>
      <c r="L119" s="288" t="s">
        <v>209</v>
      </c>
      <c r="M119" s="375" t="str">
        <f>+CONCATENATE("Teljesítés %-a ",LEFT(Z_ÖSSZEFÜGGÉSEK!A116,4),". XII. 31-ig")</f>
        <v>Teljesítés %-a . XII. 31-ig</v>
      </c>
    </row>
    <row r="120" spans="1:13" ht="13.5" thickBot="1">
      <c r="A120" s="290" t="s">
        <v>561</v>
      </c>
      <c r="B120" s="288" t="s">
        <v>562</v>
      </c>
      <c r="C120" s="288" t="s">
        <v>563</v>
      </c>
      <c r="D120" s="291" t="s">
        <v>565</v>
      </c>
      <c r="E120" s="289" t="s">
        <v>564</v>
      </c>
      <c r="F120" s="289" t="s">
        <v>566</v>
      </c>
      <c r="G120" s="289" t="s">
        <v>567</v>
      </c>
      <c r="H120" s="288" t="s">
        <v>568</v>
      </c>
      <c r="I120" s="291" t="s">
        <v>599</v>
      </c>
      <c r="J120" s="291" t="s">
        <v>627</v>
      </c>
      <c r="K120" s="291" t="s">
        <v>628</v>
      </c>
      <c r="L120" s="291" t="s">
        <v>629</v>
      </c>
      <c r="M120" s="292" t="s">
        <v>630</v>
      </c>
    </row>
    <row r="121" spans="1:13" ht="12.75">
      <c r="A121" s="293" t="s">
        <v>257</v>
      </c>
      <c r="B121" s="338"/>
      <c r="C121" s="339"/>
      <c r="D121" s="339"/>
      <c r="E121" s="340"/>
      <c r="F121" s="339"/>
      <c r="G121" s="339"/>
      <c r="H121" s="339"/>
      <c r="I121" s="339"/>
      <c r="J121" s="339"/>
      <c r="K121" s="339"/>
      <c r="L121" s="341">
        <f aca="true" t="shared" si="20" ref="L121:L127">+J121+K121</f>
        <v>0</v>
      </c>
      <c r="M121" s="342">
        <f>IF((C121&lt;&gt;0),ROUND((L121/C121)*100,1),"")</f>
      </c>
    </row>
    <row r="122" spans="1:13" ht="12.75">
      <c r="A122" s="295" t="s">
        <v>269</v>
      </c>
      <c r="B122" s="343"/>
      <c r="C122" s="344"/>
      <c r="D122" s="344"/>
      <c r="E122" s="344"/>
      <c r="F122" s="344"/>
      <c r="G122" s="344"/>
      <c r="H122" s="344"/>
      <c r="I122" s="344"/>
      <c r="J122" s="344"/>
      <c r="K122" s="344"/>
      <c r="L122" s="345">
        <f t="shared" si="20"/>
        <v>0</v>
      </c>
      <c r="M122" s="346">
        <f aca="true" t="shared" si="21" ref="M122:M127">IF((C122&lt;&gt;0),ROUND((L122/C122)*100,1),"")</f>
      </c>
    </row>
    <row r="123" spans="1:13" ht="12.75">
      <c r="A123" s="296" t="s">
        <v>258</v>
      </c>
      <c r="B123" s="41">
        <v>111110858</v>
      </c>
      <c r="C123" s="41">
        <v>111110858</v>
      </c>
      <c r="D123" s="41"/>
      <c r="E123" s="41"/>
      <c r="F123" s="41">
        <v>111110858</v>
      </c>
      <c r="G123" s="41">
        <v>111110858</v>
      </c>
      <c r="H123" s="348"/>
      <c r="I123" s="348"/>
      <c r="J123" s="348"/>
      <c r="K123" s="348">
        <v>28373852</v>
      </c>
      <c r="L123" s="345">
        <f t="shared" si="20"/>
        <v>28373852</v>
      </c>
      <c r="M123" s="346">
        <f t="shared" si="21"/>
        <v>25.5</v>
      </c>
    </row>
    <row r="124" spans="1:13" ht="12.75">
      <c r="A124" s="296" t="s">
        <v>270</v>
      </c>
      <c r="B124" s="347"/>
      <c r="C124" s="348"/>
      <c r="D124" s="348"/>
      <c r="E124" s="348"/>
      <c r="F124" s="348"/>
      <c r="G124" s="348"/>
      <c r="H124" s="348"/>
      <c r="I124" s="348"/>
      <c r="J124" s="348"/>
      <c r="K124" s="348"/>
      <c r="L124" s="345">
        <f t="shared" si="20"/>
        <v>0</v>
      </c>
      <c r="M124" s="346">
        <f t="shared" si="21"/>
      </c>
    </row>
    <row r="125" spans="1:13" ht="12.75">
      <c r="A125" s="296" t="s">
        <v>259</v>
      </c>
      <c r="B125" s="347"/>
      <c r="C125" s="348"/>
      <c r="D125" s="348"/>
      <c r="E125" s="348"/>
      <c r="F125" s="348"/>
      <c r="G125" s="348"/>
      <c r="H125" s="348"/>
      <c r="I125" s="348"/>
      <c r="J125" s="348"/>
      <c r="K125" s="348"/>
      <c r="L125" s="345">
        <f t="shared" si="20"/>
        <v>0</v>
      </c>
      <c r="M125" s="346">
        <f t="shared" si="21"/>
      </c>
    </row>
    <row r="126" spans="1:13" ht="12.75">
      <c r="A126" s="296" t="s">
        <v>260</v>
      </c>
      <c r="B126" s="347"/>
      <c r="C126" s="348"/>
      <c r="D126" s="348"/>
      <c r="E126" s="348"/>
      <c r="F126" s="348"/>
      <c r="G126" s="348"/>
      <c r="H126" s="348"/>
      <c r="I126" s="348"/>
      <c r="J126" s="348"/>
      <c r="K126" s="348"/>
      <c r="L126" s="345">
        <f t="shared" si="20"/>
        <v>0</v>
      </c>
      <c r="M126" s="346">
        <f t="shared" si="21"/>
      </c>
    </row>
    <row r="127" spans="1:13" ht="13.5" thickBot="1">
      <c r="A127" s="297"/>
      <c r="B127" s="349"/>
      <c r="C127" s="350"/>
      <c r="D127" s="350"/>
      <c r="E127" s="350"/>
      <c r="F127" s="350"/>
      <c r="G127" s="350"/>
      <c r="H127" s="350"/>
      <c r="I127" s="350"/>
      <c r="J127" s="350"/>
      <c r="K127" s="350"/>
      <c r="L127" s="345">
        <f t="shared" si="20"/>
        <v>0</v>
      </c>
      <c r="M127" s="351">
        <f t="shared" si="21"/>
      </c>
    </row>
    <row r="128" spans="1:13" ht="13.5" thickBot="1">
      <c r="A128" s="299" t="s">
        <v>262</v>
      </c>
      <c r="B128" s="352">
        <f>B121+SUM(B123:B127)</f>
        <v>111110858</v>
      </c>
      <c r="C128" s="352">
        <f aca="true" t="shared" si="22" ref="C128:L128">C121+SUM(C123:C127)</f>
        <v>111110858</v>
      </c>
      <c r="D128" s="352">
        <f t="shared" si="22"/>
        <v>0</v>
      </c>
      <c r="E128" s="352">
        <f t="shared" si="22"/>
        <v>0</v>
      </c>
      <c r="F128" s="352">
        <f t="shared" si="22"/>
        <v>111110858</v>
      </c>
      <c r="G128" s="352">
        <f t="shared" si="22"/>
        <v>111110858</v>
      </c>
      <c r="H128" s="352">
        <f t="shared" si="22"/>
        <v>0</v>
      </c>
      <c r="I128" s="352">
        <f t="shared" si="22"/>
        <v>0</v>
      </c>
      <c r="J128" s="352">
        <f t="shared" si="22"/>
        <v>0</v>
      </c>
      <c r="K128" s="352">
        <f t="shared" si="22"/>
        <v>28373852</v>
      </c>
      <c r="L128" s="352">
        <f t="shared" si="22"/>
        <v>28373852</v>
      </c>
      <c r="M128" s="353">
        <f>IF((C128&lt;&gt;0),ROUND((L128/C128)*100,1),"")</f>
        <v>25.5</v>
      </c>
    </row>
    <row r="129" spans="1:13" ht="12.75">
      <c r="A129" s="300"/>
      <c r="B129" s="301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</row>
    <row r="130" spans="1:13" ht="13.5" thickBot="1">
      <c r="A130" s="303" t="s">
        <v>261</v>
      </c>
      <c r="B130" s="304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</row>
    <row r="131" spans="1:13" ht="12.75">
      <c r="A131" s="306" t="s">
        <v>265</v>
      </c>
      <c r="B131" s="355"/>
      <c r="C131" s="356"/>
      <c r="D131" s="356"/>
      <c r="E131" s="357"/>
      <c r="F131" s="356"/>
      <c r="G131" s="356"/>
      <c r="H131" s="356"/>
      <c r="I131" s="356"/>
      <c r="J131" s="356"/>
      <c r="K131" s="356"/>
      <c r="L131" s="358">
        <f>+J131+K131</f>
        <v>0</v>
      </c>
      <c r="M131" s="359">
        <f aca="true" t="shared" si="23" ref="M131:M136">IF((C131&lt;&gt;0),ROUND((L131/C131)*100,1),"")</f>
      </c>
    </row>
    <row r="132" spans="1:13" ht="12.75">
      <c r="A132" s="307" t="s">
        <v>266</v>
      </c>
      <c r="B132" s="41">
        <v>111110858</v>
      </c>
      <c r="C132" s="41">
        <v>111110858</v>
      </c>
      <c r="D132" s="354"/>
      <c r="E132" s="354"/>
      <c r="F132" s="743">
        <v>1270000</v>
      </c>
      <c r="G132" s="743">
        <v>1270000</v>
      </c>
      <c r="H132" s="354">
        <v>110086858</v>
      </c>
      <c r="I132" s="354">
        <v>110086858</v>
      </c>
      <c r="J132" s="354"/>
      <c r="K132" s="743">
        <v>1270000</v>
      </c>
      <c r="L132" s="360">
        <f>+J132+K132</f>
        <v>1270000</v>
      </c>
      <c r="M132" s="361">
        <f t="shared" si="23"/>
        <v>1.1</v>
      </c>
    </row>
    <row r="133" spans="1:13" ht="12.75">
      <c r="A133" s="307" t="s">
        <v>267</v>
      </c>
      <c r="B133" s="362"/>
      <c r="C133" s="354"/>
      <c r="D133" s="354"/>
      <c r="E133" s="354"/>
      <c r="F133" s="354"/>
      <c r="G133" s="354"/>
      <c r="H133" s="354"/>
      <c r="I133" s="354"/>
      <c r="J133" s="354"/>
      <c r="K133" s="354"/>
      <c r="L133" s="360">
        <f>+J133+K133</f>
        <v>0</v>
      </c>
      <c r="M133" s="361">
        <f t="shared" si="23"/>
      </c>
    </row>
    <row r="134" spans="1:13" ht="12.75">
      <c r="A134" s="307" t="s">
        <v>268</v>
      </c>
      <c r="B134" s="362"/>
      <c r="C134" s="354"/>
      <c r="D134" s="354"/>
      <c r="E134" s="354"/>
      <c r="F134" s="354"/>
      <c r="G134" s="354"/>
      <c r="H134" s="354"/>
      <c r="I134" s="354"/>
      <c r="J134" s="354"/>
      <c r="K134" s="354"/>
      <c r="L134" s="360">
        <f>+J134+K134</f>
        <v>0</v>
      </c>
      <c r="M134" s="361">
        <f t="shared" si="23"/>
      </c>
    </row>
    <row r="135" spans="1:13" ht="13.5" thickBot="1">
      <c r="A135" s="308"/>
      <c r="B135" s="363"/>
      <c r="C135" s="364"/>
      <c r="D135" s="364"/>
      <c r="E135" s="364"/>
      <c r="F135" s="364"/>
      <c r="G135" s="364"/>
      <c r="H135" s="364"/>
      <c r="I135" s="364"/>
      <c r="J135" s="364"/>
      <c r="K135" s="364">
        <v>0</v>
      </c>
      <c r="L135" s="360">
        <f>+J135+K135</f>
        <v>0</v>
      </c>
      <c r="M135" s="365">
        <f t="shared" si="23"/>
      </c>
    </row>
    <row r="136" spans="1:13" ht="13.5" thickBot="1">
      <c r="A136" s="309" t="s">
        <v>247</v>
      </c>
      <c r="B136" s="366">
        <f aca="true" t="shared" si="24" ref="B136:L136">SUM(B131:B135)</f>
        <v>111110858</v>
      </c>
      <c r="C136" s="366">
        <f t="shared" si="24"/>
        <v>111110858</v>
      </c>
      <c r="D136" s="366">
        <f t="shared" si="24"/>
        <v>0</v>
      </c>
      <c r="E136" s="366">
        <f t="shared" si="24"/>
        <v>0</v>
      </c>
      <c r="F136" s="366">
        <f t="shared" si="24"/>
        <v>1270000</v>
      </c>
      <c r="G136" s="366">
        <f t="shared" si="24"/>
        <v>1270000</v>
      </c>
      <c r="H136" s="366">
        <f t="shared" si="24"/>
        <v>110086858</v>
      </c>
      <c r="I136" s="366">
        <f t="shared" si="24"/>
        <v>110086858</v>
      </c>
      <c r="J136" s="366">
        <f t="shared" si="24"/>
        <v>0</v>
      </c>
      <c r="K136" s="366">
        <f t="shared" si="24"/>
        <v>1270000</v>
      </c>
      <c r="L136" s="366">
        <f t="shared" si="24"/>
        <v>1270000</v>
      </c>
      <c r="M136" s="367">
        <f t="shared" si="23"/>
        <v>1.1</v>
      </c>
    </row>
    <row r="137" spans="1:13" ht="12.75" customHeight="1">
      <c r="A137" s="773" t="s">
        <v>697</v>
      </c>
      <c r="B137" s="773"/>
      <c r="C137" s="773"/>
      <c r="D137" s="773"/>
      <c r="E137" s="773"/>
      <c r="F137" s="773"/>
      <c r="G137" s="773"/>
      <c r="H137" s="773"/>
      <c r="I137" s="773"/>
      <c r="J137" s="773"/>
      <c r="K137" s="773"/>
      <c r="L137" s="773"/>
      <c r="M137" s="773"/>
    </row>
    <row r="140" spans="1:13" ht="15.75">
      <c r="A140" s="787"/>
      <c r="B140" s="787"/>
      <c r="C140" s="787"/>
      <c r="D140" s="788"/>
      <c r="E140" s="788"/>
      <c r="F140" s="788"/>
      <c r="G140" s="788"/>
      <c r="H140" s="788"/>
      <c r="I140" s="788"/>
      <c r="J140" s="788"/>
      <c r="K140" s="788"/>
      <c r="L140" s="788"/>
      <c r="M140" s="788"/>
    </row>
  </sheetData>
  <sheetProtection/>
  <mergeCells count="82">
    <mergeCell ref="N4:N35"/>
    <mergeCell ref="A4:C4"/>
    <mergeCell ref="B7:B8"/>
    <mergeCell ref="B9:C9"/>
    <mergeCell ref="D9:E9"/>
    <mergeCell ref="A34:J34"/>
    <mergeCell ref="A33:J33"/>
    <mergeCell ref="A31:J31"/>
    <mergeCell ref="H9:I9"/>
    <mergeCell ref="A32:J32"/>
    <mergeCell ref="D39:I39"/>
    <mergeCell ref="B41:C41"/>
    <mergeCell ref="A1:M1"/>
    <mergeCell ref="A2:M2"/>
    <mergeCell ref="A3:M3"/>
    <mergeCell ref="L5:M5"/>
    <mergeCell ref="D4:M4"/>
    <mergeCell ref="D7:I7"/>
    <mergeCell ref="J6:M8"/>
    <mergeCell ref="B6:I6"/>
    <mergeCell ref="A62:C62"/>
    <mergeCell ref="D62:M62"/>
    <mergeCell ref="A36:C36"/>
    <mergeCell ref="D36:M36"/>
    <mergeCell ref="L37:M37"/>
    <mergeCell ref="A38:A41"/>
    <mergeCell ref="B38:I38"/>
    <mergeCell ref="J38:M40"/>
    <mergeCell ref="B39:B40"/>
    <mergeCell ref="C39:C40"/>
    <mergeCell ref="D41:E41"/>
    <mergeCell ref="F41:G41"/>
    <mergeCell ref="H41:I41"/>
    <mergeCell ref="A59:M59"/>
    <mergeCell ref="L63:M63"/>
    <mergeCell ref="A64:A67"/>
    <mergeCell ref="B64:I64"/>
    <mergeCell ref="J64:M66"/>
    <mergeCell ref="B65:B66"/>
    <mergeCell ref="C65:C66"/>
    <mergeCell ref="D65:I65"/>
    <mergeCell ref="B67:C67"/>
    <mergeCell ref="D67:E67"/>
    <mergeCell ref="F67:G67"/>
    <mergeCell ref="A111:M111"/>
    <mergeCell ref="H67:I67"/>
    <mergeCell ref="A85:M85"/>
    <mergeCell ref="A88:C88"/>
    <mergeCell ref="D88:M88"/>
    <mergeCell ref="L89:M89"/>
    <mergeCell ref="A90:A93"/>
    <mergeCell ref="B90:I90"/>
    <mergeCell ref="J90:M92"/>
    <mergeCell ref="B91:B92"/>
    <mergeCell ref="D91:I91"/>
    <mergeCell ref="B93:C93"/>
    <mergeCell ref="D93:E93"/>
    <mergeCell ref="F93:G93"/>
    <mergeCell ref="H93:I93"/>
    <mergeCell ref="C91:C92"/>
    <mergeCell ref="A137:M137"/>
    <mergeCell ref="A140:C140"/>
    <mergeCell ref="D140:M140"/>
    <mergeCell ref="A114:C114"/>
    <mergeCell ref="D114:M114"/>
    <mergeCell ref="L115:M115"/>
    <mergeCell ref="A116:A119"/>
    <mergeCell ref="B116:I116"/>
    <mergeCell ref="J116:M118"/>
    <mergeCell ref="B117:B118"/>
    <mergeCell ref="D119:E119"/>
    <mergeCell ref="F119:G119"/>
    <mergeCell ref="H119:I119"/>
    <mergeCell ref="C117:C118"/>
    <mergeCell ref="D117:I117"/>
    <mergeCell ref="B119:C119"/>
    <mergeCell ref="A27:M27"/>
    <mergeCell ref="C7:C8"/>
    <mergeCell ref="L30:M30"/>
    <mergeCell ref="A29:M29"/>
    <mergeCell ref="A6:A9"/>
    <mergeCell ref="F9:G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1">
      <selection activeCell="B1" sqref="B1:E1"/>
    </sheetView>
  </sheetViews>
  <sheetFormatPr defaultColWidth="9.00390625" defaultRowHeight="12.75"/>
  <cols>
    <col min="1" max="1" width="16.125" style="161" customWidth="1"/>
    <col min="2" max="2" width="63.87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8"/>
      <c r="B1" s="827" t="str">
        <f>CONCATENATE("6.1. melléklet ",Z_ALAPADATOK!A7," ",Z_ALAPADATOK!B7," ",Z_ALAPADATOK!C7," ",Z_ALAPADATOK!D7," ",Z_ALAPADATOK!E7," ",Z_ALAPADATOK!F7," ",Z_ALAPADATOK!G7," ",Z_ALAPADATOK!H7)</f>
        <v>6.1. melléklet a 5 / 2019. ( V.29. ) önkormányzati rendelethez</v>
      </c>
      <c r="C1" s="828"/>
      <c r="D1" s="828"/>
      <c r="E1" s="828"/>
    </row>
    <row r="2" spans="1:5" s="51" customFormat="1" ht="21" customHeight="1" thickBot="1">
      <c r="A2" s="397" t="s">
        <v>217</v>
      </c>
      <c r="B2" s="826" t="str">
        <f>CONCATENATE(Z_ALAPADATOK!A3)</f>
        <v>Vaja Város  Önkormányzata</v>
      </c>
      <c r="C2" s="826"/>
      <c r="D2" s="826"/>
      <c r="E2" s="398" t="s">
        <v>211</v>
      </c>
    </row>
    <row r="3" spans="1:5" s="51" customFormat="1" ht="24.75" thickBot="1">
      <c r="A3" s="397" t="s">
        <v>309</v>
      </c>
      <c r="B3" s="826" t="s">
        <v>479</v>
      </c>
      <c r="C3" s="826"/>
      <c r="D3" s="826"/>
      <c r="E3" s="399" t="s">
        <v>211</v>
      </c>
    </row>
    <row r="4" spans="1:5" s="52" customFormat="1" ht="15.75" customHeight="1" thickBot="1">
      <c r="A4" s="391"/>
      <c r="B4" s="391"/>
      <c r="C4" s="392"/>
      <c r="D4" s="393"/>
      <c r="E4" s="402" t="str">
        <f>'Z_4.sz.mell.'!G4</f>
        <v> Forintban!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str">
        <f>+CONCATENATE("Teljesítés",CHAR(10),LEFT(Z_ÖSSZEFÜGGÉSEK!A6,4),". XII. 31.")</f>
        <v>Teljesítés
2018. XII. 31.</v>
      </c>
    </row>
    <row r="6" spans="1:5" s="47" customFormat="1" ht="12.75" customHeight="1" thickBot="1">
      <c r="A6" s="77" t="s">
        <v>561</v>
      </c>
      <c r="B6" s="78" t="s">
        <v>562</v>
      </c>
      <c r="C6" s="78" t="s">
        <v>563</v>
      </c>
      <c r="D6" s="315" t="s">
        <v>565</v>
      </c>
      <c r="E6" s="79" t="s">
        <v>564</v>
      </c>
    </row>
    <row r="7" spans="1:5" s="47" customFormat="1" ht="15.75" customHeight="1" thickBot="1">
      <c r="A7" s="823" t="s">
        <v>212</v>
      </c>
      <c r="B7" s="824"/>
      <c r="C7" s="824"/>
      <c r="D7" s="824"/>
      <c r="E7" s="825"/>
    </row>
    <row r="8" spans="1:5" s="47" customFormat="1" ht="12" customHeight="1" thickBot="1">
      <c r="A8" s="25" t="s">
        <v>178</v>
      </c>
      <c r="B8" s="19" t="s">
        <v>336</v>
      </c>
      <c r="C8" s="168">
        <f>+C9+C10+C11+C12+C13+C14</f>
        <v>312540448</v>
      </c>
      <c r="D8" s="256">
        <f>+D9+D10+D11+D12+D13+D14</f>
        <v>343717541</v>
      </c>
      <c r="E8" s="105">
        <f>+E9+E10+E11+E12+E13+E14</f>
        <v>346429343</v>
      </c>
    </row>
    <row r="9" spans="1:5" s="53" customFormat="1" ht="12" customHeight="1">
      <c r="A9" s="198" t="s">
        <v>236</v>
      </c>
      <c r="B9" s="181" t="s">
        <v>337</v>
      </c>
      <c r="C9" s="170">
        <v>76301596</v>
      </c>
      <c r="D9" s="257">
        <v>76301596</v>
      </c>
      <c r="E9" s="107">
        <v>76464832</v>
      </c>
    </row>
    <row r="10" spans="1:5" s="54" customFormat="1" ht="12" customHeight="1">
      <c r="A10" s="199" t="s">
        <v>237</v>
      </c>
      <c r="B10" s="182" t="s">
        <v>338</v>
      </c>
      <c r="C10" s="169">
        <v>88402900</v>
      </c>
      <c r="D10" s="258">
        <v>88402900</v>
      </c>
      <c r="E10" s="106">
        <v>87099466</v>
      </c>
    </row>
    <row r="11" spans="1:5" s="54" customFormat="1" ht="12" customHeight="1">
      <c r="A11" s="199" t="s">
        <v>238</v>
      </c>
      <c r="B11" s="182" t="s">
        <v>339</v>
      </c>
      <c r="C11" s="169">
        <v>143335962</v>
      </c>
      <c r="D11" s="258">
        <v>160597205</v>
      </c>
      <c r="E11" s="106">
        <v>160597205</v>
      </c>
    </row>
    <row r="12" spans="1:5" s="54" customFormat="1" ht="12" customHeight="1">
      <c r="A12" s="199" t="s">
        <v>239</v>
      </c>
      <c r="B12" s="182" t="s">
        <v>340</v>
      </c>
      <c r="C12" s="169">
        <v>4499990</v>
      </c>
      <c r="D12" s="169">
        <v>4499990</v>
      </c>
      <c r="E12" s="169">
        <v>4499990</v>
      </c>
    </row>
    <row r="13" spans="1:5" s="54" customFormat="1" ht="12" customHeight="1">
      <c r="A13" s="199" t="s">
        <v>271</v>
      </c>
      <c r="B13" s="182" t="s">
        <v>569</v>
      </c>
      <c r="C13" s="169"/>
      <c r="D13" s="258">
        <v>13915850</v>
      </c>
      <c r="E13" s="106">
        <v>17767850</v>
      </c>
    </row>
    <row r="14" spans="1:5" s="53" customFormat="1" ht="12" customHeight="1" thickBot="1">
      <c r="A14" s="200" t="s">
        <v>240</v>
      </c>
      <c r="B14" s="183" t="s">
        <v>510</v>
      </c>
      <c r="C14" s="169"/>
      <c r="D14" s="258"/>
      <c r="E14" s="106"/>
    </row>
    <row r="15" spans="1:5" s="53" customFormat="1" ht="12" customHeight="1" thickBot="1">
      <c r="A15" s="25" t="s">
        <v>179</v>
      </c>
      <c r="B15" s="112" t="s">
        <v>341</v>
      </c>
      <c r="C15" s="168">
        <f>+C16+C17+C18+C19+C20</f>
        <v>186894754</v>
      </c>
      <c r="D15" s="256">
        <f>+D16+D17+D18+D19+D20</f>
        <v>195279104</v>
      </c>
      <c r="E15" s="105">
        <f>+E16+E17+E18+E19+E20</f>
        <v>216929271</v>
      </c>
    </row>
    <row r="16" spans="1:5" s="53" customFormat="1" ht="12" customHeight="1">
      <c r="A16" s="198" t="s">
        <v>242</v>
      </c>
      <c r="B16" s="181" t="s">
        <v>342</v>
      </c>
      <c r="C16" s="170"/>
      <c r="D16" s="257"/>
      <c r="E16" s="107"/>
    </row>
    <row r="17" spans="1:5" s="53" customFormat="1" ht="12" customHeight="1">
      <c r="A17" s="199" t="s">
        <v>243</v>
      </c>
      <c r="B17" s="182" t="s">
        <v>343</v>
      </c>
      <c r="C17" s="169"/>
      <c r="D17" s="258"/>
      <c r="E17" s="106"/>
    </row>
    <row r="18" spans="1:5" s="53" customFormat="1" ht="12" customHeight="1">
      <c r="A18" s="199" t="s">
        <v>244</v>
      </c>
      <c r="B18" s="182" t="s">
        <v>501</v>
      </c>
      <c r="C18" s="169"/>
      <c r="D18" s="258"/>
      <c r="E18" s="106"/>
    </row>
    <row r="19" spans="1:5" s="53" customFormat="1" ht="12" customHeight="1">
      <c r="A19" s="199" t="s">
        <v>245</v>
      </c>
      <c r="B19" s="182" t="s">
        <v>502</v>
      </c>
      <c r="C19" s="169"/>
      <c r="D19" s="258"/>
      <c r="E19" s="106"/>
    </row>
    <row r="20" spans="1:5" s="53" customFormat="1" ht="12" customHeight="1">
      <c r="A20" s="199" t="s">
        <v>246</v>
      </c>
      <c r="B20" s="182" t="s">
        <v>344</v>
      </c>
      <c r="C20" s="169">
        <v>186894754</v>
      </c>
      <c r="D20" s="258">
        <v>195279104</v>
      </c>
      <c r="E20" s="106">
        <v>216929271</v>
      </c>
    </row>
    <row r="21" spans="1:5" s="54" customFormat="1" ht="12" customHeight="1" thickBot="1">
      <c r="A21" s="200" t="s">
        <v>253</v>
      </c>
      <c r="B21" s="183" t="s">
        <v>345</v>
      </c>
      <c r="C21" s="171"/>
      <c r="D21" s="259"/>
      <c r="E21" s="108"/>
    </row>
    <row r="22" spans="1:5" s="54" customFormat="1" ht="12" customHeight="1" thickBot="1">
      <c r="A22" s="25" t="s">
        <v>180</v>
      </c>
      <c r="B22" s="19" t="s">
        <v>346</v>
      </c>
      <c r="C22" s="168">
        <f>+C23+C24+C25+C26+C27</f>
        <v>0</v>
      </c>
      <c r="D22" s="256">
        <f>+D23+D24+D25+D26+D27</f>
        <v>6300000</v>
      </c>
      <c r="E22" s="105">
        <f>+E23+E24+E25+E26+E27</f>
        <v>63175655</v>
      </c>
    </row>
    <row r="23" spans="1:5" s="54" customFormat="1" ht="12" customHeight="1">
      <c r="A23" s="198" t="s">
        <v>225</v>
      </c>
      <c r="B23" s="181" t="s">
        <v>347</v>
      </c>
      <c r="C23" s="170"/>
      <c r="D23" s="257"/>
      <c r="E23" s="107"/>
    </row>
    <row r="24" spans="1:5" s="53" customFormat="1" ht="12" customHeight="1">
      <c r="A24" s="199" t="s">
        <v>226</v>
      </c>
      <c r="B24" s="182" t="s">
        <v>348</v>
      </c>
      <c r="C24" s="169"/>
      <c r="D24" s="258"/>
      <c r="E24" s="106"/>
    </row>
    <row r="25" spans="1:5" s="54" customFormat="1" ht="12" customHeight="1">
      <c r="A25" s="199" t="s">
        <v>227</v>
      </c>
      <c r="B25" s="182" t="s">
        <v>503</v>
      </c>
      <c r="C25" s="169"/>
      <c r="D25" s="258"/>
      <c r="E25" s="106"/>
    </row>
    <row r="26" spans="1:5" s="54" customFormat="1" ht="12" customHeight="1">
      <c r="A26" s="199" t="s">
        <v>228</v>
      </c>
      <c r="B26" s="182" t="s">
        <v>504</v>
      </c>
      <c r="C26" s="169"/>
      <c r="D26" s="258"/>
      <c r="E26" s="106"/>
    </row>
    <row r="27" spans="1:5" s="54" customFormat="1" ht="12" customHeight="1">
      <c r="A27" s="199" t="s">
        <v>284</v>
      </c>
      <c r="B27" s="182" t="s">
        <v>349</v>
      </c>
      <c r="C27" s="169"/>
      <c r="D27" s="258">
        <v>6300000</v>
      </c>
      <c r="E27" s="106">
        <v>63175655</v>
      </c>
    </row>
    <row r="28" spans="1:5" s="54" customFormat="1" ht="12" customHeight="1" thickBot="1">
      <c r="A28" s="200" t="s">
        <v>285</v>
      </c>
      <c r="B28" s="183" t="s">
        <v>350</v>
      </c>
      <c r="C28" s="171"/>
      <c r="D28" s="259"/>
      <c r="E28" s="108"/>
    </row>
    <row r="29" spans="1:5" s="54" customFormat="1" ht="12" customHeight="1" thickBot="1">
      <c r="A29" s="25" t="s">
        <v>286</v>
      </c>
      <c r="B29" s="19" t="s">
        <v>660</v>
      </c>
      <c r="C29" s="174">
        <f>SUM(C30:C36)</f>
        <v>157430000</v>
      </c>
      <c r="D29" s="174">
        <f>SUM(D30:D36)</f>
        <v>157430000</v>
      </c>
      <c r="E29" s="210">
        <f>SUM(E30:E36)</f>
        <v>205089942</v>
      </c>
    </row>
    <row r="30" spans="1:5" s="54" customFormat="1" ht="12" customHeight="1">
      <c r="A30" s="198" t="s">
        <v>351</v>
      </c>
      <c r="B30" s="181" t="s">
        <v>661</v>
      </c>
      <c r="C30" s="170">
        <v>19000000</v>
      </c>
      <c r="D30" s="170">
        <v>19000000</v>
      </c>
      <c r="E30" s="107">
        <v>17355381</v>
      </c>
    </row>
    <row r="31" spans="1:5" s="54" customFormat="1" ht="12" customHeight="1">
      <c r="A31" s="199" t="s">
        <v>352</v>
      </c>
      <c r="B31" s="182" t="s">
        <v>978</v>
      </c>
      <c r="C31" s="169">
        <v>1100000</v>
      </c>
      <c r="D31" s="169">
        <v>1100000</v>
      </c>
      <c r="E31" s="106">
        <v>1689837</v>
      </c>
    </row>
    <row r="32" spans="1:5" s="54" customFormat="1" ht="12" customHeight="1">
      <c r="A32" s="199" t="s">
        <v>353</v>
      </c>
      <c r="B32" s="182" t="s">
        <v>663</v>
      </c>
      <c r="C32" s="169">
        <v>130000000</v>
      </c>
      <c r="D32" s="169">
        <v>130000000</v>
      </c>
      <c r="E32" s="106">
        <v>178749915</v>
      </c>
    </row>
    <row r="33" spans="1:5" s="54" customFormat="1" ht="12" customHeight="1">
      <c r="A33" s="199" t="s">
        <v>354</v>
      </c>
      <c r="B33" s="182" t="s">
        <v>664</v>
      </c>
      <c r="C33" s="169"/>
      <c r="D33" s="169"/>
      <c r="E33" s="106"/>
    </row>
    <row r="34" spans="1:5" s="54" customFormat="1" ht="12" customHeight="1">
      <c r="A34" s="199" t="s">
        <v>665</v>
      </c>
      <c r="B34" s="182" t="s">
        <v>355</v>
      </c>
      <c r="C34" s="169">
        <v>6500000</v>
      </c>
      <c r="D34" s="169">
        <v>6500000</v>
      </c>
      <c r="E34" s="106">
        <v>6487809</v>
      </c>
    </row>
    <row r="35" spans="1:5" s="54" customFormat="1" ht="12" customHeight="1">
      <c r="A35" s="199" t="s">
        <v>666</v>
      </c>
      <c r="B35" s="182" t="s">
        <v>356</v>
      </c>
      <c r="C35" s="169"/>
      <c r="D35" s="169"/>
      <c r="E35" s="106"/>
    </row>
    <row r="36" spans="1:5" s="54" customFormat="1" ht="12" customHeight="1" thickBot="1">
      <c r="A36" s="200" t="s">
        <v>667</v>
      </c>
      <c r="B36" s="331" t="s">
        <v>357</v>
      </c>
      <c r="C36" s="171">
        <v>830000</v>
      </c>
      <c r="D36" s="171">
        <v>830000</v>
      </c>
      <c r="E36" s="108">
        <v>807000</v>
      </c>
    </row>
    <row r="37" spans="1:5" s="54" customFormat="1" ht="12" customHeight="1" thickBot="1">
      <c r="A37" s="25" t="s">
        <v>182</v>
      </c>
      <c r="B37" s="19" t="s">
        <v>511</v>
      </c>
      <c r="C37" s="168">
        <f>SUM(C38:C48)</f>
        <v>11497000</v>
      </c>
      <c r="D37" s="256">
        <f>SUM(D38:D48)</f>
        <v>49084410</v>
      </c>
      <c r="E37" s="105">
        <f>SUM(E38:E48)</f>
        <v>58095148</v>
      </c>
    </row>
    <row r="38" spans="1:5" s="54" customFormat="1" ht="12" customHeight="1">
      <c r="A38" s="198" t="s">
        <v>229</v>
      </c>
      <c r="B38" s="181" t="s">
        <v>360</v>
      </c>
      <c r="C38" s="170"/>
      <c r="D38" s="257"/>
      <c r="E38" s="107">
        <v>478817</v>
      </c>
    </row>
    <row r="39" spans="1:5" s="54" customFormat="1" ht="12" customHeight="1">
      <c r="A39" s="199" t="s">
        <v>230</v>
      </c>
      <c r="B39" s="182" t="s">
        <v>361</v>
      </c>
      <c r="C39" s="169">
        <v>1675000</v>
      </c>
      <c r="D39" s="258">
        <v>38725000</v>
      </c>
      <c r="E39" s="106">
        <v>38632632</v>
      </c>
    </row>
    <row r="40" spans="1:5" s="54" customFormat="1" ht="12" customHeight="1">
      <c r="A40" s="199" t="s">
        <v>231</v>
      </c>
      <c r="B40" s="182" t="s">
        <v>362</v>
      </c>
      <c r="C40" s="169"/>
      <c r="D40" s="258"/>
      <c r="E40" s="106">
        <v>315468</v>
      </c>
    </row>
    <row r="41" spans="1:5" s="54" customFormat="1" ht="12" customHeight="1">
      <c r="A41" s="199" t="s">
        <v>288</v>
      </c>
      <c r="B41" s="182" t="s">
        <v>363</v>
      </c>
      <c r="C41" s="169">
        <v>2570000</v>
      </c>
      <c r="D41" s="258">
        <v>2570000</v>
      </c>
      <c r="E41" s="106">
        <v>307929</v>
      </c>
    </row>
    <row r="42" spans="1:5" s="54" customFormat="1" ht="12" customHeight="1">
      <c r="A42" s="199" t="s">
        <v>289</v>
      </c>
      <c r="B42" s="182" t="s">
        <v>364</v>
      </c>
      <c r="C42" s="169">
        <v>2000000</v>
      </c>
      <c r="D42" s="258">
        <v>2000000</v>
      </c>
      <c r="E42" s="106">
        <v>1818415</v>
      </c>
    </row>
    <row r="43" spans="1:5" s="54" customFormat="1" ht="12" customHeight="1">
      <c r="A43" s="199" t="s">
        <v>290</v>
      </c>
      <c r="B43" s="182" t="s">
        <v>365</v>
      </c>
      <c r="C43" s="169">
        <v>2317000</v>
      </c>
      <c r="D43" s="258">
        <v>2854410</v>
      </c>
      <c r="E43" s="106">
        <v>12044894</v>
      </c>
    </row>
    <row r="44" spans="1:5" s="54" customFormat="1" ht="12" customHeight="1">
      <c r="A44" s="199" t="s">
        <v>291</v>
      </c>
      <c r="B44" s="182" t="s">
        <v>366</v>
      </c>
      <c r="C44" s="169"/>
      <c r="D44" s="258"/>
      <c r="E44" s="106"/>
    </row>
    <row r="45" spans="1:5" s="54" customFormat="1" ht="12" customHeight="1">
      <c r="A45" s="199" t="s">
        <v>292</v>
      </c>
      <c r="B45" s="182" t="s">
        <v>668</v>
      </c>
      <c r="C45" s="169"/>
      <c r="D45" s="258"/>
      <c r="E45" s="106">
        <v>6951</v>
      </c>
    </row>
    <row r="46" spans="1:5" s="54" customFormat="1" ht="12" customHeight="1">
      <c r="A46" s="199" t="s">
        <v>358</v>
      </c>
      <c r="B46" s="182" t="s">
        <v>368</v>
      </c>
      <c r="C46" s="172"/>
      <c r="D46" s="316"/>
      <c r="E46" s="109">
        <v>2971</v>
      </c>
    </row>
    <row r="47" spans="1:5" s="54" customFormat="1" ht="12" customHeight="1">
      <c r="A47" s="200" t="s">
        <v>359</v>
      </c>
      <c r="B47" s="183" t="s">
        <v>513</v>
      </c>
      <c r="C47" s="173"/>
      <c r="D47" s="317"/>
      <c r="E47" s="110"/>
    </row>
    <row r="48" spans="1:5" s="54" customFormat="1" ht="12" customHeight="1" thickBot="1">
      <c r="A48" s="200" t="s">
        <v>512</v>
      </c>
      <c r="B48" s="183" t="s">
        <v>369</v>
      </c>
      <c r="C48" s="173">
        <v>2935000</v>
      </c>
      <c r="D48" s="317">
        <v>2935000</v>
      </c>
      <c r="E48" s="110">
        <v>4487071</v>
      </c>
    </row>
    <row r="49" spans="1:5" s="54" customFormat="1" ht="12" customHeight="1" thickBot="1">
      <c r="A49" s="25" t="s">
        <v>183</v>
      </c>
      <c r="B49" s="19" t="s">
        <v>370</v>
      </c>
      <c r="C49" s="168">
        <f>SUM(C50:C54)</f>
        <v>0</v>
      </c>
      <c r="D49" s="256">
        <f>SUM(D50:D54)</f>
        <v>9460000</v>
      </c>
      <c r="E49" s="105">
        <f>SUM(E50:E54)</f>
        <v>25460000</v>
      </c>
    </row>
    <row r="50" spans="1:5" s="54" customFormat="1" ht="12" customHeight="1">
      <c r="A50" s="198" t="s">
        <v>232</v>
      </c>
      <c r="B50" s="181" t="s">
        <v>374</v>
      </c>
      <c r="C50" s="221"/>
      <c r="D50" s="318"/>
      <c r="E50" s="111"/>
    </row>
    <row r="51" spans="1:5" s="54" customFormat="1" ht="12" customHeight="1">
      <c r="A51" s="199" t="s">
        <v>233</v>
      </c>
      <c r="B51" s="182" t="s">
        <v>375</v>
      </c>
      <c r="C51" s="172"/>
      <c r="D51" s="318">
        <v>5610000</v>
      </c>
      <c r="E51" s="111">
        <v>21610000</v>
      </c>
    </row>
    <row r="52" spans="1:5" s="54" customFormat="1" ht="12" customHeight="1">
      <c r="A52" s="199" t="s">
        <v>371</v>
      </c>
      <c r="B52" s="182" t="s">
        <v>376</v>
      </c>
      <c r="C52" s="172"/>
      <c r="D52" s="316">
        <v>3850000</v>
      </c>
      <c r="E52" s="109">
        <v>3850000</v>
      </c>
    </row>
    <row r="53" spans="1:5" s="54" customFormat="1" ht="12" customHeight="1">
      <c r="A53" s="199" t="s">
        <v>372</v>
      </c>
      <c r="B53" s="182" t="s">
        <v>377</v>
      </c>
      <c r="C53" s="172"/>
      <c r="D53" s="316"/>
      <c r="E53" s="109"/>
    </row>
    <row r="54" spans="1:5" s="54" customFormat="1" ht="12" customHeight="1" thickBot="1">
      <c r="A54" s="200" t="s">
        <v>373</v>
      </c>
      <c r="B54" s="183" t="s">
        <v>378</v>
      </c>
      <c r="C54" s="173"/>
      <c r="D54" s="317"/>
      <c r="E54" s="110"/>
    </row>
    <row r="55" spans="1:5" s="54" customFormat="1" ht="12" customHeight="1" thickBot="1">
      <c r="A55" s="25" t="s">
        <v>293</v>
      </c>
      <c r="B55" s="19" t="s">
        <v>379</v>
      </c>
      <c r="C55" s="168">
        <f>SUM(C56:C58)</f>
        <v>0</v>
      </c>
      <c r="D55" s="256">
        <f>SUM(D56:D58)</f>
        <v>0</v>
      </c>
      <c r="E55" s="105">
        <f>SUM(E56:E58)</f>
        <v>0</v>
      </c>
    </row>
    <row r="56" spans="1:5" s="54" customFormat="1" ht="12" customHeight="1">
      <c r="A56" s="198" t="s">
        <v>234</v>
      </c>
      <c r="B56" s="181" t="s">
        <v>380</v>
      </c>
      <c r="C56" s="170"/>
      <c r="D56" s="257"/>
      <c r="E56" s="107"/>
    </row>
    <row r="57" spans="1:5" s="54" customFormat="1" ht="12" customHeight="1">
      <c r="A57" s="199" t="s">
        <v>235</v>
      </c>
      <c r="B57" s="182" t="s">
        <v>505</v>
      </c>
      <c r="C57" s="169"/>
      <c r="D57" s="258"/>
      <c r="E57" s="106"/>
    </row>
    <row r="58" spans="1:5" s="54" customFormat="1" ht="12" customHeight="1">
      <c r="A58" s="199" t="s">
        <v>383</v>
      </c>
      <c r="B58" s="182" t="s">
        <v>381</v>
      </c>
      <c r="C58" s="169"/>
      <c r="D58" s="258"/>
      <c r="E58" s="106"/>
    </row>
    <row r="59" spans="1:5" s="54" customFormat="1" ht="12" customHeight="1" thickBot="1">
      <c r="A59" s="200" t="s">
        <v>384</v>
      </c>
      <c r="B59" s="183" t="s">
        <v>382</v>
      </c>
      <c r="C59" s="171"/>
      <c r="D59" s="259"/>
      <c r="E59" s="108"/>
    </row>
    <row r="60" spans="1:5" s="54" customFormat="1" ht="12" customHeight="1" thickBot="1">
      <c r="A60" s="25" t="s">
        <v>185</v>
      </c>
      <c r="B60" s="112" t="s">
        <v>385</v>
      </c>
      <c r="C60" s="168">
        <f>SUM(C61:C63)</f>
        <v>164741604</v>
      </c>
      <c r="D60" s="256">
        <f>SUM(D61:D63)</f>
        <v>164741604</v>
      </c>
      <c r="E60" s="105">
        <f>SUM(E61:E63)</f>
        <v>175000</v>
      </c>
    </row>
    <row r="61" spans="1:5" s="54" customFormat="1" ht="12" customHeight="1">
      <c r="A61" s="198" t="s">
        <v>294</v>
      </c>
      <c r="B61" s="181" t="s">
        <v>387</v>
      </c>
      <c r="C61" s="172"/>
      <c r="D61" s="316"/>
      <c r="E61" s="109"/>
    </row>
    <row r="62" spans="1:5" s="54" customFormat="1" ht="12" customHeight="1">
      <c r="A62" s="199" t="s">
        <v>295</v>
      </c>
      <c r="B62" s="182" t="s">
        <v>506</v>
      </c>
      <c r="C62" s="172"/>
      <c r="D62" s="316"/>
      <c r="E62" s="109"/>
    </row>
    <row r="63" spans="1:5" s="54" customFormat="1" ht="12" customHeight="1">
      <c r="A63" s="199" t="s">
        <v>318</v>
      </c>
      <c r="B63" s="182" t="s">
        <v>388</v>
      </c>
      <c r="C63" s="172">
        <v>164741604</v>
      </c>
      <c r="D63" s="316">
        <v>164741604</v>
      </c>
      <c r="E63" s="109">
        <v>175000</v>
      </c>
    </row>
    <row r="64" spans="1:5" s="54" customFormat="1" ht="12" customHeight="1" thickBot="1">
      <c r="A64" s="200" t="s">
        <v>386</v>
      </c>
      <c r="B64" s="183" t="s">
        <v>389</v>
      </c>
      <c r="C64" s="172"/>
      <c r="D64" s="316"/>
      <c r="E64" s="109"/>
    </row>
    <row r="65" spans="1:5" s="54" customFormat="1" ht="12" customHeight="1" thickBot="1">
      <c r="A65" s="25" t="s">
        <v>186</v>
      </c>
      <c r="B65" s="19" t="s">
        <v>390</v>
      </c>
      <c r="C65" s="174">
        <f>+C8+C15+C22+C29+C37+C49+C55+C60</f>
        <v>833103806</v>
      </c>
      <c r="D65" s="260">
        <f>+D8+D15+D22+D29+D37+D49+D55+D60</f>
        <v>926012659</v>
      </c>
      <c r="E65" s="210">
        <f>+E8+E15+E22+E29+E37+E49+E55+E60</f>
        <v>915354359</v>
      </c>
    </row>
    <row r="66" spans="1:5" s="54" customFormat="1" ht="12" customHeight="1" thickBot="1">
      <c r="A66" s="201" t="s">
        <v>475</v>
      </c>
      <c r="B66" s="112" t="s">
        <v>392</v>
      </c>
      <c r="C66" s="168">
        <f>SUM(C67:C69)</f>
        <v>0</v>
      </c>
      <c r="D66" s="256">
        <f>SUM(D67:D69)</f>
        <v>200000000</v>
      </c>
      <c r="E66" s="105">
        <f>SUM(E67:E69)</f>
        <v>199100000</v>
      </c>
    </row>
    <row r="67" spans="1:5" s="54" customFormat="1" ht="12" customHeight="1">
      <c r="A67" s="198" t="s">
        <v>420</v>
      </c>
      <c r="B67" s="181" t="s">
        <v>393</v>
      </c>
      <c r="C67" s="172"/>
      <c r="D67" s="316"/>
      <c r="E67" s="109"/>
    </row>
    <row r="68" spans="1:5" s="54" customFormat="1" ht="12" customHeight="1">
      <c r="A68" s="199" t="s">
        <v>429</v>
      </c>
      <c r="B68" s="182" t="s">
        <v>394</v>
      </c>
      <c r="C68" s="172"/>
      <c r="D68" s="316">
        <v>200000000</v>
      </c>
      <c r="E68" s="109">
        <v>199100000</v>
      </c>
    </row>
    <row r="69" spans="1:5" s="54" customFormat="1" ht="12" customHeight="1" thickBot="1">
      <c r="A69" s="208" t="s">
        <v>430</v>
      </c>
      <c r="B69" s="385" t="s">
        <v>538</v>
      </c>
      <c r="C69" s="386"/>
      <c r="D69" s="319"/>
      <c r="E69" s="387"/>
    </row>
    <row r="70" spans="1:5" s="54" customFormat="1" ht="12" customHeight="1" thickBot="1">
      <c r="A70" s="201" t="s">
        <v>396</v>
      </c>
      <c r="B70" s="112" t="s">
        <v>397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>
      <c r="A71" s="198" t="s">
        <v>272</v>
      </c>
      <c r="B71" s="368" t="s">
        <v>398</v>
      </c>
      <c r="C71" s="172"/>
      <c r="D71" s="172"/>
      <c r="E71" s="109"/>
    </row>
    <row r="72" spans="1:5" s="54" customFormat="1" ht="12" customHeight="1">
      <c r="A72" s="199" t="s">
        <v>273</v>
      </c>
      <c r="B72" s="368" t="s">
        <v>675</v>
      </c>
      <c r="C72" s="172"/>
      <c r="D72" s="172"/>
      <c r="E72" s="109"/>
    </row>
    <row r="73" spans="1:5" s="54" customFormat="1" ht="12" customHeight="1">
      <c r="A73" s="199" t="s">
        <v>421</v>
      </c>
      <c r="B73" s="368" t="s">
        <v>399</v>
      </c>
      <c r="C73" s="172"/>
      <c r="D73" s="172"/>
      <c r="E73" s="109"/>
    </row>
    <row r="74" spans="1:5" s="54" customFormat="1" ht="12" customHeight="1" thickBot="1">
      <c r="A74" s="200" t="s">
        <v>422</v>
      </c>
      <c r="B74" s="369" t="s">
        <v>676</v>
      </c>
      <c r="C74" s="172"/>
      <c r="D74" s="172"/>
      <c r="E74" s="109"/>
    </row>
    <row r="75" spans="1:5" s="54" customFormat="1" ht="12" customHeight="1" thickBot="1">
      <c r="A75" s="201" t="s">
        <v>400</v>
      </c>
      <c r="B75" s="112" t="s">
        <v>401</v>
      </c>
      <c r="C75" s="168">
        <f>SUM(C76:C77)</f>
        <v>296137303</v>
      </c>
      <c r="D75" s="168">
        <f>SUM(D76:D77)</f>
        <v>296137303</v>
      </c>
      <c r="E75" s="105">
        <f>SUM(E76:E77)</f>
        <v>296137303</v>
      </c>
    </row>
    <row r="76" spans="1:5" s="54" customFormat="1" ht="12" customHeight="1">
      <c r="A76" s="198" t="s">
        <v>423</v>
      </c>
      <c r="B76" s="181" t="s">
        <v>402</v>
      </c>
      <c r="C76" s="172">
        <v>296137303</v>
      </c>
      <c r="D76" s="172">
        <v>296137303</v>
      </c>
      <c r="E76" s="172">
        <v>296137303</v>
      </c>
    </row>
    <row r="77" spans="1:5" s="54" customFormat="1" ht="12" customHeight="1" thickBot="1">
      <c r="A77" s="200" t="s">
        <v>424</v>
      </c>
      <c r="B77" s="183" t="s">
        <v>403</v>
      </c>
      <c r="C77" s="172"/>
      <c r="D77" s="172"/>
      <c r="E77" s="109"/>
    </row>
    <row r="78" spans="1:5" s="53" customFormat="1" ht="12" customHeight="1" thickBot="1">
      <c r="A78" s="201" t="s">
        <v>404</v>
      </c>
      <c r="B78" s="112" t="s">
        <v>405</v>
      </c>
      <c r="C78" s="168">
        <f>SUM(C79:C81)</f>
        <v>0</v>
      </c>
      <c r="D78" s="168">
        <f>SUM(D79:D81)</f>
        <v>0</v>
      </c>
      <c r="E78" s="105">
        <f>SUM(E79:E81)</f>
        <v>12997092</v>
      </c>
    </row>
    <row r="79" spans="1:5" s="54" customFormat="1" ht="12" customHeight="1">
      <c r="A79" s="198" t="s">
        <v>425</v>
      </c>
      <c r="B79" s="181" t="s">
        <v>406</v>
      </c>
      <c r="C79" s="172"/>
      <c r="D79" s="172"/>
      <c r="E79" s="109">
        <v>12997092</v>
      </c>
    </row>
    <row r="80" spans="1:5" s="54" customFormat="1" ht="12" customHeight="1">
      <c r="A80" s="199" t="s">
        <v>426</v>
      </c>
      <c r="B80" s="182" t="s">
        <v>407</v>
      </c>
      <c r="C80" s="172"/>
      <c r="D80" s="172"/>
      <c r="E80" s="109"/>
    </row>
    <row r="81" spans="1:5" s="54" customFormat="1" ht="12" customHeight="1" thickBot="1">
      <c r="A81" s="200" t="s">
        <v>427</v>
      </c>
      <c r="B81" s="183" t="s">
        <v>677</v>
      </c>
      <c r="C81" s="172"/>
      <c r="D81" s="172"/>
      <c r="E81" s="109"/>
    </row>
    <row r="82" spans="1:5" s="54" customFormat="1" ht="12" customHeight="1" thickBot="1">
      <c r="A82" s="201" t="s">
        <v>408</v>
      </c>
      <c r="B82" s="112" t="s">
        <v>428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>
      <c r="A83" s="202" t="s">
        <v>409</v>
      </c>
      <c r="B83" s="181" t="s">
        <v>410</v>
      </c>
      <c r="C83" s="172"/>
      <c r="D83" s="172"/>
      <c r="E83" s="109"/>
    </row>
    <row r="84" spans="1:5" s="54" customFormat="1" ht="12" customHeight="1">
      <c r="A84" s="203" t="s">
        <v>411</v>
      </c>
      <c r="B84" s="182" t="s">
        <v>412</v>
      </c>
      <c r="C84" s="172"/>
      <c r="D84" s="172"/>
      <c r="E84" s="109"/>
    </row>
    <row r="85" spans="1:5" s="54" customFormat="1" ht="12" customHeight="1">
      <c r="A85" s="203" t="s">
        <v>413</v>
      </c>
      <c r="B85" s="182" t="s">
        <v>414</v>
      </c>
      <c r="C85" s="172"/>
      <c r="D85" s="172"/>
      <c r="E85" s="109"/>
    </row>
    <row r="86" spans="1:5" s="53" customFormat="1" ht="12" customHeight="1" thickBot="1">
      <c r="A86" s="204" t="s">
        <v>415</v>
      </c>
      <c r="B86" s="183" t="s">
        <v>416</v>
      </c>
      <c r="C86" s="172"/>
      <c r="D86" s="172"/>
      <c r="E86" s="109"/>
    </row>
    <row r="87" spans="1:5" s="53" customFormat="1" ht="12" customHeight="1" thickBot="1">
      <c r="A87" s="201" t="s">
        <v>417</v>
      </c>
      <c r="B87" s="112" t="s">
        <v>552</v>
      </c>
      <c r="C87" s="224"/>
      <c r="D87" s="224"/>
      <c r="E87" s="225"/>
    </row>
    <row r="88" spans="1:5" s="53" customFormat="1" ht="12" customHeight="1" thickBot="1">
      <c r="A88" s="201" t="s">
        <v>570</v>
      </c>
      <c r="B88" s="112" t="s">
        <v>418</v>
      </c>
      <c r="C88" s="224"/>
      <c r="D88" s="224"/>
      <c r="E88" s="225"/>
    </row>
    <row r="89" spans="1:5" s="53" customFormat="1" ht="12" customHeight="1" thickBot="1">
      <c r="A89" s="201" t="s">
        <v>571</v>
      </c>
      <c r="B89" s="188" t="s">
        <v>555</v>
      </c>
      <c r="C89" s="174">
        <f>+C66+C70+C75+C78+C82+C88+C87</f>
        <v>296137303</v>
      </c>
      <c r="D89" s="174">
        <f>+D66+D70+D75+D78+D82+D88+D87</f>
        <v>496137303</v>
      </c>
      <c r="E89" s="210">
        <f>+E66+E70+E75+E78+E82+E88+E87</f>
        <v>508234395</v>
      </c>
    </row>
    <row r="90" spans="1:5" s="53" customFormat="1" ht="12" customHeight="1" thickBot="1">
      <c r="A90" s="205" t="s">
        <v>572</v>
      </c>
      <c r="B90" s="189" t="s">
        <v>573</v>
      </c>
      <c r="C90" s="174">
        <f>+C65+C89</f>
        <v>1129241109</v>
      </c>
      <c r="D90" s="174">
        <f>+D65+D89</f>
        <v>1422149962</v>
      </c>
      <c r="E90" s="210">
        <f>+E65+E89</f>
        <v>1423588754</v>
      </c>
    </row>
    <row r="91" spans="1:3" s="54" customFormat="1" ht="15" customHeight="1" thickBot="1">
      <c r="A91" s="89"/>
      <c r="B91" s="90"/>
      <c r="C91" s="150"/>
    </row>
    <row r="92" spans="1:5" s="47" customFormat="1" ht="16.5" customHeight="1" thickBot="1">
      <c r="A92" s="823" t="s">
        <v>213</v>
      </c>
      <c r="B92" s="824"/>
      <c r="C92" s="824"/>
      <c r="D92" s="824"/>
      <c r="E92" s="825"/>
    </row>
    <row r="93" spans="1:5" s="55" customFormat="1" ht="12" customHeight="1" thickBot="1">
      <c r="A93" s="175" t="s">
        <v>178</v>
      </c>
      <c r="B93" s="24" t="s">
        <v>577</v>
      </c>
      <c r="C93" s="167">
        <f>+C94+C95+C96+C97+C98+C111</f>
        <v>377064000</v>
      </c>
      <c r="D93" s="167">
        <f>+D94+D95+D96+D97+D98+D111</f>
        <v>534722670</v>
      </c>
      <c r="E93" s="239">
        <f>+E94+E95+E96+E97+E98+E111</f>
        <v>464750842</v>
      </c>
    </row>
    <row r="94" spans="1:5" ht="12" customHeight="1">
      <c r="A94" s="206" t="s">
        <v>236</v>
      </c>
      <c r="B94" s="8" t="s">
        <v>207</v>
      </c>
      <c r="C94" s="246">
        <v>194988000</v>
      </c>
      <c r="D94" s="246">
        <v>244906123</v>
      </c>
      <c r="E94" s="240">
        <v>243837727</v>
      </c>
    </row>
    <row r="95" spans="1:5" ht="12" customHeight="1">
      <c r="A95" s="199" t="s">
        <v>237</v>
      </c>
      <c r="B95" s="6" t="s">
        <v>296</v>
      </c>
      <c r="C95" s="169">
        <v>24922000</v>
      </c>
      <c r="D95" s="169">
        <v>31721976</v>
      </c>
      <c r="E95" s="106">
        <v>31721976</v>
      </c>
    </row>
    <row r="96" spans="1:5" ht="12" customHeight="1">
      <c r="A96" s="199" t="s">
        <v>238</v>
      </c>
      <c r="B96" s="6" t="s">
        <v>264</v>
      </c>
      <c r="C96" s="171">
        <v>124294000</v>
      </c>
      <c r="D96" s="169">
        <v>203929642</v>
      </c>
      <c r="E96" s="108">
        <v>151305268</v>
      </c>
    </row>
    <row r="97" spans="1:5" ht="12" customHeight="1">
      <c r="A97" s="199" t="s">
        <v>239</v>
      </c>
      <c r="B97" s="9" t="s">
        <v>297</v>
      </c>
      <c r="C97" s="171">
        <v>20760000</v>
      </c>
      <c r="D97" s="259">
        <v>38711570</v>
      </c>
      <c r="E97" s="108">
        <v>31320961</v>
      </c>
    </row>
    <row r="98" spans="1:5" ht="12" customHeight="1">
      <c r="A98" s="199" t="s">
        <v>248</v>
      </c>
      <c r="B98" s="17" t="s">
        <v>298</v>
      </c>
      <c r="C98" s="171">
        <v>8100000</v>
      </c>
      <c r="D98" s="259">
        <v>15453359</v>
      </c>
      <c r="E98" s="108">
        <v>6564910</v>
      </c>
    </row>
    <row r="99" spans="1:5" ht="12" customHeight="1">
      <c r="A99" s="199" t="s">
        <v>240</v>
      </c>
      <c r="B99" s="6" t="s">
        <v>574</v>
      </c>
      <c r="C99" s="171"/>
      <c r="D99" s="259"/>
      <c r="E99" s="108"/>
    </row>
    <row r="100" spans="1:5" ht="12" customHeight="1">
      <c r="A100" s="199" t="s">
        <v>241</v>
      </c>
      <c r="B100" s="65" t="s">
        <v>518</v>
      </c>
      <c r="C100" s="171"/>
      <c r="D100" s="259"/>
      <c r="E100" s="108"/>
    </row>
    <row r="101" spans="1:5" ht="12" customHeight="1">
      <c r="A101" s="199" t="s">
        <v>249</v>
      </c>
      <c r="B101" s="65" t="s">
        <v>517</v>
      </c>
      <c r="C101" s="171"/>
      <c r="D101" s="259"/>
      <c r="E101" s="108"/>
    </row>
    <row r="102" spans="1:5" ht="12" customHeight="1">
      <c r="A102" s="199" t="s">
        <v>250</v>
      </c>
      <c r="B102" s="65" t="s">
        <v>434</v>
      </c>
      <c r="C102" s="171"/>
      <c r="D102" s="259"/>
      <c r="E102" s="108"/>
    </row>
    <row r="103" spans="1:5" ht="12" customHeight="1">
      <c r="A103" s="199" t="s">
        <v>251</v>
      </c>
      <c r="B103" s="66" t="s">
        <v>435</v>
      </c>
      <c r="C103" s="171"/>
      <c r="D103" s="259"/>
      <c r="E103" s="108"/>
    </row>
    <row r="104" spans="1:5" ht="12" customHeight="1">
      <c r="A104" s="199" t="s">
        <v>252</v>
      </c>
      <c r="B104" s="66" t="s">
        <v>436</v>
      </c>
      <c r="C104" s="171"/>
      <c r="D104" s="259"/>
      <c r="E104" s="108"/>
    </row>
    <row r="105" spans="1:5" ht="12" customHeight="1">
      <c r="A105" s="199" t="s">
        <v>254</v>
      </c>
      <c r="B105" s="65" t="s">
        <v>437</v>
      </c>
      <c r="C105" s="171"/>
      <c r="D105" s="259"/>
      <c r="E105" s="108"/>
    </row>
    <row r="106" spans="1:5" ht="12" customHeight="1">
      <c r="A106" s="199" t="s">
        <v>299</v>
      </c>
      <c r="B106" s="65" t="s">
        <v>438</v>
      </c>
      <c r="C106" s="171"/>
      <c r="D106" s="259"/>
      <c r="E106" s="108"/>
    </row>
    <row r="107" spans="1:5" ht="12" customHeight="1">
      <c r="A107" s="199" t="s">
        <v>432</v>
      </c>
      <c r="B107" s="66" t="s">
        <v>439</v>
      </c>
      <c r="C107" s="169"/>
      <c r="D107" s="259"/>
      <c r="E107" s="108"/>
    </row>
    <row r="108" spans="1:5" ht="12" customHeight="1">
      <c r="A108" s="207" t="s">
        <v>433</v>
      </c>
      <c r="B108" s="67" t="s">
        <v>440</v>
      </c>
      <c r="C108" s="171"/>
      <c r="D108" s="259"/>
      <c r="E108" s="108"/>
    </row>
    <row r="109" spans="1:5" ht="12" customHeight="1">
      <c r="A109" s="199" t="s">
        <v>515</v>
      </c>
      <c r="B109" s="67" t="s">
        <v>441</v>
      </c>
      <c r="C109" s="171"/>
      <c r="D109" s="259"/>
      <c r="E109" s="108"/>
    </row>
    <row r="110" spans="1:5" ht="12" customHeight="1">
      <c r="A110" s="199" t="s">
        <v>516</v>
      </c>
      <c r="B110" s="66" t="s">
        <v>442</v>
      </c>
      <c r="C110" s="169"/>
      <c r="D110" s="258"/>
      <c r="E110" s="106"/>
    </row>
    <row r="111" spans="1:5" ht="12" customHeight="1">
      <c r="A111" s="199" t="s">
        <v>520</v>
      </c>
      <c r="B111" s="9" t="s">
        <v>208</v>
      </c>
      <c r="C111" s="169">
        <v>4000000</v>
      </c>
      <c r="D111" s="258"/>
      <c r="E111" s="106"/>
    </row>
    <row r="112" spans="1:5" ht="12" customHeight="1">
      <c r="A112" s="200" t="s">
        <v>521</v>
      </c>
      <c r="B112" s="6" t="s">
        <v>575</v>
      </c>
      <c r="C112" s="171">
        <v>3500000</v>
      </c>
      <c r="D112" s="259"/>
      <c r="E112" s="108"/>
    </row>
    <row r="113" spans="1:5" ht="12" customHeight="1" thickBot="1">
      <c r="A113" s="208" t="s">
        <v>522</v>
      </c>
      <c r="B113" s="68" t="s">
        <v>576</v>
      </c>
      <c r="C113" s="247">
        <v>500000</v>
      </c>
      <c r="D113" s="322"/>
      <c r="E113" s="241"/>
    </row>
    <row r="114" spans="1:5" ht="12" customHeight="1" thickBot="1">
      <c r="A114" s="25" t="s">
        <v>179</v>
      </c>
      <c r="B114" s="23" t="s">
        <v>443</v>
      </c>
      <c r="C114" s="168">
        <f>+C115+C117+C119</f>
        <v>367105775</v>
      </c>
      <c r="D114" s="256">
        <f>+D115+D117+D119</f>
        <v>300695705</v>
      </c>
      <c r="E114" s="105">
        <f>+E115+E117+E119</f>
        <v>235649467</v>
      </c>
    </row>
    <row r="115" spans="1:5" ht="12" customHeight="1">
      <c r="A115" s="198" t="s">
        <v>242</v>
      </c>
      <c r="B115" s="6" t="s">
        <v>317</v>
      </c>
      <c r="C115" s="170">
        <v>250606040</v>
      </c>
      <c r="D115" s="257">
        <v>238190970</v>
      </c>
      <c r="E115" s="107">
        <v>210923022</v>
      </c>
    </row>
    <row r="116" spans="1:5" ht="12" customHeight="1">
      <c r="A116" s="198" t="s">
        <v>243</v>
      </c>
      <c r="B116" s="10" t="s">
        <v>447</v>
      </c>
      <c r="C116" s="170"/>
      <c r="D116" s="257"/>
      <c r="E116" s="107"/>
    </row>
    <row r="117" spans="1:5" ht="12" customHeight="1">
      <c r="A117" s="198" t="s">
        <v>244</v>
      </c>
      <c r="B117" s="10" t="s">
        <v>300</v>
      </c>
      <c r="C117" s="169">
        <v>115499735</v>
      </c>
      <c r="D117" s="258">
        <v>59704735</v>
      </c>
      <c r="E117" s="106">
        <v>22926445</v>
      </c>
    </row>
    <row r="118" spans="1:5" ht="12" customHeight="1">
      <c r="A118" s="198" t="s">
        <v>245</v>
      </c>
      <c r="B118" s="10" t="s">
        <v>448</v>
      </c>
      <c r="C118" s="169"/>
      <c r="D118" s="258"/>
      <c r="E118" s="106"/>
    </row>
    <row r="119" spans="1:5" ht="12" customHeight="1">
      <c r="A119" s="198" t="s">
        <v>246</v>
      </c>
      <c r="B119" s="114" t="s">
        <v>319</v>
      </c>
      <c r="C119" s="169">
        <v>1000000</v>
      </c>
      <c r="D119" s="258">
        <v>2800000</v>
      </c>
      <c r="E119" s="106">
        <v>1800000</v>
      </c>
    </row>
    <row r="120" spans="1:5" ht="12" customHeight="1">
      <c r="A120" s="198" t="s">
        <v>253</v>
      </c>
      <c r="B120" s="113" t="s">
        <v>507</v>
      </c>
      <c r="C120" s="169"/>
      <c r="D120" s="258"/>
      <c r="E120" s="106"/>
    </row>
    <row r="121" spans="1:5" ht="12" customHeight="1">
      <c r="A121" s="198" t="s">
        <v>255</v>
      </c>
      <c r="B121" s="177" t="s">
        <v>453</v>
      </c>
      <c r="C121" s="169"/>
      <c r="D121" s="258"/>
      <c r="E121" s="106"/>
    </row>
    <row r="122" spans="1:5" ht="12" customHeight="1">
      <c r="A122" s="198" t="s">
        <v>301</v>
      </c>
      <c r="B122" s="66" t="s">
        <v>436</v>
      </c>
      <c r="C122" s="169"/>
      <c r="D122" s="258"/>
      <c r="E122" s="106"/>
    </row>
    <row r="123" spans="1:5" ht="12" customHeight="1">
      <c r="A123" s="198" t="s">
        <v>302</v>
      </c>
      <c r="B123" s="66" t="s">
        <v>452</v>
      </c>
      <c r="C123" s="169"/>
      <c r="D123" s="258"/>
      <c r="E123" s="106"/>
    </row>
    <row r="124" spans="1:5" ht="12" customHeight="1">
      <c r="A124" s="198" t="s">
        <v>303</v>
      </c>
      <c r="B124" s="66" t="s">
        <v>451</v>
      </c>
      <c r="C124" s="169"/>
      <c r="D124" s="258"/>
      <c r="E124" s="106"/>
    </row>
    <row r="125" spans="1:5" ht="12" customHeight="1">
      <c r="A125" s="198" t="s">
        <v>444</v>
      </c>
      <c r="B125" s="66" t="s">
        <v>439</v>
      </c>
      <c r="C125" s="169"/>
      <c r="D125" s="258"/>
      <c r="E125" s="106"/>
    </row>
    <row r="126" spans="1:5" ht="12" customHeight="1">
      <c r="A126" s="198" t="s">
        <v>445</v>
      </c>
      <c r="B126" s="66" t="s">
        <v>450</v>
      </c>
      <c r="C126" s="169"/>
      <c r="D126" s="258"/>
      <c r="E126" s="106"/>
    </row>
    <row r="127" spans="1:5" ht="12" customHeight="1" thickBot="1">
      <c r="A127" s="207" t="s">
        <v>446</v>
      </c>
      <c r="B127" s="66" t="s">
        <v>449</v>
      </c>
      <c r="C127" s="171"/>
      <c r="D127" s="259"/>
      <c r="E127" s="108"/>
    </row>
    <row r="128" spans="1:5" ht="12" customHeight="1" thickBot="1">
      <c r="A128" s="25" t="s">
        <v>180</v>
      </c>
      <c r="B128" s="59" t="s">
        <v>525</v>
      </c>
      <c r="C128" s="168">
        <f>+C93+C114</f>
        <v>744169775</v>
      </c>
      <c r="D128" s="256">
        <f>+D93+D114</f>
        <v>835418375</v>
      </c>
      <c r="E128" s="105">
        <f>+E93+E114</f>
        <v>700400309</v>
      </c>
    </row>
    <row r="129" spans="1:5" ht="12" customHeight="1" thickBot="1">
      <c r="A129" s="25" t="s">
        <v>181</v>
      </c>
      <c r="B129" s="59" t="s">
        <v>526</v>
      </c>
      <c r="C129" s="168">
        <f>+C130+C131+C132</f>
        <v>0</v>
      </c>
      <c r="D129" s="256">
        <f>+D130+D131+D132</f>
        <v>200000000</v>
      </c>
      <c r="E129" s="105">
        <f>+E130+E131+E132</f>
        <v>0</v>
      </c>
    </row>
    <row r="130" spans="1:5" s="55" customFormat="1" ht="12" customHeight="1">
      <c r="A130" s="198" t="s">
        <v>351</v>
      </c>
      <c r="B130" s="7" t="s">
        <v>580</v>
      </c>
      <c r="C130" s="169"/>
      <c r="D130" s="258"/>
      <c r="E130" s="106"/>
    </row>
    <row r="131" spans="1:5" ht="12" customHeight="1">
      <c r="A131" s="198" t="s">
        <v>352</v>
      </c>
      <c r="B131" s="7" t="s">
        <v>534</v>
      </c>
      <c r="C131" s="169"/>
      <c r="D131" s="258">
        <v>200000000</v>
      </c>
      <c r="E131" s="106"/>
    </row>
    <row r="132" spans="1:5" ht="12" customHeight="1" thickBot="1">
      <c r="A132" s="207" t="s">
        <v>353</v>
      </c>
      <c r="B132" s="5" t="s">
        <v>579</v>
      </c>
      <c r="C132" s="169"/>
      <c r="D132" s="258"/>
      <c r="E132" s="106"/>
    </row>
    <row r="133" spans="1:5" ht="12" customHeight="1" thickBot="1">
      <c r="A133" s="25" t="s">
        <v>182</v>
      </c>
      <c r="B133" s="59" t="s">
        <v>527</v>
      </c>
      <c r="C133" s="168">
        <f>+C134+C135+C136+C137+C138+C139</f>
        <v>0</v>
      </c>
      <c r="D133" s="256">
        <f>+D134+D135+D136+D137+D138+D139</f>
        <v>0</v>
      </c>
      <c r="E133" s="105">
        <f>+E134+E135+E136+E137+E138+E139</f>
        <v>0</v>
      </c>
    </row>
    <row r="134" spans="1:5" ht="12" customHeight="1">
      <c r="A134" s="198" t="s">
        <v>229</v>
      </c>
      <c r="B134" s="7" t="s">
        <v>536</v>
      </c>
      <c r="C134" s="169"/>
      <c r="D134" s="258"/>
      <c r="E134" s="106"/>
    </row>
    <row r="135" spans="1:5" ht="12" customHeight="1">
      <c r="A135" s="198" t="s">
        <v>230</v>
      </c>
      <c r="B135" s="7" t="s">
        <v>528</v>
      </c>
      <c r="C135" s="169"/>
      <c r="D135" s="258"/>
      <c r="E135" s="106"/>
    </row>
    <row r="136" spans="1:5" ht="12" customHeight="1">
      <c r="A136" s="198" t="s">
        <v>231</v>
      </c>
      <c r="B136" s="7" t="s">
        <v>529</v>
      </c>
      <c r="C136" s="169"/>
      <c r="D136" s="258"/>
      <c r="E136" s="106"/>
    </row>
    <row r="137" spans="1:5" ht="12" customHeight="1">
      <c r="A137" s="198" t="s">
        <v>288</v>
      </c>
      <c r="B137" s="7" t="s">
        <v>578</v>
      </c>
      <c r="C137" s="169"/>
      <c r="D137" s="258"/>
      <c r="E137" s="106"/>
    </row>
    <row r="138" spans="1:5" ht="12" customHeight="1">
      <c r="A138" s="198" t="s">
        <v>289</v>
      </c>
      <c r="B138" s="7" t="s">
        <v>531</v>
      </c>
      <c r="C138" s="169"/>
      <c r="D138" s="258"/>
      <c r="E138" s="106"/>
    </row>
    <row r="139" spans="1:5" s="55" customFormat="1" ht="12" customHeight="1" thickBot="1">
      <c r="A139" s="207" t="s">
        <v>290</v>
      </c>
      <c r="B139" s="5" t="s">
        <v>532</v>
      </c>
      <c r="C139" s="169"/>
      <c r="D139" s="258"/>
      <c r="E139" s="106"/>
    </row>
    <row r="140" spans="1:11" ht="12" customHeight="1" thickBot="1">
      <c r="A140" s="25" t="s">
        <v>183</v>
      </c>
      <c r="B140" s="59" t="s">
        <v>593</v>
      </c>
      <c r="C140" s="174">
        <f>+C141+C142+C144+C145+C143</f>
        <v>385071334</v>
      </c>
      <c r="D140" s="260">
        <f>+D141+D142+D144+D145+D143</f>
        <v>386731587</v>
      </c>
      <c r="E140" s="210">
        <f>+E141+E142+E144+E145+E143</f>
        <v>360615679</v>
      </c>
      <c r="K140" s="98"/>
    </row>
    <row r="141" spans="1:5" ht="12.75">
      <c r="A141" s="198" t="s">
        <v>232</v>
      </c>
      <c r="B141" s="7" t="s">
        <v>454</v>
      </c>
      <c r="C141" s="169"/>
      <c r="D141" s="258"/>
      <c r="E141" s="106"/>
    </row>
    <row r="142" spans="1:5" ht="12" customHeight="1">
      <c r="A142" s="198" t="s">
        <v>233</v>
      </c>
      <c r="B142" s="7" t="s">
        <v>455</v>
      </c>
      <c r="C142" s="169">
        <v>11258754</v>
      </c>
      <c r="D142" s="169">
        <v>11258754</v>
      </c>
      <c r="E142" s="169">
        <v>11258754</v>
      </c>
    </row>
    <row r="143" spans="1:5" ht="12" customHeight="1">
      <c r="A143" s="198" t="s">
        <v>371</v>
      </c>
      <c r="B143" s="7" t="s">
        <v>592</v>
      </c>
      <c r="C143" s="169">
        <v>373812580</v>
      </c>
      <c r="D143" s="258">
        <v>375472833</v>
      </c>
      <c r="E143" s="106">
        <v>349356925</v>
      </c>
    </row>
    <row r="144" spans="1:5" s="55" customFormat="1" ht="12" customHeight="1">
      <c r="A144" s="198" t="s">
        <v>372</v>
      </c>
      <c r="B144" s="7" t="s">
        <v>541</v>
      </c>
      <c r="C144" s="169"/>
      <c r="D144" s="258"/>
      <c r="E144" s="106"/>
    </row>
    <row r="145" spans="1:5" s="55" customFormat="1" ht="12" customHeight="1" thickBot="1">
      <c r="A145" s="207" t="s">
        <v>373</v>
      </c>
      <c r="B145" s="5" t="s">
        <v>471</v>
      </c>
      <c r="C145" s="169"/>
      <c r="D145" s="258"/>
      <c r="E145" s="106"/>
    </row>
    <row r="146" spans="1:5" s="55" customFormat="1" ht="12" customHeight="1" thickBot="1">
      <c r="A146" s="25" t="s">
        <v>184</v>
      </c>
      <c r="B146" s="59" t="s">
        <v>542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>
      <c r="A147" s="198" t="s">
        <v>234</v>
      </c>
      <c r="B147" s="7" t="s">
        <v>537</v>
      </c>
      <c r="C147" s="169"/>
      <c r="D147" s="258"/>
      <c r="E147" s="106"/>
    </row>
    <row r="148" spans="1:5" s="55" customFormat="1" ht="12" customHeight="1">
      <c r="A148" s="198" t="s">
        <v>235</v>
      </c>
      <c r="B148" s="7" t="s">
        <v>544</v>
      </c>
      <c r="C148" s="169"/>
      <c r="D148" s="258"/>
      <c r="E148" s="106"/>
    </row>
    <row r="149" spans="1:5" s="55" customFormat="1" ht="12" customHeight="1">
      <c r="A149" s="198" t="s">
        <v>383</v>
      </c>
      <c r="B149" s="7" t="s">
        <v>539</v>
      </c>
      <c r="C149" s="169"/>
      <c r="D149" s="258"/>
      <c r="E149" s="106"/>
    </row>
    <row r="150" spans="1:5" s="55" customFormat="1" ht="12" customHeight="1">
      <c r="A150" s="198" t="s">
        <v>384</v>
      </c>
      <c r="B150" s="7" t="s">
        <v>581</v>
      </c>
      <c r="C150" s="169"/>
      <c r="D150" s="258"/>
      <c r="E150" s="106"/>
    </row>
    <row r="151" spans="1:5" ht="12.75" customHeight="1" thickBot="1">
      <c r="A151" s="207" t="s">
        <v>543</v>
      </c>
      <c r="B151" s="5" t="s">
        <v>546</v>
      </c>
      <c r="C151" s="171"/>
      <c r="D151" s="259"/>
      <c r="E151" s="108"/>
    </row>
    <row r="152" spans="1:5" ht="12.75" customHeight="1" thickBot="1">
      <c r="A152" s="238" t="s">
        <v>185</v>
      </c>
      <c r="B152" s="59" t="s">
        <v>547</v>
      </c>
      <c r="C152" s="249"/>
      <c r="D152" s="261"/>
      <c r="E152" s="243"/>
    </row>
    <row r="153" spans="1:5" ht="12.75" customHeight="1" thickBot="1">
      <c r="A153" s="238" t="s">
        <v>186</v>
      </c>
      <c r="B153" s="59" t="s">
        <v>548</v>
      </c>
      <c r="C153" s="249"/>
      <c r="D153" s="261"/>
      <c r="E153" s="243"/>
    </row>
    <row r="154" spans="1:5" ht="12" customHeight="1" thickBot="1">
      <c r="A154" s="25" t="s">
        <v>187</v>
      </c>
      <c r="B154" s="59" t="s">
        <v>550</v>
      </c>
      <c r="C154" s="251">
        <f>+C129+C133+C140+C146+C152+C153</f>
        <v>385071334</v>
      </c>
      <c r="D154" s="263">
        <f>+D129+D133+D140+D146+D152+D153</f>
        <v>586731587</v>
      </c>
      <c r="E154" s="245">
        <f>+E129+E133+E140+E146+E152+E153</f>
        <v>360615679</v>
      </c>
    </row>
    <row r="155" spans="1:5" ht="15" customHeight="1" thickBot="1">
      <c r="A155" s="209" t="s">
        <v>188</v>
      </c>
      <c r="B155" s="155" t="s">
        <v>549</v>
      </c>
      <c r="C155" s="251">
        <f>+C128+C154</f>
        <v>1129241109</v>
      </c>
      <c r="D155" s="263">
        <f>+D128+D154</f>
        <v>1422149962</v>
      </c>
      <c r="E155" s="245">
        <f>+E128+E154</f>
        <v>1061015988</v>
      </c>
    </row>
    <row r="156" spans="1:5" ht="13.5" thickBot="1">
      <c r="A156" s="158"/>
      <c r="B156" s="159"/>
      <c r="C156" s="683">
        <f>C90-C155</f>
        <v>0</v>
      </c>
      <c r="D156" s="683">
        <f>D90-D155</f>
        <v>0</v>
      </c>
      <c r="E156" s="160"/>
    </row>
    <row r="157" spans="1:5" ht="15" customHeight="1" thickBot="1">
      <c r="A157" s="96" t="s">
        <v>670</v>
      </c>
      <c r="B157" s="97"/>
      <c r="C157" s="321">
        <v>29</v>
      </c>
      <c r="D157" s="321">
        <v>29</v>
      </c>
      <c r="E157" s="320">
        <v>29</v>
      </c>
    </row>
    <row r="158" spans="1:5" ht="14.25" customHeight="1" thickBot="1">
      <c r="A158" s="96" t="s">
        <v>671</v>
      </c>
      <c r="B158" s="97"/>
      <c r="C158" s="321">
        <v>176</v>
      </c>
      <c r="D158" s="321">
        <v>176</v>
      </c>
      <c r="E158" s="320">
        <v>176</v>
      </c>
    </row>
  </sheetData>
  <sheetProtection formatCells="0"/>
  <mergeCells count="5">
    <mergeCell ref="B1:E1"/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100" workbookViewId="0" topLeftCell="A1">
      <selection activeCell="C11" sqref="C11:E11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8"/>
      <c r="B1" s="827" t="str">
        <f>CONCATENATE("6.1.1. melléklet ",Z_ALAPADATOK!A7," ",Z_ALAPADATOK!B7," ",Z_ALAPADATOK!C7," ",Z_ALAPADATOK!D7," ",Z_ALAPADATOK!E7," ",Z_ALAPADATOK!F7," ",Z_ALAPADATOK!G7," ",Z_ALAPADATOK!H7)</f>
        <v>6.1.1. melléklet a 5 / 2019. ( V.29. ) önkormányzati rendelethez</v>
      </c>
      <c r="C1" s="828"/>
      <c r="D1" s="828"/>
      <c r="E1" s="828"/>
    </row>
    <row r="2" spans="1:5" s="51" customFormat="1" ht="21" customHeight="1" thickBot="1">
      <c r="A2" s="397" t="s">
        <v>217</v>
      </c>
      <c r="B2" s="826" t="str">
        <f>CONCATENATE(Z_ALAPADATOK!A3)</f>
        <v>Vaja Város  Önkormányzata</v>
      </c>
      <c r="C2" s="826"/>
      <c r="D2" s="826"/>
      <c r="E2" s="398" t="s">
        <v>211</v>
      </c>
    </row>
    <row r="3" spans="1:5" s="51" customFormat="1" ht="24.75" thickBot="1">
      <c r="A3" s="397" t="s">
        <v>309</v>
      </c>
      <c r="B3" s="826" t="s">
        <v>498</v>
      </c>
      <c r="C3" s="826"/>
      <c r="D3" s="826"/>
      <c r="E3" s="399" t="s">
        <v>215</v>
      </c>
    </row>
    <row r="4" spans="1:5" s="52" customFormat="1" ht="15.75" customHeight="1" thickBot="1">
      <c r="A4" s="391"/>
      <c r="B4" s="391"/>
      <c r="C4" s="392"/>
      <c r="D4" s="393"/>
      <c r="E4" s="392" t="str">
        <f>'Z_6.1.sz.mell'!E4</f>
        <v> Forintban!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str">
        <f>CONCATENATE('Z_6.1.sz.mell'!E5)</f>
        <v>Teljesítés
2018. XII. 31.</v>
      </c>
    </row>
    <row r="6" spans="1:5" s="47" customFormat="1" ht="12.75" customHeight="1" thickBot="1">
      <c r="A6" s="77" t="s">
        <v>561</v>
      </c>
      <c r="B6" s="78" t="s">
        <v>562</v>
      </c>
      <c r="C6" s="78" t="s">
        <v>563</v>
      </c>
      <c r="D6" s="315" t="s">
        <v>565</v>
      </c>
      <c r="E6" s="79" t="s">
        <v>564</v>
      </c>
    </row>
    <row r="7" spans="1:5" s="47" customFormat="1" ht="15.75" customHeight="1" thickBot="1">
      <c r="A7" s="823" t="s">
        <v>212</v>
      </c>
      <c r="B7" s="824"/>
      <c r="C7" s="824"/>
      <c r="D7" s="824"/>
      <c r="E7" s="825"/>
    </row>
    <row r="8" spans="1:5" s="47" customFormat="1" ht="12" customHeight="1" thickBot="1">
      <c r="A8" s="25" t="s">
        <v>178</v>
      </c>
      <c r="B8" s="19" t="s">
        <v>336</v>
      </c>
      <c r="C8" s="168">
        <f>+C9+C10+C11+C12+C13+C14</f>
        <v>290780448</v>
      </c>
      <c r="D8" s="256">
        <f>+D9+D10+D11+D12+D13+D14</f>
        <v>305005971</v>
      </c>
      <c r="E8" s="105">
        <f>+E9+E10+E11+E12+E13+E14</f>
        <v>315108382</v>
      </c>
    </row>
    <row r="9" spans="1:5" s="53" customFormat="1" ht="12" customHeight="1">
      <c r="A9" s="198" t="s">
        <v>236</v>
      </c>
      <c r="B9" s="181" t="s">
        <v>337</v>
      </c>
      <c r="C9" s="170">
        <v>76301596</v>
      </c>
      <c r="D9" s="257">
        <v>76301596</v>
      </c>
      <c r="E9" s="107">
        <v>76464832</v>
      </c>
    </row>
    <row r="10" spans="1:5" s="54" customFormat="1" ht="12" customHeight="1">
      <c r="A10" s="199" t="s">
        <v>237</v>
      </c>
      <c r="B10" s="182" t="s">
        <v>338</v>
      </c>
      <c r="C10" s="169">
        <v>88402900</v>
      </c>
      <c r="D10" s="258">
        <v>88402900</v>
      </c>
      <c r="E10" s="106">
        <v>87099466</v>
      </c>
    </row>
    <row r="11" spans="1:5" s="54" customFormat="1" ht="12" customHeight="1">
      <c r="A11" s="199" t="s">
        <v>238</v>
      </c>
      <c r="B11" s="182" t="s">
        <v>339</v>
      </c>
      <c r="C11" s="169">
        <v>121575962</v>
      </c>
      <c r="D11" s="258">
        <v>121885635</v>
      </c>
      <c r="E11" s="106">
        <v>129276244</v>
      </c>
    </row>
    <row r="12" spans="1:5" s="54" customFormat="1" ht="12" customHeight="1">
      <c r="A12" s="199" t="s">
        <v>239</v>
      </c>
      <c r="B12" s="182" t="s">
        <v>340</v>
      </c>
      <c r="C12" s="169">
        <v>4499990</v>
      </c>
      <c r="D12" s="169">
        <v>4499990</v>
      </c>
      <c r="E12" s="169">
        <v>4499990</v>
      </c>
    </row>
    <row r="13" spans="1:5" s="54" customFormat="1" ht="12" customHeight="1">
      <c r="A13" s="199" t="s">
        <v>271</v>
      </c>
      <c r="B13" s="182" t="s">
        <v>569</v>
      </c>
      <c r="C13" s="169"/>
      <c r="D13" s="258">
        <v>13915850</v>
      </c>
      <c r="E13" s="106">
        <v>17767850</v>
      </c>
    </row>
    <row r="14" spans="1:5" s="53" customFormat="1" ht="12" customHeight="1" thickBot="1">
      <c r="A14" s="200" t="s">
        <v>240</v>
      </c>
      <c r="B14" s="183" t="s">
        <v>510</v>
      </c>
      <c r="C14" s="169"/>
      <c r="D14" s="258"/>
      <c r="E14" s="106"/>
    </row>
    <row r="15" spans="1:5" s="53" customFormat="1" ht="12" customHeight="1" thickBot="1">
      <c r="A15" s="25" t="s">
        <v>179</v>
      </c>
      <c r="B15" s="112" t="s">
        <v>341</v>
      </c>
      <c r="C15" s="168">
        <f>+C16+C17+C18+C19+C20</f>
        <v>186894754</v>
      </c>
      <c r="D15" s="256">
        <f>+D16+D17+D18+D19+D20</f>
        <v>195279104</v>
      </c>
      <c r="E15" s="105">
        <f>+E16+E17+E18+E19+E20</f>
        <v>216929271</v>
      </c>
    </row>
    <row r="16" spans="1:5" s="53" customFormat="1" ht="12" customHeight="1">
      <c r="A16" s="198" t="s">
        <v>242</v>
      </c>
      <c r="B16" s="181" t="s">
        <v>342</v>
      </c>
      <c r="C16" s="170"/>
      <c r="D16" s="257"/>
      <c r="E16" s="107"/>
    </row>
    <row r="17" spans="1:5" s="53" customFormat="1" ht="12" customHeight="1">
      <c r="A17" s="199" t="s">
        <v>243</v>
      </c>
      <c r="B17" s="182" t="s">
        <v>343</v>
      </c>
      <c r="C17" s="169"/>
      <c r="D17" s="258"/>
      <c r="E17" s="106"/>
    </row>
    <row r="18" spans="1:5" s="53" customFormat="1" ht="12" customHeight="1">
      <c r="A18" s="199" t="s">
        <v>244</v>
      </c>
      <c r="B18" s="182" t="s">
        <v>501</v>
      </c>
      <c r="C18" s="169"/>
      <c r="D18" s="258"/>
      <c r="E18" s="106"/>
    </row>
    <row r="19" spans="1:5" s="53" customFormat="1" ht="12" customHeight="1">
      <c r="A19" s="199" t="s">
        <v>245</v>
      </c>
      <c r="B19" s="182" t="s">
        <v>502</v>
      </c>
      <c r="C19" s="169"/>
      <c r="D19" s="258"/>
      <c r="E19" s="106"/>
    </row>
    <row r="20" spans="1:5" s="53" customFormat="1" ht="12" customHeight="1">
      <c r="A20" s="199" t="s">
        <v>246</v>
      </c>
      <c r="B20" s="182" t="s">
        <v>344</v>
      </c>
      <c r="C20" s="169">
        <v>186894754</v>
      </c>
      <c r="D20" s="258">
        <v>195279104</v>
      </c>
      <c r="E20" s="106">
        <v>216929271</v>
      </c>
    </row>
    <row r="21" spans="1:5" s="54" customFormat="1" ht="12" customHeight="1" thickBot="1">
      <c r="A21" s="200" t="s">
        <v>253</v>
      </c>
      <c r="B21" s="183" t="s">
        <v>345</v>
      </c>
      <c r="C21" s="171"/>
      <c r="D21" s="259"/>
      <c r="E21" s="108"/>
    </row>
    <row r="22" spans="1:5" s="54" customFormat="1" ht="12" customHeight="1" thickBot="1">
      <c r="A22" s="25" t="s">
        <v>180</v>
      </c>
      <c r="B22" s="19" t="s">
        <v>346</v>
      </c>
      <c r="C22" s="168">
        <f>+C23+C24+C25+C26+C27</f>
        <v>0</v>
      </c>
      <c r="D22" s="256">
        <f>+D23+D24+D25+D26+D27</f>
        <v>6300000</v>
      </c>
      <c r="E22" s="105">
        <f>+E23+E24+E25+E26+E27</f>
        <v>63175655</v>
      </c>
    </row>
    <row r="23" spans="1:5" s="54" customFormat="1" ht="12" customHeight="1">
      <c r="A23" s="198" t="s">
        <v>225</v>
      </c>
      <c r="B23" s="181" t="s">
        <v>347</v>
      </c>
      <c r="C23" s="170"/>
      <c r="D23" s="257"/>
      <c r="E23" s="107"/>
    </row>
    <row r="24" spans="1:5" s="53" customFormat="1" ht="12" customHeight="1">
      <c r="A24" s="199" t="s">
        <v>226</v>
      </c>
      <c r="B24" s="182" t="s">
        <v>348</v>
      </c>
      <c r="C24" s="169"/>
      <c r="D24" s="258"/>
      <c r="E24" s="106"/>
    </row>
    <row r="25" spans="1:5" s="54" customFormat="1" ht="12" customHeight="1">
      <c r="A25" s="199" t="s">
        <v>227</v>
      </c>
      <c r="B25" s="182" t="s">
        <v>503</v>
      </c>
      <c r="C25" s="169"/>
      <c r="D25" s="258"/>
      <c r="E25" s="106"/>
    </row>
    <row r="26" spans="1:5" s="54" customFormat="1" ht="12" customHeight="1">
      <c r="A26" s="199" t="s">
        <v>228</v>
      </c>
      <c r="B26" s="182" t="s">
        <v>504</v>
      </c>
      <c r="C26" s="169"/>
      <c r="D26" s="258"/>
      <c r="E26" s="106"/>
    </row>
    <row r="27" spans="1:5" s="54" customFormat="1" ht="12" customHeight="1">
      <c r="A27" s="199" t="s">
        <v>284</v>
      </c>
      <c r="B27" s="182" t="s">
        <v>349</v>
      </c>
      <c r="C27" s="169"/>
      <c r="D27" s="258">
        <v>6300000</v>
      </c>
      <c r="E27" s="106">
        <v>63175655</v>
      </c>
    </row>
    <row r="28" spans="1:5" s="54" customFormat="1" ht="12" customHeight="1" thickBot="1">
      <c r="A28" s="200" t="s">
        <v>285</v>
      </c>
      <c r="B28" s="183" t="s">
        <v>350</v>
      </c>
      <c r="C28" s="171"/>
      <c r="D28" s="259"/>
      <c r="E28" s="108"/>
    </row>
    <row r="29" spans="1:5" s="54" customFormat="1" ht="12" customHeight="1" thickBot="1">
      <c r="A29" s="25" t="s">
        <v>286</v>
      </c>
      <c r="B29" s="19" t="s">
        <v>660</v>
      </c>
      <c r="C29" s="174">
        <f>SUM(C30:C36)</f>
        <v>157430000</v>
      </c>
      <c r="D29" s="174">
        <f>SUM(D30:D36)</f>
        <v>157430000</v>
      </c>
      <c r="E29" s="210">
        <f>SUM(E30:E36)</f>
        <v>205089942</v>
      </c>
    </row>
    <row r="30" spans="1:5" s="54" customFormat="1" ht="12" customHeight="1">
      <c r="A30" s="198" t="s">
        <v>351</v>
      </c>
      <c r="B30" s="181" t="s">
        <v>661</v>
      </c>
      <c r="C30" s="170">
        <v>19000000</v>
      </c>
      <c r="D30" s="170">
        <v>19000000</v>
      </c>
      <c r="E30" s="107">
        <v>17355381</v>
      </c>
    </row>
    <row r="31" spans="1:5" s="54" customFormat="1" ht="12" customHeight="1">
      <c r="A31" s="199" t="s">
        <v>352</v>
      </c>
      <c r="B31" s="182" t="s">
        <v>978</v>
      </c>
      <c r="C31" s="169">
        <v>1100000</v>
      </c>
      <c r="D31" s="169">
        <v>1100000</v>
      </c>
      <c r="E31" s="106">
        <v>1689837</v>
      </c>
    </row>
    <row r="32" spans="1:5" s="54" customFormat="1" ht="12" customHeight="1">
      <c r="A32" s="199" t="s">
        <v>353</v>
      </c>
      <c r="B32" s="182" t="s">
        <v>663</v>
      </c>
      <c r="C32" s="169">
        <v>130000000</v>
      </c>
      <c r="D32" s="169">
        <v>130000000</v>
      </c>
      <c r="E32" s="106">
        <v>178749915</v>
      </c>
    </row>
    <row r="33" spans="1:5" s="54" customFormat="1" ht="12" customHeight="1">
      <c r="A33" s="199" t="s">
        <v>354</v>
      </c>
      <c r="B33" s="182" t="s">
        <v>664</v>
      </c>
      <c r="C33" s="169"/>
      <c r="D33" s="169"/>
      <c r="E33" s="106"/>
    </row>
    <row r="34" spans="1:5" s="54" customFormat="1" ht="12" customHeight="1">
      <c r="A34" s="199" t="s">
        <v>665</v>
      </c>
      <c r="B34" s="182" t="s">
        <v>355</v>
      </c>
      <c r="C34" s="169">
        <v>6500000</v>
      </c>
      <c r="D34" s="169">
        <v>6500000</v>
      </c>
      <c r="E34" s="106">
        <v>6487809</v>
      </c>
    </row>
    <row r="35" spans="1:5" s="54" customFormat="1" ht="12" customHeight="1">
      <c r="A35" s="199" t="s">
        <v>666</v>
      </c>
      <c r="B35" s="182" t="s">
        <v>356</v>
      </c>
      <c r="C35" s="169"/>
      <c r="D35" s="169"/>
      <c r="E35" s="106"/>
    </row>
    <row r="36" spans="1:5" s="54" customFormat="1" ht="12" customHeight="1" thickBot="1">
      <c r="A36" s="200" t="s">
        <v>667</v>
      </c>
      <c r="B36" s="331" t="s">
        <v>357</v>
      </c>
      <c r="C36" s="171">
        <v>830000</v>
      </c>
      <c r="D36" s="171">
        <v>830000</v>
      </c>
      <c r="E36" s="108">
        <v>807000</v>
      </c>
    </row>
    <row r="37" spans="1:5" s="54" customFormat="1" ht="12" customHeight="1" thickBot="1">
      <c r="A37" s="25" t="s">
        <v>182</v>
      </c>
      <c r="B37" s="19" t="s">
        <v>511</v>
      </c>
      <c r="C37" s="168">
        <f>SUM(C38:C48)</f>
        <v>11497000</v>
      </c>
      <c r="D37" s="256">
        <f>SUM(D38:D48)</f>
        <v>49084410</v>
      </c>
      <c r="E37" s="105">
        <f>SUM(E38:E48)</f>
        <v>58095148</v>
      </c>
    </row>
    <row r="38" spans="1:5" s="54" customFormat="1" ht="12" customHeight="1">
      <c r="A38" s="198" t="s">
        <v>229</v>
      </c>
      <c r="B38" s="181" t="s">
        <v>360</v>
      </c>
      <c r="C38" s="170"/>
      <c r="D38" s="257"/>
      <c r="E38" s="107">
        <v>478817</v>
      </c>
    </row>
    <row r="39" spans="1:5" s="54" customFormat="1" ht="12" customHeight="1">
      <c r="A39" s="199" t="s">
        <v>230</v>
      </c>
      <c r="B39" s="182" t="s">
        <v>361</v>
      </c>
      <c r="C39" s="169">
        <v>1675000</v>
      </c>
      <c r="D39" s="258">
        <v>38725000</v>
      </c>
      <c r="E39" s="106">
        <v>38632632</v>
      </c>
    </row>
    <row r="40" spans="1:5" s="54" customFormat="1" ht="12" customHeight="1">
      <c r="A40" s="199" t="s">
        <v>231</v>
      </c>
      <c r="B40" s="182" t="s">
        <v>362</v>
      </c>
      <c r="C40" s="169"/>
      <c r="D40" s="258"/>
      <c r="E40" s="106">
        <v>315468</v>
      </c>
    </row>
    <row r="41" spans="1:5" s="54" customFormat="1" ht="12" customHeight="1">
      <c r="A41" s="199" t="s">
        <v>288</v>
      </c>
      <c r="B41" s="182" t="s">
        <v>363</v>
      </c>
      <c r="C41" s="169">
        <v>2570000</v>
      </c>
      <c r="D41" s="258">
        <v>2570000</v>
      </c>
      <c r="E41" s="106">
        <v>307929</v>
      </c>
    </row>
    <row r="42" spans="1:5" s="54" customFormat="1" ht="12" customHeight="1">
      <c r="A42" s="199" t="s">
        <v>289</v>
      </c>
      <c r="B42" s="182" t="s">
        <v>364</v>
      </c>
      <c r="C42" s="169">
        <v>2000000</v>
      </c>
      <c r="D42" s="258">
        <v>2000000</v>
      </c>
      <c r="E42" s="106">
        <v>1818415</v>
      </c>
    </row>
    <row r="43" spans="1:5" s="54" customFormat="1" ht="12" customHeight="1">
      <c r="A43" s="199" t="s">
        <v>290</v>
      </c>
      <c r="B43" s="182" t="s">
        <v>365</v>
      </c>
      <c r="C43" s="169">
        <v>2317000</v>
      </c>
      <c r="D43" s="258">
        <v>2854410</v>
      </c>
      <c r="E43" s="106">
        <v>12044894</v>
      </c>
    </row>
    <row r="44" spans="1:5" s="54" customFormat="1" ht="12" customHeight="1">
      <c r="A44" s="199" t="s">
        <v>291</v>
      </c>
      <c r="B44" s="182" t="s">
        <v>366</v>
      </c>
      <c r="C44" s="169"/>
      <c r="D44" s="258"/>
      <c r="E44" s="106"/>
    </row>
    <row r="45" spans="1:5" s="54" customFormat="1" ht="12" customHeight="1">
      <c r="A45" s="199" t="s">
        <v>292</v>
      </c>
      <c r="B45" s="182" t="s">
        <v>668</v>
      </c>
      <c r="C45" s="169"/>
      <c r="D45" s="258"/>
      <c r="E45" s="106">
        <v>6951</v>
      </c>
    </row>
    <row r="46" spans="1:5" s="54" customFormat="1" ht="12" customHeight="1">
      <c r="A46" s="199" t="s">
        <v>358</v>
      </c>
      <c r="B46" s="182" t="s">
        <v>368</v>
      </c>
      <c r="C46" s="172"/>
      <c r="D46" s="316"/>
      <c r="E46" s="109">
        <v>2971</v>
      </c>
    </row>
    <row r="47" spans="1:5" s="54" customFormat="1" ht="12" customHeight="1">
      <c r="A47" s="200" t="s">
        <v>359</v>
      </c>
      <c r="B47" s="183" t="s">
        <v>513</v>
      </c>
      <c r="C47" s="173"/>
      <c r="D47" s="317"/>
      <c r="E47" s="110"/>
    </row>
    <row r="48" spans="1:5" s="54" customFormat="1" ht="12" customHeight="1" thickBot="1">
      <c r="A48" s="200" t="s">
        <v>512</v>
      </c>
      <c r="B48" s="183" t="s">
        <v>369</v>
      </c>
      <c r="C48" s="173">
        <v>2935000</v>
      </c>
      <c r="D48" s="317">
        <v>2935000</v>
      </c>
      <c r="E48" s="110">
        <v>4487071</v>
      </c>
    </row>
    <row r="49" spans="1:5" s="54" customFormat="1" ht="12" customHeight="1" thickBot="1">
      <c r="A49" s="25" t="s">
        <v>183</v>
      </c>
      <c r="B49" s="19" t="s">
        <v>370</v>
      </c>
      <c r="C49" s="168">
        <f>SUM(C50:C54)</f>
        <v>0</v>
      </c>
      <c r="D49" s="256">
        <f>SUM(D50:D54)</f>
        <v>9460000</v>
      </c>
      <c r="E49" s="105">
        <f>SUM(E50:E54)</f>
        <v>25460000</v>
      </c>
    </row>
    <row r="50" spans="1:5" s="54" customFormat="1" ht="12" customHeight="1">
      <c r="A50" s="198" t="s">
        <v>232</v>
      </c>
      <c r="B50" s="181" t="s">
        <v>374</v>
      </c>
      <c r="C50" s="221"/>
      <c r="D50" s="318"/>
      <c r="E50" s="111"/>
    </row>
    <row r="51" spans="1:5" s="54" customFormat="1" ht="12" customHeight="1">
      <c r="A51" s="199" t="s">
        <v>233</v>
      </c>
      <c r="B51" s="182" t="s">
        <v>375</v>
      </c>
      <c r="C51" s="172"/>
      <c r="D51" s="318">
        <v>5610000</v>
      </c>
      <c r="E51" s="111">
        <v>21610000</v>
      </c>
    </row>
    <row r="52" spans="1:5" s="54" customFormat="1" ht="12" customHeight="1">
      <c r="A52" s="199" t="s">
        <v>371</v>
      </c>
      <c r="B52" s="182" t="s">
        <v>376</v>
      </c>
      <c r="C52" s="172"/>
      <c r="D52" s="316">
        <v>3850000</v>
      </c>
      <c r="E52" s="109">
        <v>3850000</v>
      </c>
    </row>
    <row r="53" spans="1:5" s="54" customFormat="1" ht="12" customHeight="1">
      <c r="A53" s="199" t="s">
        <v>372</v>
      </c>
      <c r="B53" s="182" t="s">
        <v>377</v>
      </c>
      <c r="C53" s="172"/>
      <c r="D53" s="316"/>
      <c r="E53" s="109"/>
    </row>
    <row r="54" spans="1:5" s="54" customFormat="1" ht="12" customHeight="1" thickBot="1">
      <c r="A54" s="200" t="s">
        <v>373</v>
      </c>
      <c r="B54" s="183" t="s">
        <v>378</v>
      </c>
      <c r="C54" s="173"/>
      <c r="D54" s="317"/>
      <c r="E54" s="110"/>
    </row>
    <row r="55" spans="1:5" s="54" customFormat="1" ht="12" customHeight="1" thickBot="1">
      <c r="A55" s="25" t="s">
        <v>293</v>
      </c>
      <c r="B55" s="19" t="s">
        <v>379</v>
      </c>
      <c r="C55" s="168">
        <f>SUM(C56:C58)</f>
        <v>0</v>
      </c>
      <c r="D55" s="256">
        <f>SUM(D56:D58)</f>
        <v>0</v>
      </c>
      <c r="E55" s="105">
        <f>SUM(E56:E58)</f>
        <v>0</v>
      </c>
    </row>
    <row r="56" spans="1:5" s="54" customFormat="1" ht="12" customHeight="1">
      <c r="A56" s="198" t="s">
        <v>234</v>
      </c>
      <c r="B56" s="181" t="s">
        <v>380</v>
      </c>
      <c r="C56" s="170"/>
      <c r="D56" s="257"/>
      <c r="E56" s="107"/>
    </row>
    <row r="57" spans="1:5" s="54" customFormat="1" ht="12" customHeight="1">
      <c r="A57" s="199" t="s">
        <v>235</v>
      </c>
      <c r="B57" s="182" t="s">
        <v>505</v>
      </c>
      <c r="C57" s="169"/>
      <c r="D57" s="258"/>
      <c r="E57" s="106"/>
    </row>
    <row r="58" spans="1:5" s="54" customFormat="1" ht="12" customHeight="1">
      <c r="A58" s="199" t="s">
        <v>383</v>
      </c>
      <c r="B58" s="182" t="s">
        <v>381</v>
      </c>
      <c r="C58" s="169"/>
      <c r="D58" s="258"/>
      <c r="E58" s="106"/>
    </row>
    <row r="59" spans="1:5" s="54" customFormat="1" ht="12" customHeight="1" thickBot="1">
      <c r="A59" s="200" t="s">
        <v>384</v>
      </c>
      <c r="B59" s="183" t="s">
        <v>382</v>
      </c>
      <c r="C59" s="171"/>
      <c r="D59" s="259"/>
      <c r="E59" s="108"/>
    </row>
    <row r="60" spans="1:5" s="54" customFormat="1" ht="12" customHeight="1" thickBot="1">
      <c r="A60" s="25" t="s">
        <v>185</v>
      </c>
      <c r="B60" s="112" t="s">
        <v>385</v>
      </c>
      <c r="C60" s="168">
        <f>SUM(C61:C63)</f>
        <v>164741604</v>
      </c>
      <c r="D60" s="256">
        <f>SUM(D61:D63)</f>
        <v>164741604</v>
      </c>
      <c r="E60" s="105">
        <f>SUM(E61:E63)</f>
        <v>175000</v>
      </c>
    </row>
    <row r="61" spans="1:5" s="54" customFormat="1" ht="12" customHeight="1">
      <c r="A61" s="198" t="s">
        <v>294</v>
      </c>
      <c r="B61" s="181" t="s">
        <v>387</v>
      </c>
      <c r="C61" s="172"/>
      <c r="D61" s="316"/>
      <c r="E61" s="109"/>
    </row>
    <row r="62" spans="1:5" s="54" customFormat="1" ht="12" customHeight="1">
      <c r="A62" s="199" t="s">
        <v>295</v>
      </c>
      <c r="B62" s="182" t="s">
        <v>506</v>
      </c>
      <c r="C62" s="172"/>
      <c r="D62" s="316"/>
      <c r="E62" s="109"/>
    </row>
    <row r="63" spans="1:5" s="54" customFormat="1" ht="12" customHeight="1">
      <c r="A63" s="199" t="s">
        <v>318</v>
      </c>
      <c r="B63" s="182" t="s">
        <v>388</v>
      </c>
      <c r="C63" s="172">
        <v>164741604</v>
      </c>
      <c r="D63" s="316">
        <v>164741604</v>
      </c>
      <c r="E63" s="109">
        <v>175000</v>
      </c>
    </row>
    <row r="64" spans="1:5" s="54" customFormat="1" ht="12" customHeight="1" thickBot="1">
      <c r="A64" s="200" t="s">
        <v>386</v>
      </c>
      <c r="B64" s="183" t="s">
        <v>389</v>
      </c>
      <c r="C64" s="172"/>
      <c r="D64" s="316"/>
      <c r="E64" s="109"/>
    </row>
    <row r="65" spans="1:5" s="54" customFormat="1" ht="12" customHeight="1" thickBot="1">
      <c r="A65" s="25" t="s">
        <v>186</v>
      </c>
      <c r="B65" s="19" t="s">
        <v>390</v>
      </c>
      <c r="C65" s="174">
        <f>+C8+C15+C22+C29+C37+C49+C55+C60</f>
        <v>811343806</v>
      </c>
      <c r="D65" s="260">
        <f>+D8+D15+D22+D29+D37+D49+D55+D60</f>
        <v>887301089</v>
      </c>
      <c r="E65" s="210">
        <f>+E8+E15+E22+E29+E37+E49+E55+E60</f>
        <v>884033398</v>
      </c>
    </row>
    <row r="66" spans="1:5" s="54" customFormat="1" ht="12" customHeight="1" thickBot="1">
      <c r="A66" s="201" t="s">
        <v>475</v>
      </c>
      <c r="B66" s="112" t="s">
        <v>392</v>
      </c>
      <c r="C66" s="168">
        <f>SUM(C67:C69)</f>
        <v>0</v>
      </c>
      <c r="D66" s="256">
        <f>SUM(D67:D69)</f>
        <v>200000000</v>
      </c>
      <c r="E66" s="105">
        <f>SUM(E67:E69)</f>
        <v>199100000</v>
      </c>
    </row>
    <row r="67" spans="1:5" s="54" customFormat="1" ht="12" customHeight="1">
      <c r="A67" s="198" t="s">
        <v>420</v>
      </c>
      <c r="B67" s="181" t="s">
        <v>393</v>
      </c>
      <c r="C67" s="172"/>
      <c r="D67" s="316"/>
      <c r="E67" s="109"/>
    </row>
    <row r="68" spans="1:5" s="54" customFormat="1" ht="12" customHeight="1">
      <c r="A68" s="199" t="s">
        <v>429</v>
      </c>
      <c r="B68" s="182" t="s">
        <v>394</v>
      </c>
      <c r="C68" s="172"/>
      <c r="D68" s="316">
        <v>200000000</v>
      </c>
      <c r="E68" s="109">
        <v>199100000</v>
      </c>
    </row>
    <row r="69" spans="1:5" s="54" customFormat="1" ht="12" customHeight="1" thickBot="1">
      <c r="A69" s="208" t="s">
        <v>430</v>
      </c>
      <c r="B69" s="385" t="s">
        <v>395</v>
      </c>
      <c r="C69" s="386"/>
      <c r="D69" s="319"/>
      <c r="E69" s="387"/>
    </row>
    <row r="70" spans="1:5" s="54" customFormat="1" ht="12" customHeight="1" thickBot="1">
      <c r="A70" s="201" t="s">
        <v>396</v>
      </c>
      <c r="B70" s="112" t="s">
        <v>397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>
      <c r="A71" s="198" t="s">
        <v>272</v>
      </c>
      <c r="B71" s="368" t="s">
        <v>398</v>
      </c>
      <c r="C71" s="172"/>
      <c r="D71" s="172"/>
      <c r="E71" s="109"/>
    </row>
    <row r="72" spans="1:5" s="54" customFormat="1" ht="12" customHeight="1">
      <c r="A72" s="199" t="s">
        <v>273</v>
      </c>
      <c r="B72" s="368" t="s">
        <v>675</v>
      </c>
      <c r="C72" s="172"/>
      <c r="D72" s="172"/>
      <c r="E72" s="109"/>
    </row>
    <row r="73" spans="1:5" s="54" customFormat="1" ht="12" customHeight="1">
      <c r="A73" s="199" t="s">
        <v>421</v>
      </c>
      <c r="B73" s="368" t="s">
        <v>399</v>
      </c>
      <c r="C73" s="172"/>
      <c r="D73" s="172"/>
      <c r="E73" s="109"/>
    </row>
    <row r="74" spans="1:5" s="54" customFormat="1" ht="12" customHeight="1" thickBot="1">
      <c r="A74" s="200" t="s">
        <v>422</v>
      </c>
      <c r="B74" s="369" t="s">
        <v>676</v>
      </c>
      <c r="C74" s="172"/>
      <c r="D74" s="172"/>
      <c r="E74" s="109"/>
    </row>
    <row r="75" spans="1:5" s="54" customFormat="1" ht="12" customHeight="1" thickBot="1">
      <c r="A75" s="201" t="s">
        <v>400</v>
      </c>
      <c r="B75" s="112" t="s">
        <v>401</v>
      </c>
      <c r="C75" s="168">
        <f>SUM(C76:C77)</f>
        <v>296137303</v>
      </c>
      <c r="D75" s="168">
        <f>SUM(D76:D77)</f>
        <v>296137303</v>
      </c>
      <c r="E75" s="105">
        <f>SUM(E76:E77)</f>
        <v>296137303</v>
      </c>
    </row>
    <row r="76" spans="1:5" s="54" customFormat="1" ht="12" customHeight="1">
      <c r="A76" s="198" t="s">
        <v>423</v>
      </c>
      <c r="B76" s="181" t="s">
        <v>402</v>
      </c>
      <c r="C76" s="172">
        <v>296137303</v>
      </c>
      <c r="D76" s="172">
        <v>296137303</v>
      </c>
      <c r="E76" s="172">
        <v>296137303</v>
      </c>
    </row>
    <row r="77" spans="1:5" s="54" customFormat="1" ht="12" customHeight="1" thickBot="1">
      <c r="A77" s="200" t="s">
        <v>424</v>
      </c>
      <c r="B77" s="183" t="s">
        <v>403</v>
      </c>
      <c r="C77" s="172"/>
      <c r="D77" s="172"/>
      <c r="E77" s="109"/>
    </row>
    <row r="78" spans="1:5" s="53" customFormat="1" ht="12" customHeight="1" thickBot="1">
      <c r="A78" s="201" t="s">
        <v>404</v>
      </c>
      <c r="B78" s="112" t="s">
        <v>405</v>
      </c>
      <c r="C78" s="168">
        <f>SUM(C79:C81)</f>
        <v>0</v>
      </c>
      <c r="D78" s="168">
        <f>SUM(D79:D81)</f>
        <v>0</v>
      </c>
      <c r="E78" s="105">
        <f>SUM(E79:E81)</f>
        <v>12997092</v>
      </c>
    </row>
    <row r="79" spans="1:5" s="54" customFormat="1" ht="12" customHeight="1">
      <c r="A79" s="198" t="s">
        <v>425</v>
      </c>
      <c r="B79" s="181" t="s">
        <v>406</v>
      </c>
      <c r="C79" s="172"/>
      <c r="D79" s="172"/>
      <c r="E79" s="109">
        <v>12997092</v>
      </c>
    </row>
    <row r="80" spans="1:5" s="54" customFormat="1" ht="12" customHeight="1">
      <c r="A80" s="199" t="s">
        <v>426</v>
      </c>
      <c r="B80" s="182" t="s">
        <v>407</v>
      </c>
      <c r="C80" s="172"/>
      <c r="D80" s="172"/>
      <c r="E80" s="109"/>
    </row>
    <row r="81" spans="1:5" s="54" customFormat="1" ht="12" customHeight="1" thickBot="1">
      <c r="A81" s="200" t="s">
        <v>427</v>
      </c>
      <c r="B81" s="183" t="s">
        <v>677</v>
      </c>
      <c r="C81" s="172"/>
      <c r="D81" s="172"/>
      <c r="E81" s="109"/>
    </row>
    <row r="82" spans="1:5" s="54" customFormat="1" ht="12" customHeight="1" thickBot="1">
      <c r="A82" s="201" t="s">
        <v>408</v>
      </c>
      <c r="B82" s="112" t="s">
        <v>428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>
      <c r="A83" s="202" t="s">
        <v>409</v>
      </c>
      <c r="B83" s="181" t="s">
        <v>410</v>
      </c>
      <c r="C83" s="172"/>
      <c r="D83" s="172"/>
      <c r="E83" s="109"/>
    </row>
    <row r="84" spans="1:5" s="54" customFormat="1" ht="12" customHeight="1">
      <c r="A84" s="203" t="s">
        <v>411</v>
      </c>
      <c r="B84" s="182" t="s">
        <v>412</v>
      </c>
      <c r="C84" s="172"/>
      <c r="D84" s="172"/>
      <c r="E84" s="109"/>
    </row>
    <row r="85" spans="1:5" s="54" customFormat="1" ht="12" customHeight="1">
      <c r="A85" s="203" t="s">
        <v>413</v>
      </c>
      <c r="B85" s="182" t="s">
        <v>414</v>
      </c>
      <c r="C85" s="172"/>
      <c r="D85" s="172"/>
      <c r="E85" s="109"/>
    </row>
    <row r="86" spans="1:5" s="53" customFormat="1" ht="12" customHeight="1" thickBot="1">
      <c r="A86" s="204" t="s">
        <v>415</v>
      </c>
      <c r="B86" s="183" t="s">
        <v>416</v>
      </c>
      <c r="C86" s="172"/>
      <c r="D86" s="172"/>
      <c r="E86" s="109"/>
    </row>
    <row r="87" spans="1:5" s="53" customFormat="1" ht="12" customHeight="1" thickBot="1">
      <c r="A87" s="201" t="s">
        <v>417</v>
      </c>
      <c r="B87" s="112" t="s">
        <v>552</v>
      </c>
      <c r="C87" s="224"/>
      <c r="D87" s="224"/>
      <c r="E87" s="225"/>
    </row>
    <row r="88" spans="1:5" s="53" customFormat="1" ht="12" customHeight="1" thickBot="1">
      <c r="A88" s="201" t="s">
        <v>570</v>
      </c>
      <c r="B88" s="112" t="s">
        <v>418</v>
      </c>
      <c r="C88" s="224"/>
      <c r="D88" s="224"/>
      <c r="E88" s="225"/>
    </row>
    <row r="89" spans="1:5" s="53" customFormat="1" ht="12" customHeight="1" thickBot="1">
      <c r="A89" s="201" t="s">
        <v>571</v>
      </c>
      <c r="B89" s="188" t="s">
        <v>555</v>
      </c>
      <c r="C89" s="174">
        <f>+C66+C70+C75+C78+C82+C88+C87</f>
        <v>296137303</v>
      </c>
      <c r="D89" s="174">
        <f>+D66+D70+D75+D78+D82+D88+D87</f>
        <v>496137303</v>
      </c>
      <c r="E89" s="210">
        <f>+E66+E70+E75+E78+E82+E88+E87</f>
        <v>508234395</v>
      </c>
    </row>
    <row r="90" spans="1:5" s="53" customFormat="1" ht="12" customHeight="1" thickBot="1">
      <c r="A90" s="205" t="s">
        <v>572</v>
      </c>
      <c r="B90" s="189" t="s">
        <v>573</v>
      </c>
      <c r="C90" s="174">
        <f>+C65+C89</f>
        <v>1107481109</v>
      </c>
      <c r="D90" s="174">
        <f>+D65+D89</f>
        <v>1383438392</v>
      </c>
      <c r="E90" s="210">
        <f>+E65+E89</f>
        <v>1392267793</v>
      </c>
    </row>
    <row r="91" spans="1:3" s="54" customFormat="1" ht="15" customHeight="1" thickBot="1">
      <c r="A91" s="89"/>
      <c r="B91" s="90"/>
      <c r="C91" s="150"/>
    </row>
    <row r="92" spans="1:5" s="47" customFormat="1" ht="16.5" customHeight="1" thickBot="1">
      <c r="A92" s="823" t="s">
        <v>213</v>
      </c>
      <c r="B92" s="824"/>
      <c r="C92" s="824"/>
      <c r="D92" s="824"/>
      <c r="E92" s="825"/>
    </row>
    <row r="93" spans="1:5" s="55" customFormat="1" ht="12" customHeight="1" thickBot="1">
      <c r="A93" s="175" t="s">
        <v>178</v>
      </c>
      <c r="B93" s="24" t="s">
        <v>577</v>
      </c>
      <c r="C93" s="167">
        <f>+C94+C95+C96+C97+C98+C111</f>
        <v>348204000</v>
      </c>
      <c r="D93" s="167">
        <f>+D94+D95+D96+D97+D98+D111</f>
        <v>480557741</v>
      </c>
      <c r="E93" s="239">
        <f>+E94+E95+E96+E97+E98+E111</f>
        <v>426864971</v>
      </c>
    </row>
    <row r="94" spans="1:5" ht="12" customHeight="1">
      <c r="A94" s="206" t="s">
        <v>236</v>
      </c>
      <c r="B94" s="8" t="s">
        <v>207</v>
      </c>
      <c r="C94" s="246">
        <v>194988000</v>
      </c>
      <c r="D94" s="246">
        <v>244906123</v>
      </c>
      <c r="E94" s="240">
        <v>243837727</v>
      </c>
    </row>
    <row r="95" spans="1:5" ht="12" customHeight="1">
      <c r="A95" s="199" t="s">
        <v>237</v>
      </c>
      <c r="B95" s="6" t="s">
        <v>296</v>
      </c>
      <c r="C95" s="169">
        <v>24922000</v>
      </c>
      <c r="D95" s="169">
        <v>31721976</v>
      </c>
      <c r="E95" s="106">
        <v>31721976</v>
      </c>
    </row>
    <row r="96" spans="1:5" ht="12" customHeight="1">
      <c r="A96" s="199" t="s">
        <v>238</v>
      </c>
      <c r="B96" s="6" t="s">
        <v>264</v>
      </c>
      <c r="C96" s="171">
        <v>124294000</v>
      </c>
      <c r="D96" s="169">
        <v>203929642</v>
      </c>
      <c r="E96" s="108">
        <v>151305268</v>
      </c>
    </row>
    <row r="97" spans="1:5" ht="12" customHeight="1">
      <c r="A97" s="199" t="s">
        <v>239</v>
      </c>
      <c r="B97" s="9" t="s">
        <v>297</v>
      </c>
      <c r="C97" s="171"/>
      <c r="D97" s="259"/>
      <c r="E97" s="108"/>
    </row>
    <row r="98" spans="1:5" ht="12" customHeight="1">
      <c r="A98" s="199" t="s">
        <v>248</v>
      </c>
      <c r="B98" s="17" t="s">
        <v>298</v>
      </c>
      <c r="C98" s="171"/>
      <c r="D98" s="259"/>
      <c r="E98" s="108"/>
    </row>
    <row r="99" spans="1:5" ht="12" customHeight="1">
      <c r="A99" s="199" t="s">
        <v>240</v>
      </c>
      <c r="B99" s="6" t="s">
        <v>574</v>
      </c>
      <c r="C99" s="171"/>
      <c r="D99" s="259"/>
      <c r="E99" s="108"/>
    </row>
    <row r="100" spans="1:5" ht="12" customHeight="1">
      <c r="A100" s="199" t="s">
        <v>241</v>
      </c>
      <c r="B100" s="65" t="s">
        <v>518</v>
      </c>
      <c r="C100" s="171"/>
      <c r="D100" s="259"/>
      <c r="E100" s="108"/>
    </row>
    <row r="101" spans="1:5" ht="12" customHeight="1">
      <c r="A101" s="199" t="s">
        <v>249</v>
      </c>
      <c r="B101" s="65" t="s">
        <v>517</v>
      </c>
      <c r="C101" s="171"/>
      <c r="D101" s="259"/>
      <c r="E101" s="108"/>
    </row>
    <row r="102" spans="1:5" ht="12" customHeight="1">
      <c r="A102" s="199" t="s">
        <v>250</v>
      </c>
      <c r="B102" s="65" t="s">
        <v>434</v>
      </c>
      <c r="C102" s="171"/>
      <c r="D102" s="259"/>
      <c r="E102" s="108"/>
    </row>
    <row r="103" spans="1:5" ht="12" customHeight="1">
      <c r="A103" s="199" t="s">
        <v>251</v>
      </c>
      <c r="B103" s="66" t="s">
        <v>435</v>
      </c>
      <c r="C103" s="171"/>
      <c r="D103" s="259"/>
      <c r="E103" s="108"/>
    </row>
    <row r="104" spans="1:5" ht="12" customHeight="1">
      <c r="A104" s="199" t="s">
        <v>252</v>
      </c>
      <c r="B104" s="66" t="s">
        <v>436</v>
      </c>
      <c r="C104" s="171"/>
      <c r="D104" s="259"/>
      <c r="E104" s="108"/>
    </row>
    <row r="105" spans="1:5" ht="12" customHeight="1">
      <c r="A105" s="199" t="s">
        <v>254</v>
      </c>
      <c r="B105" s="65" t="s">
        <v>437</v>
      </c>
      <c r="C105" s="171"/>
      <c r="D105" s="259"/>
      <c r="E105" s="108"/>
    </row>
    <row r="106" spans="1:5" ht="12" customHeight="1">
      <c r="A106" s="199" t="s">
        <v>299</v>
      </c>
      <c r="B106" s="65" t="s">
        <v>438</v>
      </c>
      <c r="C106" s="171"/>
      <c r="D106" s="259"/>
      <c r="E106" s="108"/>
    </row>
    <row r="107" spans="1:5" ht="12" customHeight="1">
      <c r="A107" s="199" t="s">
        <v>432</v>
      </c>
      <c r="B107" s="66" t="s">
        <v>439</v>
      </c>
      <c r="C107" s="169"/>
      <c r="D107" s="259"/>
      <c r="E107" s="108"/>
    </row>
    <row r="108" spans="1:5" ht="12" customHeight="1">
      <c r="A108" s="207" t="s">
        <v>433</v>
      </c>
      <c r="B108" s="67" t="s">
        <v>440</v>
      </c>
      <c r="C108" s="171"/>
      <c r="D108" s="259"/>
      <c r="E108" s="108"/>
    </row>
    <row r="109" spans="1:5" ht="12" customHeight="1">
      <c r="A109" s="199" t="s">
        <v>515</v>
      </c>
      <c r="B109" s="67" t="s">
        <v>441</v>
      </c>
      <c r="C109" s="171"/>
      <c r="D109" s="259"/>
      <c r="E109" s="108"/>
    </row>
    <row r="110" spans="1:5" ht="12" customHeight="1">
      <c r="A110" s="199" t="s">
        <v>516</v>
      </c>
      <c r="B110" s="66" t="s">
        <v>442</v>
      </c>
      <c r="C110" s="169"/>
      <c r="D110" s="258"/>
      <c r="E110" s="106"/>
    </row>
    <row r="111" spans="1:5" ht="12" customHeight="1">
      <c r="A111" s="199" t="s">
        <v>520</v>
      </c>
      <c r="B111" s="9" t="s">
        <v>208</v>
      </c>
      <c r="C111" s="169">
        <v>4000000</v>
      </c>
      <c r="D111" s="258"/>
      <c r="E111" s="106"/>
    </row>
    <row r="112" spans="1:5" ht="12" customHeight="1">
      <c r="A112" s="200" t="s">
        <v>521</v>
      </c>
      <c r="B112" s="6" t="s">
        <v>575</v>
      </c>
      <c r="C112" s="171">
        <v>3500000</v>
      </c>
      <c r="D112" s="259"/>
      <c r="E112" s="108"/>
    </row>
    <row r="113" spans="1:5" ht="12" customHeight="1" thickBot="1">
      <c r="A113" s="208" t="s">
        <v>522</v>
      </c>
      <c r="B113" s="68" t="s">
        <v>576</v>
      </c>
      <c r="C113" s="247">
        <v>500000</v>
      </c>
      <c r="D113" s="322"/>
      <c r="E113" s="241"/>
    </row>
    <row r="114" spans="1:5" ht="12" customHeight="1" thickBot="1">
      <c r="A114" s="25" t="s">
        <v>179</v>
      </c>
      <c r="B114" s="23" t="s">
        <v>443</v>
      </c>
      <c r="C114" s="168">
        <f>+C115+C117+C119</f>
        <v>367105775</v>
      </c>
      <c r="D114" s="256">
        <f>+D115+D117+D119</f>
        <v>300695705</v>
      </c>
      <c r="E114" s="105">
        <f>+E115+E117+E119</f>
        <v>235649467</v>
      </c>
    </row>
    <row r="115" spans="1:5" ht="12" customHeight="1">
      <c r="A115" s="198" t="s">
        <v>242</v>
      </c>
      <c r="B115" s="6" t="s">
        <v>317</v>
      </c>
      <c r="C115" s="170">
        <v>250606040</v>
      </c>
      <c r="D115" s="257">
        <v>238190970</v>
      </c>
      <c r="E115" s="107">
        <v>210923022</v>
      </c>
    </row>
    <row r="116" spans="1:5" ht="12" customHeight="1">
      <c r="A116" s="198" t="s">
        <v>243</v>
      </c>
      <c r="B116" s="10" t="s">
        <v>447</v>
      </c>
      <c r="C116" s="170"/>
      <c r="D116" s="257"/>
      <c r="E116" s="107"/>
    </row>
    <row r="117" spans="1:5" ht="12" customHeight="1">
      <c r="A117" s="198" t="s">
        <v>244</v>
      </c>
      <c r="B117" s="10" t="s">
        <v>300</v>
      </c>
      <c r="C117" s="169">
        <v>115499735</v>
      </c>
      <c r="D117" s="258">
        <v>59704735</v>
      </c>
      <c r="E117" s="106">
        <v>22926445</v>
      </c>
    </row>
    <row r="118" spans="1:5" ht="12" customHeight="1">
      <c r="A118" s="198" t="s">
        <v>245</v>
      </c>
      <c r="B118" s="10" t="s">
        <v>448</v>
      </c>
      <c r="C118" s="169"/>
      <c r="D118" s="258"/>
      <c r="E118" s="106"/>
    </row>
    <row r="119" spans="1:5" ht="12" customHeight="1">
      <c r="A119" s="198" t="s">
        <v>246</v>
      </c>
      <c r="B119" s="114" t="s">
        <v>319</v>
      </c>
      <c r="C119" s="169">
        <v>1000000</v>
      </c>
      <c r="D119" s="258">
        <v>2800000</v>
      </c>
      <c r="E119" s="106">
        <v>1800000</v>
      </c>
    </row>
    <row r="120" spans="1:5" ht="12" customHeight="1">
      <c r="A120" s="198" t="s">
        <v>253</v>
      </c>
      <c r="B120" s="113" t="s">
        <v>507</v>
      </c>
      <c r="C120" s="169"/>
      <c r="D120" s="258"/>
      <c r="E120" s="106"/>
    </row>
    <row r="121" spans="1:5" ht="12" customHeight="1">
      <c r="A121" s="198" t="s">
        <v>255</v>
      </c>
      <c r="B121" s="177" t="s">
        <v>453</v>
      </c>
      <c r="C121" s="169"/>
      <c r="D121" s="258"/>
      <c r="E121" s="106"/>
    </row>
    <row r="122" spans="1:5" ht="12" customHeight="1">
      <c r="A122" s="198" t="s">
        <v>301</v>
      </c>
      <c r="B122" s="66" t="s">
        <v>436</v>
      </c>
      <c r="C122" s="169"/>
      <c r="D122" s="258"/>
      <c r="E122" s="106"/>
    </row>
    <row r="123" spans="1:5" ht="12" customHeight="1">
      <c r="A123" s="198" t="s">
        <v>302</v>
      </c>
      <c r="B123" s="66" t="s">
        <v>452</v>
      </c>
      <c r="C123" s="169"/>
      <c r="D123" s="258"/>
      <c r="E123" s="106"/>
    </row>
    <row r="124" spans="1:5" ht="12" customHeight="1">
      <c r="A124" s="198" t="s">
        <v>303</v>
      </c>
      <c r="B124" s="66" t="s">
        <v>451</v>
      </c>
      <c r="C124" s="169"/>
      <c r="D124" s="258"/>
      <c r="E124" s="106"/>
    </row>
    <row r="125" spans="1:5" ht="12" customHeight="1">
      <c r="A125" s="198" t="s">
        <v>444</v>
      </c>
      <c r="B125" s="66" t="s">
        <v>439</v>
      </c>
      <c r="C125" s="169"/>
      <c r="D125" s="258"/>
      <c r="E125" s="106"/>
    </row>
    <row r="126" spans="1:5" ht="12" customHeight="1">
      <c r="A126" s="198" t="s">
        <v>445</v>
      </c>
      <c r="B126" s="66" t="s">
        <v>450</v>
      </c>
      <c r="C126" s="169"/>
      <c r="D126" s="258"/>
      <c r="E126" s="106"/>
    </row>
    <row r="127" spans="1:5" ht="12" customHeight="1" thickBot="1">
      <c r="A127" s="207" t="s">
        <v>446</v>
      </c>
      <c r="B127" s="66" t="s">
        <v>449</v>
      </c>
      <c r="C127" s="171"/>
      <c r="D127" s="259"/>
      <c r="E127" s="108"/>
    </row>
    <row r="128" spans="1:5" ht="12" customHeight="1" thickBot="1">
      <c r="A128" s="25" t="s">
        <v>180</v>
      </c>
      <c r="B128" s="59" t="s">
        <v>525</v>
      </c>
      <c r="C128" s="168">
        <f>+C93+C114</f>
        <v>715309775</v>
      </c>
      <c r="D128" s="256">
        <f>+D93+D114</f>
        <v>781253446</v>
      </c>
      <c r="E128" s="105">
        <f>+E93+E114</f>
        <v>662514438</v>
      </c>
    </row>
    <row r="129" spans="1:5" ht="12" customHeight="1" thickBot="1">
      <c r="A129" s="25" t="s">
        <v>181</v>
      </c>
      <c r="B129" s="59" t="s">
        <v>526</v>
      </c>
      <c r="C129" s="168">
        <f>+C130+C131+C132</f>
        <v>0</v>
      </c>
      <c r="D129" s="256">
        <f>+D130+D131+D132</f>
        <v>200000000</v>
      </c>
      <c r="E129" s="105">
        <f>+E130+E131+E132</f>
        <v>0</v>
      </c>
    </row>
    <row r="130" spans="1:5" s="55" customFormat="1" ht="12" customHeight="1">
      <c r="A130" s="198" t="s">
        <v>351</v>
      </c>
      <c r="B130" s="7" t="s">
        <v>580</v>
      </c>
      <c r="C130" s="169"/>
      <c r="D130" s="258"/>
      <c r="E130" s="106"/>
    </row>
    <row r="131" spans="1:5" ht="12" customHeight="1">
      <c r="A131" s="198" t="s">
        <v>352</v>
      </c>
      <c r="B131" s="7" t="s">
        <v>534</v>
      </c>
      <c r="C131" s="169"/>
      <c r="D131" s="258">
        <v>200000000</v>
      </c>
      <c r="E131" s="106"/>
    </row>
    <row r="132" spans="1:5" ht="12" customHeight="1" thickBot="1">
      <c r="A132" s="207" t="s">
        <v>353</v>
      </c>
      <c r="B132" s="5" t="s">
        <v>579</v>
      </c>
      <c r="C132" s="169"/>
      <c r="D132" s="258"/>
      <c r="E132" s="106"/>
    </row>
    <row r="133" spans="1:5" ht="12" customHeight="1" thickBot="1">
      <c r="A133" s="25" t="s">
        <v>182</v>
      </c>
      <c r="B133" s="59" t="s">
        <v>527</v>
      </c>
      <c r="C133" s="168">
        <f>+C134+C135+C136+C137+C138+C139</f>
        <v>0</v>
      </c>
      <c r="D133" s="256">
        <f>+D134+D135+D136+D137+D138+D139</f>
        <v>0</v>
      </c>
      <c r="E133" s="105">
        <f>+E134+E135+E136+E137+E138+E139</f>
        <v>0</v>
      </c>
    </row>
    <row r="134" spans="1:5" ht="12" customHeight="1">
      <c r="A134" s="198" t="s">
        <v>229</v>
      </c>
      <c r="B134" s="7" t="s">
        <v>536</v>
      </c>
      <c r="C134" s="169"/>
      <c r="D134" s="258"/>
      <c r="E134" s="106"/>
    </row>
    <row r="135" spans="1:5" ht="12" customHeight="1">
      <c r="A135" s="198" t="s">
        <v>230</v>
      </c>
      <c r="B135" s="7" t="s">
        <v>528</v>
      </c>
      <c r="C135" s="169"/>
      <c r="D135" s="258"/>
      <c r="E135" s="106"/>
    </row>
    <row r="136" spans="1:5" ht="12" customHeight="1">
      <c r="A136" s="198" t="s">
        <v>231</v>
      </c>
      <c r="B136" s="7" t="s">
        <v>529</v>
      </c>
      <c r="C136" s="169"/>
      <c r="D136" s="258"/>
      <c r="E136" s="106"/>
    </row>
    <row r="137" spans="1:5" ht="12" customHeight="1">
      <c r="A137" s="198" t="s">
        <v>288</v>
      </c>
      <c r="B137" s="7" t="s">
        <v>578</v>
      </c>
      <c r="C137" s="169"/>
      <c r="D137" s="258"/>
      <c r="E137" s="106"/>
    </row>
    <row r="138" spans="1:5" ht="12" customHeight="1">
      <c r="A138" s="198" t="s">
        <v>289</v>
      </c>
      <c r="B138" s="7" t="s">
        <v>531</v>
      </c>
      <c r="C138" s="169"/>
      <c r="D138" s="258"/>
      <c r="E138" s="106"/>
    </row>
    <row r="139" spans="1:5" s="55" customFormat="1" ht="12" customHeight="1" thickBot="1">
      <c r="A139" s="207" t="s">
        <v>290</v>
      </c>
      <c r="B139" s="5" t="s">
        <v>532</v>
      </c>
      <c r="C139" s="169"/>
      <c r="D139" s="258"/>
      <c r="E139" s="106"/>
    </row>
    <row r="140" spans="1:11" ht="12" customHeight="1" thickBot="1">
      <c r="A140" s="25" t="s">
        <v>183</v>
      </c>
      <c r="B140" s="59" t="s">
        <v>593</v>
      </c>
      <c r="C140" s="174">
        <f>+C141+C142+C144+C145+C143</f>
        <v>385071334</v>
      </c>
      <c r="D140" s="260">
        <f>+D141+D142+D144+D145+D143</f>
        <v>386731587</v>
      </c>
      <c r="E140" s="210">
        <f>+E141+E142+E144+E145+E143</f>
        <v>360615679</v>
      </c>
      <c r="K140" s="98"/>
    </row>
    <row r="141" spans="1:5" ht="12.75">
      <c r="A141" s="198" t="s">
        <v>232</v>
      </c>
      <c r="B141" s="7" t="s">
        <v>454</v>
      </c>
      <c r="C141" s="169"/>
      <c r="D141" s="258"/>
      <c r="E141" s="106"/>
    </row>
    <row r="142" spans="1:5" ht="12" customHeight="1">
      <c r="A142" s="198" t="s">
        <v>233</v>
      </c>
      <c r="B142" s="7" t="s">
        <v>455</v>
      </c>
      <c r="C142" s="169">
        <v>11258754</v>
      </c>
      <c r="D142" s="169">
        <v>11258754</v>
      </c>
      <c r="E142" s="169">
        <v>11258754</v>
      </c>
    </row>
    <row r="143" spans="1:5" ht="12" customHeight="1">
      <c r="A143" s="198" t="s">
        <v>371</v>
      </c>
      <c r="B143" s="7" t="s">
        <v>592</v>
      </c>
      <c r="C143" s="169">
        <v>373812580</v>
      </c>
      <c r="D143" s="258">
        <v>375472833</v>
      </c>
      <c r="E143" s="106">
        <v>349356925</v>
      </c>
    </row>
    <row r="144" spans="1:5" s="55" customFormat="1" ht="12" customHeight="1">
      <c r="A144" s="198" t="s">
        <v>372</v>
      </c>
      <c r="B144" s="7" t="s">
        <v>541</v>
      </c>
      <c r="C144" s="169"/>
      <c r="D144" s="258"/>
      <c r="E144" s="106"/>
    </row>
    <row r="145" spans="1:5" s="55" customFormat="1" ht="12" customHeight="1" thickBot="1">
      <c r="A145" s="207" t="s">
        <v>373</v>
      </c>
      <c r="B145" s="5" t="s">
        <v>471</v>
      </c>
      <c r="C145" s="169"/>
      <c r="D145" s="258"/>
      <c r="E145" s="106"/>
    </row>
    <row r="146" spans="1:5" s="55" customFormat="1" ht="12" customHeight="1" thickBot="1">
      <c r="A146" s="25" t="s">
        <v>184</v>
      </c>
      <c r="B146" s="59" t="s">
        <v>542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>
      <c r="A147" s="198" t="s">
        <v>234</v>
      </c>
      <c r="B147" s="7" t="s">
        <v>537</v>
      </c>
      <c r="C147" s="169"/>
      <c r="D147" s="258"/>
      <c r="E147" s="106"/>
    </row>
    <row r="148" spans="1:5" s="55" customFormat="1" ht="12" customHeight="1">
      <c r="A148" s="198" t="s">
        <v>235</v>
      </c>
      <c r="B148" s="7" t="s">
        <v>544</v>
      </c>
      <c r="C148" s="169"/>
      <c r="D148" s="258"/>
      <c r="E148" s="106"/>
    </row>
    <row r="149" spans="1:5" s="55" customFormat="1" ht="12" customHeight="1">
      <c r="A149" s="198" t="s">
        <v>383</v>
      </c>
      <c r="B149" s="7" t="s">
        <v>539</v>
      </c>
      <c r="C149" s="169"/>
      <c r="D149" s="258"/>
      <c r="E149" s="106"/>
    </row>
    <row r="150" spans="1:5" s="55" customFormat="1" ht="12" customHeight="1">
      <c r="A150" s="198" t="s">
        <v>384</v>
      </c>
      <c r="B150" s="7" t="s">
        <v>581</v>
      </c>
      <c r="C150" s="169"/>
      <c r="D150" s="258"/>
      <c r="E150" s="106"/>
    </row>
    <row r="151" spans="1:5" ht="12.75" customHeight="1" thickBot="1">
      <c r="A151" s="207" t="s">
        <v>543</v>
      </c>
      <c r="B151" s="5" t="s">
        <v>546</v>
      </c>
      <c r="C151" s="171"/>
      <c r="D151" s="259"/>
      <c r="E151" s="108"/>
    </row>
    <row r="152" spans="1:5" ht="12.75" customHeight="1" thickBot="1">
      <c r="A152" s="238" t="s">
        <v>185</v>
      </c>
      <c r="B152" s="59" t="s">
        <v>547</v>
      </c>
      <c r="C152" s="249"/>
      <c r="D152" s="261"/>
      <c r="E152" s="243"/>
    </row>
    <row r="153" spans="1:5" ht="12.75" customHeight="1" thickBot="1">
      <c r="A153" s="238" t="s">
        <v>186</v>
      </c>
      <c r="B153" s="59" t="s">
        <v>548</v>
      </c>
      <c r="C153" s="249"/>
      <c r="D153" s="261"/>
      <c r="E153" s="243"/>
    </row>
    <row r="154" spans="1:5" ht="12" customHeight="1" thickBot="1">
      <c r="A154" s="25" t="s">
        <v>187</v>
      </c>
      <c r="B154" s="59" t="s">
        <v>550</v>
      </c>
      <c r="C154" s="251">
        <f>+C129+C133+C140+C146+C152+C153</f>
        <v>385071334</v>
      </c>
      <c r="D154" s="263">
        <f>+D129+D133+D140+D146+D152+D153</f>
        <v>586731587</v>
      </c>
      <c r="E154" s="245">
        <f>+E129+E133+E140+E146+E152+E153</f>
        <v>360615679</v>
      </c>
    </row>
    <row r="155" spans="1:5" ht="15" customHeight="1" thickBot="1">
      <c r="A155" s="209" t="s">
        <v>188</v>
      </c>
      <c r="B155" s="155" t="s">
        <v>549</v>
      </c>
      <c r="C155" s="251">
        <f>+C128+C154</f>
        <v>1100381109</v>
      </c>
      <c r="D155" s="263">
        <f>+D128+D154</f>
        <v>1367985033</v>
      </c>
      <c r="E155" s="245">
        <f>+E128+E154</f>
        <v>1023130117</v>
      </c>
    </row>
    <row r="156" spans="1:5" ht="13.5" thickBot="1">
      <c r="A156" s="158"/>
      <c r="B156" s="159"/>
      <c r="C156" s="683">
        <f>C90-C155</f>
        <v>7100000</v>
      </c>
      <c r="D156" s="683">
        <f>D90-D155</f>
        <v>15453359</v>
      </c>
      <c r="E156" s="160"/>
    </row>
    <row r="157" spans="1:5" ht="15" customHeight="1" thickBot="1">
      <c r="A157" s="332" t="s">
        <v>670</v>
      </c>
      <c r="B157" s="333"/>
      <c r="C157" s="321">
        <v>29</v>
      </c>
      <c r="D157" s="321">
        <v>29</v>
      </c>
      <c r="E157" s="320">
        <v>29</v>
      </c>
    </row>
    <row r="158" spans="1:5" ht="14.25" customHeight="1" thickBot="1">
      <c r="A158" s="334" t="s">
        <v>671</v>
      </c>
      <c r="B158" s="335"/>
      <c r="C158" s="321">
        <v>176</v>
      </c>
      <c r="D158" s="321">
        <v>176</v>
      </c>
      <c r="E158" s="320">
        <v>176</v>
      </c>
    </row>
  </sheetData>
  <sheetProtection formatCells="0"/>
  <mergeCells count="5">
    <mergeCell ref="B1:E1"/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100" workbookViewId="0" topLeftCell="A85">
      <selection activeCell="K106" sqref="K106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8"/>
      <c r="B1" s="400"/>
      <c r="C1" s="401"/>
      <c r="D1" s="401"/>
      <c r="E1" s="686" t="str">
        <f>CONCATENATE("6.1.2. melléklet ",Z_ALAPADATOK!A7," ",Z_ALAPADATOK!B7," ",Z_ALAPADATOK!C7," ",Z_ALAPADATOK!D7," ",Z_ALAPADATOK!E7," ",Z_ALAPADATOK!F7," ",Z_ALAPADATOK!G7," ",Z_ALAPADATOK!H7)</f>
        <v>6.1.2. melléklet a 5 / 2019. ( V.29. ) önkormányzati rendelethez</v>
      </c>
    </row>
    <row r="2" spans="1:5" s="51" customFormat="1" ht="21" customHeight="1" thickBot="1">
      <c r="A2" s="397" t="s">
        <v>217</v>
      </c>
      <c r="B2" s="826" t="str">
        <f>CONCATENATE(Z_ALAPADATOK!A3)</f>
        <v>Vaja Város  Önkormányzata</v>
      </c>
      <c r="C2" s="826"/>
      <c r="D2" s="826"/>
      <c r="E2" s="398" t="s">
        <v>211</v>
      </c>
    </row>
    <row r="3" spans="1:5" s="51" customFormat="1" ht="24.75" thickBot="1">
      <c r="A3" s="397" t="s">
        <v>309</v>
      </c>
      <c r="B3" s="826" t="s">
        <v>499</v>
      </c>
      <c r="C3" s="826"/>
      <c r="D3" s="826"/>
      <c r="E3" s="399" t="s">
        <v>215</v>
      </c>
    </row>
    <row r="4" spans="1:5" s="52" customFormat="1" ht="15.75" customHeight="1" thickBot="1">
      <c r="A4" s="391"/>
      <c r="B4" s="391"/>
      <c r="C4" s="392"/>
      <c r="D4" s="393"/>
      <c r="E4" s="392" t="str">
        <f>'Z_6.1.1.sz.mell'!E4</f>
        <v> Forintban!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str">
        <f>CONCATENATE('Z_6.1.1.sz.mell'!E5)</f>
        <v>Teljesítés
2018. XII. 31.</v>
      </c>
    </row>
    <row r="6" spans="1:5" s="47" customFormat="1" ht="12.75" customHeight="1" thickBot="1">
      <c r="A6" s="77" t="s">
        <v>561</v>
      </c>
      <c r="B6" s="78" t="s">
        <v>562</v>
      </c>
      <c r="C6" s="78" t="s">
        <v>563</v>
      </c>
      <c r="D6" s="315" t="s">
        <v>565</v>
      </c>
      <c r="E6" s="79" t="s">
        <v>564</v>
      </c>
    </row>
    <row r="7" spans="1:5" s="47" customFormat="1" ht="15.75" customHeight="1" thickBot="1">
      <c r="A7" s="823" t="s">
        <v>212</v>
      </c>
      <c r="B7" s="824"/>
      <c r="C7" s="824"/>
      <c r="D7" s="824"/>
      <c r="E7" s="825"/>
    </row>
    <row r="8" spans="1:5" s="47" customFormat="1" ht="12" customHeight="1" thickBot="1">
      <c r="A8" s="25" t="s">
        <v>178</v>
      </c>
      <c r="B8" s="19" t="s">
        <v>336</v>
      </c>
      <c r="C8" s="168">
        <f>+C9+C10+C11+C12+C13+C14</f>
        <v>0</v>
      </c>
      <c r="D8" s="256">
        <f>+D9+D10+D11+D12+D13+D14</f>
        <v>0</v>
      </c>
      <c r="E8" s="105">
        <f>+E9+E10+E11+E12+E13+E14</f>
        <v>0</v>
      </c>
    </row>
    <row r="9" spans="1:5" s="53" customFormat="1" ht="12" customHeight="1">
      <c r="A9" s="198" t="s">
        <v>236</v>
      </c>
      <c r="B9" s="181" t="s">
        <v>337</v>
      </c>
      <c r="C9" s="170"/>
      <c r="D9" s="257"/>
      <c r="E9" s="107"/>
    </row>
    <row r="10" spans="1:5" s="54" customFormat="1" ht="12" customHeight="1">
      <c r="A10" s="199" t="s">
        <v>237</v>
      </c>
      <c r="B10" s="182" t="s">
        <v>338</v>
      </c>
      <c r="C10" s="169"/>
      <c r="D10" s="258"/>
      <c r="E10" s="106"/>
    </row>
    <row r="11" spans="1:5" s="54" customFormat="1" ht="12" customHeight="1">
      <c r="A11" s="199" t="s">
        <v>238</v>
      </c>
      <c r="B11" s="182" t="s">
        <v>339</v>
      </c>
      <c r="C11" s="169"/>
      <c r="D11" s="258"/>
      <c r="E11" s="106"/>
    </row>
    <row r="12" spans="1:5" s="54" customFormat="1" ht="12" customHeight="1">
      <c r="A12" s="199" t="s">
        <v>239</v>
      </c>
      <c r="B12" s="182" t="s">
        <v>340</v>
      </c>
      <c r="C12" s="169"/>
      <c r="D12" s="258"/>
      <c r="E12" s="106"/>
    </row>
    <row r="13" spans="1:5" s="54" customFormat="1" ht="12" customHeight="1">
      <c r="A13" s="199" t="s">
        <v>271</v>
      </c>
      <c r="B13" s="182" t="s">
        <v>569</v>
      </c>
      <c r="C13" s="169"/>
      <c r="D13" s="258"/>
      <c r="E13" s="106"/>
    </row>
    <row r="14" spans="1:5" s="53" customFormat="1" ht="12" customHeight="1" thickBot="1">
      <c r="A14" s="200" t="s">
        <v>240</v>
      </c>
      <c r="B14" s="183" t="s">
        <v>510</v>
      </c>
      <c r="C14" s="169"/>
      <c r="D14" s="258"/>
      <c r="E14" s="106"/>
    </row>
    <row r="15" spans="1:5" s="53" customFormat="1" ht="12" customHeight="1" thickBot="1">
      <c r="A15" s="25" t="s">
        <v>179</v>
      </c>
      <c r="B15" s="112" t="s">
        <v>341</v>
      </c>
      <c r="C15" s="168">
        <f>+C16+C17+C18+C19+C20</f>
        <v>0</v>
      </c>
      <c r="D15" s="256">
        <f>+D16+D17+D18+D19+D20</f>
        <v>0</v>
      </c>
      <c r="E15" s="105">
        <f>+E16+E17+E18+E19+E20</f>
        <v>0</v>
      </c>
    </row>
    <row r="16" spans="1:5" s="53" customFormat="1" ht="12" customHeight="1">
      <c r="A16" s="198" t="s">
        <v>242</v>
      </c>
      <c r="B16" s="181" t="s">
        <v>342</v>
      </c>
      <c r="C16" s="170"/>
      <c r="D16" s="257"/>
      <c r="E16" s="107"/>
    </row>
    <row r="17" spans="1:5" s="53" customFormat="1" ht="12" customHeight="1">
      <c r="A17" s="199" t="s">
        <v>243</v>
      </c>
      <c r="B17" s="182" t="s">
        <v>343</v>
      </c>
      <c r="C17" s="169"/>
      <c r="D17" s="258"/>
      <c r="E17" s="106"/>
    </row>
    <row r="18" spans="1:5" s="53" customFormat="1" ht="12" customHeight="1">
      <c r="A18" s="199" t="s">
        <v>244</v>
      </c>
      <c r="B18" s="182" t="s">
        <v>501</v>
      </c>
      <c r="C18" s="169"/>
      <c r="D18" s="258"/>
      <c r="E18" s="106"/>
    </row>
    <row r="19" spans="1:5" s="53" customFormat="1" ht="12" customHeight="1">
      <c r="A19" s="199" t="s">
        <v>245</v>
      </c>
      <c r="B19" s="182" t="s">
        <v>502</v>
      </c>
      <c r="C19" s="169"/>
      <c r="D19" s="258"/>
      <c r="E19" s="106"/>
    </row>
    <row r="20" spans="1:5" s="53" customFormat="1" ht="12" customHeight="1">
      <c r="A20" s="199" t="s">
        <v>246</v>
      </c>
      <c r="B20" s="182" t="s">
        <v>344</v>
      </c>
      <c r="C20" s="169"/>
      <c r="D20" s="258"/>
      <c r="E20" s="106"/>
    </row>
    <row r="21" spans="1:5" s="54" customFormat="1" ht="12" customHeight="1" thickBot="1">
      <c r="A21" s="200" t="s">
        <v>253</v>
      </c>
      <c r="B21" s="183" t="s">
        <v>345</v>
      </c>
      <c r="C21" s="171"/>
      <c r="D21" s="259"/>
      <c r="E21" s="108"/>
    </row>
    <row r="22" spans="1:5" s="54" customFormat="1" ht="12" customHeight="1" thickBot="1">
      <c r="A22" s="25" t="s">
        <v>180</v>
      </c>
      <c r="B22" s="19" t="s">
        <v>346</v>
      </c>
      <c r="C22" s="168">
        <f>+C23+C24+C25+C26+C27</f>
        <v>0</v>
      </c>
      <c r="D22" s="256">
        <f>+D23+D24+D25+D26+D27</f>
        <v>0</v>
      </c>
      <c r="E22" s="105">
        <f>+E23+E24+E25+E26+E27</f>
        <v>0</v>
      </c>
    </row>
    <row r="23" spans="1:5" s="54" customFormat="1" ht="12" customHeight="1">
      <c r="A23" s="198" t="s">
        <v>225</v>
      </c>
      <c r="B23" s="181" t="s">
        <v>347</v>
      </c>
      <c r="C23" s="170"/>
      <c r="D23" s="257"/>
      <c r="E23" s="107"/>
    </row>
    <row r="24" spans="1:5" s="53" customFormat="1" ht="12" customHeight="1">
      <c r="A24" s="199" t="s">
        <v>226</v>
      </c>
      <c r="B24" s="182" t="s">
        <v>348</v>
      </c>
      <c r="C24" s="169"/>
      <c r="D24" s="258"/>
      <c r="E24" s="106"/>
    </row>
    <row r="25" spans="1:5" s="54" customFormat="1" ht="12" customHeight="1">
      <c r="A25" s="199" t="s">
        <v>227</v>
      </c>
      <c r="B25" s="182" t="s">
        <v>503</v>
      </c>
      <c r="C25" s="169"/>
      <c r="D25" s="258"/>
      <c r="E25" s="106"/>
    </row>
    <row r="26" spans="1:5" s="54" customFormat="1" ht="12" customHeight="1">
      <c r="A26" s="199" t="s">
        <v>228</v>
      </c>
      <c r="B26" s="182" t="s">
        <v>504</v>
      </c>
      <c r="C26" s="169"/>
      <c r="D26" s="258"/>
      <c r="E26" s="106"/>
    </row>
    <row r="27" spans="1:5" s="54" customFormat="1" ht="12" customHeight="1">
      <c r="A27" s="199" t="s">
        <v>284</v>
      </c>
      <c r="B27" s="182" t="s">
        <v>349</v>
      </c>
      <c r="C27" s="169"/>
      <c r="D27" s="258"/>
      <c r="E27" s="106"/>
    </row>
    <row r="28" spans="1:5" s="54" customFormat="1" ht="12" customHeight="1" thickBot="1">
      <c r="A28" s="200" t="s">
        <v>285</v>
      </c>
      <c r="B28" s="183" t="s">
        <v>350</v>
      </c>
      <c r="C28" s="171"/>
      <c r="D28" s="259"/>
      <c r="E28" s="108"/>
    </row>
    <row r="29" spans="1:5" s="54" customFormat="1" ht="12" customHeight="1" thickBot="1">
      <c r="A29" s="25" t="s">
        <v>286</v>
      </c>
      <c r="B29" s="19" t="s">
        <v>660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4" customFormat="1" ht="12" customHeight="1">
      <c r="A30" s="198" t="s">
        <v>351</v>
      </c>
      <c r="B30" s="181" t="s">
        <v>661</v>
      </c>
      <c r="C30" s="170">
        <f>+C31+C32+C33</f>
        <v>0</v>
      </c>
      <c r="D30" s="170">
        <f>+D31+D32+D33</f>
        <v>0</v>
      </c>
      <c r="E30" s="107">
        <f>+E31+E32+E33</f>
        <v>0</v>
      </c>
    </row>
    <row r="31" spans="1:5" s="54" customFormat="1" ht="12" customHeight="1">
      <c r="A31" s="199" t="s">
        <v>352</v>
      </c>
      <c r="B31" s="182" t="s">
        <v>662</v>
      </c>
      <c r="C31" s="169"/>
      <c r="D31" s="169"/>
      <c r="E31" s="106"/>
    </row>
    <row r="32" spans="1:5" s="54" customFormat="1" ht="12" customHeight="1">
      <c r="A32" s="199" t="s">
        <v>353</v>
      </c>
      <c r="B32" s="182" t="s">
        <v>663</v>
      </c>
      <c r="C32" s="169"/>
      <c r="D32" s="169"/>
      <c r="E32" s="106"/>
    </row>
    <row r="33" spans="1:5" s="54" customFormat="1" ht="12" customHeight="1">
      <c r="A33" s="199" t="s">
        <v>354</v>
      </c>
      <c r="B33" s="182" t="s">
        <v>664</v>
      </c>
      <c r="C33" s="169"/>
      <c r="D33" s="169"/>
      <c r="E33" s="106"/>
    </row>
    <row r="34" spans="1:5" s="54" customFormat="1" ht="12" customHeight="1">
      <c r="A34" s="199" t="s">
        <v>665</v>
      </c>
      <c r="B34" s="182" t="s">
        <v>355</v>
      </c>
      <c r="C34" s="169"/>
      <c r="D34" s="169"/>
      <c r="E34" s="106"/>
    </row>
    <row r="35" spans="1:5" s="54" customFormat="1" ht="12" customHeight="1">
      <c r="A35" s="199" t="s">
        <v>666</v>
      </c>
      <c r="B35" s="182" t="s">
        <v>356</v>
      </c>
      <c r="C35" s="169"/>
      <c r="D35" s="169"/>
      <c r="E35" s="106"/>
    </row>
    <row r="36" spans="1:5" s="54" customFormat="1" ht="12" customHeight="1" thickBot="1">
      <c r="A36" s="200" t="s">
        <v>667</v>
      </c>
      <c r="B36" s="331" t="s">
        <v>357</v>
      </c>
      <c r="C36" s="171"/>
      <c r="D36" s="171"/>
      <c r="E36" s="108"/>
    </row>
    <row r="37" spans="1:5" s="54" customFormat="1" ht="12" customHeight="1" thickBot="1">
      <c r="A37" s="25" t="s">
        <v>182</v>
      </c>
      <c r="B37" s="19" t="s">
        <v>511</v>
      </c>
      <c r="C37" s="168">
        <f>SUM(C38:C48)</f>
        <v>0</v>
      </c>
      <c r="D37" s="256">
        <f>SUM(D38:D48)</f>
        <v>0</v>
      </c>
      <c r="E37" s="105">
        <f>SUM(E38:E48)</f>
        <v>0</v>
      </c>
    </row>
    <row r="38" spans="1:5" s="54" customFormat="1" ht="12" customHeight="1">
      <c r="A38" s="198" t="s">
        <v>229</v>
      </c>
      <c r="B38" s="181" t="s">
        <v>360</v>
      </c>
      <c r="C38" s="170"/>
      <c r="D38" s="257"/>
      <c r="E38" s="107"/>
    </row>
    <row r="39" spans="1:5" s="54" customFormat="1" ht="12" customHeight="1">
      <c r="A39" s="199" t="s">
        <v>230</v>
      </c>
      <c r="B39" s="182" t="s">
        <v>361</v>
      </c>
      <c r="C39" s="169"/>
      <c r="D39" s="258"/>
      <c r="E39" s="106"/>
    </row>
    <row r="40" spans="1:5" s="54" customFormat="1" ht="12" customHeight="1">
      <c r="A40" s="199" t="s">
        <v>231</v>
      </c>
      <c r="B40" s="182" t="s">
        <v>362</v>
      </c>
      <c r="C40" s="169"/>
      <c r="D40" s="258"/>
      <c r="E40" s="106"/>
    </row>
    <row r="41" spans="1:5" s="54" customFormat="1" ht="12" customHeight="1">
      <c r="A41" s="199" t="s">
        <v>288</v>
      </c>
      <c r="B41" s="182" t="s">
        <v>363</v>
      </c>
      <c r="C41" s="169"/>
      <c r="D41" s="258"/>
      <c r="E41" s="106"/>
    </row>
    <row r="42" spans="1:5" s="54" customFormat="1" ht="12" customHeight="1">
      <c r="A42" s="199" t="s">
        <v>289</v>
      </c>
      <c r="B42" s="182" t="s">
        <v>364</v>
      </c>
      <c r="C42" s="169"/>
      <c r="D42" s="258"/>
      <c r="E42" s="106"/>
    </row>
    <row r="43" spans="1:5" s="54" customFormat="1" ht="12" customHeight="1">
      <c r="A43" s="199" t="s">
        <v>290</v>
      </c>
      <c r="B43" s="182" t="s">
        <v>365</v>
      </c>
      <c r="C43" s="169"/>
      <c r="D43" s="258"/>
      <c r="E43" s="106"/>
    </row>
    <row r="44" spans="1:5" s="54" customFormat="1" ht="12" customHeight="1">
      <c r="A44" s="199" t="s">
        <v>291</v>
      </c>
      <c r="B44" s="182" t="s">
        <v>366</v>
      </c>
      <c r="C44" s="169"/>
      <c r="D44" s="258"/>
      <c r="E44" s="106"/>
    </row>
    <row r="45" spans="1:5" s="54" customFormat="1" ht="12" customHeight="1">
      <c r="A45" s="199" t="s">
        <v>292</v>
      </c>
      <c r="B45" s="182" t="s">
        <v>668</v>
      </c>
      <c r="C45" s="169"/>
      <c r="D45" s="258"/>
      <c r="E45" s="106"/>
    </row>
    <row r="46" spans="1:5" s="54" customFormat="1" ht="12" customHeight="1">
      <c r="A46" s="199" t="s">
        <v>358</v>
      </c>
      <c r="B46" s="182" t="s">
        <v>368</v>
      </c>
      <c r="C46" s="172"/>
      <c r="D46" s="316"/>
      <c r="E46" s="109"/>
    </row>
    <row r="47" spans="1:5" s="54" customFormat="1" ht="12" customHeight="1">
      <c r="A47" s="200" t="s">
        <v>359</v>
      </c>
      <c r="B47" s="183" t="s">
        <v>513</v>
      </c>
      <c r="C47" s="173"/>
      <c r="D47" s="317"/>
      <c r="E47" s="110"/>
    </row>
    <row r="48" spans="1:5" s="54" customFormat="1" ht="12" customHeight="1" thickBot="1">
      <c r="A48" s="200" t="s">
        <v>512</v>
      </c>
      <c r="B48" s="183" t="s">
        <v>369</v>
      </c>
      <c r="C48" s="173"/>
      <c r="D48" s="317"/>
      <c r="E48" s="110"/>
    </row>
    <row r="49" spans="1:5" s="54" customFormat="1" ht="12" customHeight="1" thickBot="1">
      <c r="A49" s="25" t="s">
        <v>183</v>
      </c>
      <c r="B49" s="19" t="s">
        <v>370</v>
      </c>
      <c r="C49" s="168">
        <f>SUM(C50:C54)</f>
        <v>0</v>
      </c>
      <c r="D49" s="256">
        <f>SUM(D50:D54)</f>
        <v>0</v>
      </c>
      <c r="E49" s="105">
        <f>SUM(E50:E54)</f>
        <v>0</v>
      </c>
    </row>
    <row r="50" spans="1:5" s="54" customFormat="1" ht="12" customHeight="1">
      <c r="A50" s="198" t="s">
        <v>232</v>
      </c>
      <c r="B50" s="181" t="s">
        <v>374</v>
      </c>
      <c r="C50" s="221"/>
      <c r="D50" s="318"/>
      <c r="E50" s="111"/>
    </row>
    <row r="51" spans="1:5" s="54" customFormat="1" ht="12" customHeight="1">
      <c r="A51" s="199" t="s">
        <v>233</v>
      </c>
      <c r="B51" s="182" t="s">
        <v>375</v>
      </c>
      <c r="C51" s="172"/>
      <c r="D51" s="316"/>
      <c r="E51" s="109"/>
    </row>
    <row r="52" spans="1:5" s="54" customFormat="1" ht="12" customHeight="1">
      <c r="A52" s="199" t="s">
        <v>371</v>
      </c>
      <c r="B52" s="182" t="s">
        <v>376</v>
      </c>
      <c r="C52" s="172"/>
      <c r="D52" s="316"/>
      <c r="E52" s="109"/>
    </row>
    <row r="53" spans="1:5" s="54" customFormat="1" ht="12" customHeight="1">
      <c r="A53" s="199" t="s">
        <v>372</v>
      </c>
      <c r="B53" s="182" t="s">
        <v>377</v>
      </c>
      <c r="C53" s="172"/>
      <c r="D53" s="316"/>
      <c r="E53" s="109"/>
    </row>
    <row r="54" spans="1:5" s="54" customFormat="1" ht="12" customHeight="1" thickBot="1">
      <c r="A54" s="200" t="s">
        <v>373</v>
      </c>
      <c r="B54" s="183" t="s">
        <v>378</v>
      </c>
      <c r="C54" s="173"/>
      <c r="D54" s="317"/>
      <c r="E54" s="110"/>
    </row>
    <row r="55" spans="1:5" s="54" customFormat="1" ht="12" customHeight="1" thickBot="1">
      <c r="A55" s="25" t="s">
        <v>293</v>
      </c>
      <c r="B55" s="19" t="s">
        <v>379</v>
      </c>
      <c r="C55" s="168">
        <f>SUM(C56:C58)</f>
        <v>0</v>
      </c>
      <c r="D55" s="256">
        <f>SUM(D56:D58)</f>
        <v>0</v>
      </c>
      <c r="E55" s="105">
        <f>SUM(E56:E58)</f>
        <v>0</v>
      </c>
    </row>
    <row r="56" spans="1:5" s="54" customFormat="1" ht="12" customHeight="1">
      <c r="A56" s="198" t="s">
        <v>234</v>
      </c>
      <c r="B56" s="181" t="s">
        <v>380</v>
      </c>
      <c r="C56" s="170"/>
      <c r="D56" s="257"/>
      <c r="E56" s="107"/>
    </row>
    <row r="57" spans="1:5" s="54" customFormat="1" ht="12" customHeight="1">
      <c r="A57" s="199" t="s">
        <v>235</v>
      </c>
      <c r="B57" s="182" t="s">
        <v>505</v>
      </c>
      <c r="C57" s="169"/>
      <c r="D57" s="258"/>
      <c r="E57" s="106"/>
    </row>
    <row r="58" spans="1:5" s="54" customFormat="1" ht="12" customHeight="1">
      <c r="A58" s="199" t="s">
        <v>383</v>
      </c>
      <c r="B58" s="182" t="s">
        <v>381</v>
      </c>
      <c r="C58" s="169"/>
      <c r="D58" s="258"/>
      <c r="E58" s="106"/>
    </row>
    <row r="59" spans="1:5" s="54" customFormat="1" ht="12" customHeight="1" thickBot="1">
      <c r="A59" s="200" t="s">
        <v>384</v>
      </c>
      <c r="B59" s="183" t="s">
        <v>382</v>
      </c>
      <c r="C59" s="171"/>
      <c r="D59" s="259"/>
      <c r="E59" s="108"/>
    </row>
    <row r="60" spans="1:5" s="54" customFormat="1" ht="12" customHeight="1" thickBot="1">
      <c r="A60" s="25" t="s">
        <v>185</v>
      </c>
      <c r="B60" s="112" t="s">
        <v>385</v>
      </c>
      <c r="C60" s="168">
        <f>SUM(C61:C63)</f>
        <v>0</v>
      </c>
      <c r="D60" s="256">
        <f>SUM(D61:D63)</f>
        <v>0</v>
      </c>
      <c r="E60" s="105">
        <f>SUM(E61:E63)</f>
        <v>0</v>
      </c>
    </row>
    <row r="61" spans="1:5" s="54" customFormat="1" ht="12" customHeight="1">
      <c r="A61" s="198" t="s">
        <v>294</v>
      </c>
      <c r="B61" s="181" t="s">
        <v>387</v>
      </c>
      <c r="C61" s="172"/>
      <c r="D61" s="316"/>
      <c r="E61" s="109"/>
    </row>
    <row r="62" spans="1:5" s="54" customFormat="1" ht="12" customHeight="1">
      <c r="A62" s="199" t="s">
        <v>295</v>
      </c>
      <c r="B62" s="182" t="s">
        <v>506</v>
      </c>
      <c r="C62" s="172"/>
      <c r="D62" s="316"/>
      <c r="E62" s="109"/>
    </row>
    <row r="63" spans="1:5" s="54" customFormat="1" ht="12" customHeight="1">
      <c r="A63" s="199" t="s">
        <v>318</v>
      </c>
      <c r="B63" s="182" t="s">
        <v>388</v>
      </c>
      <c r="C63" s="172"/>
      <c r="D63" s="316"/>
      <c r="E63" s="109"/>
    </row>
    <row r="64" spans="1:5" s="54" customFormat="1" ht="12" customHeight="1" thickBot="1">
      <c r="A64" s="200" t="s">
        <v>386</v>
      </c>
      <c r="B64" s="183" t="s">
        <v>389</v>
      </c>
      <c r="C64" s="172"/>
      <c r="D64" s="316"/>
      <c r="E64" s="109"/>
    </row>
    <row r="65" spans="1:5" s="54" customFormat="1" ht="12" customHeight="1" thickBot="1">
      <c r="A65" s="25" t="s">
        <v>186</v>
      </c>
      <c r="B65" s="19" t="s">
        <v>390</v>
      </c>
      <c r="C65" s="174">
        <f>+C8+C15+C22+C29+C37+C49+C55+C60</f>
        <v>0</v>
      </c>
      <c r="D65" s="260">
        <f>+D8+D15+D22+D29+D37+D49+D55+D60</f>
        <v>0</v>
      </c>
      <c r="E65" s="210">
        <f>+E8+E15+E22+E29+E37+E49+E55+E60</f>
        <v>0</v>
      </c>
    </row>
    <row r="66" spans="1:5" s="54" customFormat="1" ht="12" customHeight="1" thickBot="1">
      <c r="A66" s="201" t="s">
        <v>475</v>
      </c>
      <c r="B66" s="112" t="s">
        <v>392</v>
      </c>
      <c r="C66" s="168">
        <f>SUM(C67:C69)</f>
        <v>0</v>
      </c>
      <c r="D66" s="256">
        <f>SUM(D67:D69)</f>
        <v>0</v>
      </c>
      <c r="E66" s="105">
        <f>SUM(E67:E69)</f>
        <v>0</v>
      </c>
    </row>
    <row r="67" spans="1:5" s="54" customFormat="1" ht="12" customHeight="1">
      <c r="A67" s="198" t="s">
        <v>420</v>
      </c>
      <c r="B67" s="181" t="s">
        <v>393</v>
      </c>
      <c r="C67" s="172"/>
      <c r="D67" s="316"/>
      <c r="E67" s="109"/>
    </row>
    <row r="68" spans="1:5" s="54" customFormat="1" ht="12" customHeight="1">
      <c r="A68" s="199" t="s">
        <v>429</v>
      </c>
      <c r="B68" s="182" t="s">
        <v>394</v>
      </c>
      <c r="C68" s="172"/>
      <c r="D68" s="316"/>
      <c r="E68" s="109"/>
    </row>
    <row r="69" spans="1:5" s="54" customFormat="1" ht="12" customHeight="1" thickBot="1">
      <c r="A69" s="200" t="s">
        <v>430</v>
      </c>
      <c r="B69" s="184" t="s">
        <v>395</v>
      </c>
      <c r="C69" s="172"/>
      <c r="D69" s="319"/>
      <c r="E69" s="109"/>
    </row>
    <row r="70" spans="1:5" s="54" customFormat="1" ht="12" customHeight="1" thickBot="1">
      <c r="A70" s="201" t="s">
        <v>396</v>
      </c>
      <c r="B70" s="112" t="s">
        <v>397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>
      <c r="A71" s="198" t="s">
        <v>272</v>
      </c>
      <c r="B71" s="368" t="s">
        <v>398</v>
      </c>
      <c r="C71" s="172"/>
      <c r="D71" s="172"/>
      <c r="E71" s="109"/>
    </row>
    <row r="72" spans="1:5" s="54" customFormat="1" ht="12" customHeight="1">
      <c r="A72" s="199" t="s">
        <v>273</v>
      </c>
      <c r="B72" s="368" t="s">
        <v>675</v>
      </c>
      <c r="C72" s="172"/>
      <c r="D72" s="172"/>
      <c r="E72" s="109"/>
    </row>
    <row r="73" spans="1:5" s="54" customFormat="1" ht="12" customHeight="1">
      <c r="A73" s="199" t="s">
        <v>421</v>
      </c>
      <c r="B73" s="368" t="s">
        <v>399</v>
      </c>
      <c r="C73" s="172"/>
      <c r="D73" s="172"/>
      <c r="E73" s="109"/>
    </row>
    <row r="74" spans="1:5" s="54" customFormat="1" ht="12" customHeight="1" thickBot="1">
      <c r="A74" s="200" t="s">
        <v>422</v>
      </c>
      <c r="B74" s="369" t="s">
        <v>676</v>
      </c>
      <c r="C74" s="172"/>
      <c r="D74" s="172"/>
      <c r="E74" s="109"/>
    </row>
    <row r="75" spans="1:5" s="54" customFormat="1" ht="12" customHeight="1" thickBot="1">
      <c r="A75" s="201" t="s">
        <v>400</v>
      </c>
      <c r="B75" s="112" t="s">
        <v>401</v>
      </c>
      <c r="C75" s="168">
        <f>SUM(C76:C77)</f>
        <v>0</v>
      </c>
      <c r="D75" s="168">
        <f>SUM(D76:D77)</f>
        <v>0</v>
      </c>
      <c r="E75" s="105">
        <f>SUM(E76:E77)</f>
        <v>0</v>
      </c>
    </row>
    <row r="76" spans="1:5" s="54" customFormat="1" ht="12" customHeight="1">
      <c r="A76" s="198" t="s">
        <v>423</v>
      </c>
      <c r="B76" s="181" t="s">
        <v>402</v>
      </c>
      <c r="C76" s="172"/>
      <c r="D76" s="172"/>
      <c r="E76" s="109"/>
    </row>
    <row r="77" spans="1:5" s="54" customFormat="1" ht="12" customHeight="1" thickBot="1">
      <c r="A77" s="200" t="s">
        <v>424</v>
      </c>
      <c r="B77" s="183" t="s">
        <v>403</v>
      </c>
      <c r="C77" s="172"/>
      <c r="D77" s="172"/>
      <c r="E77" s="109"/>
    </row>
    <row r="78" spans="1:5" s="53" customFormat="1" ht="12" customHeight="1" thickBot="1">
      <c r="A78" s="201" t="s">
        <v>404</v>
      </c>
      <c r="B78" s="112" t="s">
        <v>405</v>
      </c>
      <c r="C78" s="168">
        <f>SUM(C79:C81)</f>
        <v>0</v>
      </c>
      <c r="D78" s="168">
        <f>SUM(D79:D81)</f>
        <v>0</v>
      </c>
      <c r="E78" s="105">
        <f>SUM(E79:E81)</f>
        <v>0</v>
      </c>
    </row>
    <row r="79" spans="1:5" s="54" customFormat="1" ht="12" customHeight="1">
      <c r="A79" s="198" t="s">
        <v>425</v>
      </c>
      <c r="B79" s="181" t="s">
        <v>406</v>
      </c>
      <c r="C79" s="172"/>
      <c r="D79" s="172"/>
      <c r="E79" s="109"/>
    </row>
    <row r="80" spans="1:5" s="54" customFormat="1" ht="12" customHeight="1">
      <c r="A80" s="199" t="s">
        <v>426</v>
      </c>
      <c r="B80" s="182" t="s">
        <v>407</v>
      </c>
      <c r="C80" s="172"/>
      <c r="D80" s="172"/>
      <c r="E80" s="109"/>
    </row>
    <row r="81" spans="1:5" s="54" customFormat="1" ht="12" customHeight="1" thickBot="1">
      <c r="A81" s="200" t="s">
        <v>427</v>
      </c>
      <c r="B81" s="183" t="s">
        <v>677</v>
      </c>
      <c r="C81" s="172"/>
      <c r="D81" s="172"/>
      <c r="E81" s="109"/>
    </row>
    <row r="82" spans="1:5" s="54" customFormat="1" ht="12" customHeight="1" thickBot="1">
      <c r="A82" s="201" t="s">
        <v>408</v>
      </c>
      <c r="B82" s="112" t="s">
        <v>428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>
      <c r="A83" s="202" t="s">
        <v>409</v>
      </c>
      <c r="B83" s="181" t="s">
        <v>410</v>
      </c>
      <c r="C83" s="172"/>
      <c r="D83" s="172"/>
      <c r="E83" s="109"/>
    </row>
    <row r="84" spans="1:5" s="54" customFormat="1" ht="12" customHeight="1">
      <c r="A84" s="203" t="s">
        <v>411</v>
      </c>
      <c r="B84" s="182" t="s">
        <v>412</v>
      </c>
      <c r="C84" s="172"/>
      <c r="D84" s="172"/>
      <c r="E84" s="109"/>
    </row>
    <row r="85" spans="1:5" s="54" customFormat="1" ht="12" customHeight="1">
      <c r="A85" s="203" t="s">
        <v>413</v>
      </c>
      <c r="B85" s="182" t="s">
        <v>414</v>
      </c>
      <c r="C85" s="172"/>
      <c r="D85" s="172"/>
      <c r="E85" s="109"/>
    </row>
    <row r="86" spans="1:5" s="53" customFormat="1" ht="12" customHeight="1" thickBot="1">
      <c r="A86" s="204" t="s">
        <v>415</v>
      </c>
      <c r="B86" s="183" t="s">
        <v>416</v>
      </c>
      <c r="C86" s="172"/>
      <c r="D86" s="172"/>
      <c r="E86" s="109"/>
    </row>
    <row r="87" spans="1:5" s="53" customFormat="1" ht="12" customHeight="1" thickBot="1">
      <c r="A87" s="201" t="s">
        <v>417</v>
      </c>
      <c r="B87" s="112" t="s">
        <v>552</v>
      </c>
      <c r="C87" s="224"/>
      <c r="D87" s="224"/>
      <c r="E87" s="225"/>
    </row>
    <row r="88" spans="1:5" s="53" customFormat="1" ht="12" customHeight="1" thickBot="1">
      <c r="A88" s="201" t="s">
        <v>570</v>
      </c>
      <c r="B88" s="112" t="s">
        <v>418</v>
      </c>
      <c r="C88" s="224"/>
      <c r="D88" s="224"/>
      <c r="E88" s="225"/>
    </row>
    <row r="89" spans="1:5" s="53" customFormat="1" ht="12" customHeight="1" thickBot="1">
      <c r="A89" s="201" t="s">
        <v>571</v>
      </c>
      <c r="B89" s="188" t="s">
        <v>555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3" customFormat="1" ht="12" customHeight="1" thickBot="1">
      <c r="A90" s="205" t="s">
        <v>572</v>
      </c>
      <c r="B90" s="189" t="s">
        <v>573</v>
      </c>
      <c r="C90" s="174">
        <f>+C65+C89</f>
        <v>0</v>
      </c>
      <c r="D90" s="174">
        <f>+D65+D89</f>
        <v>0</v>
      </c>
      <c r="E90" s="210">
        <f>+E65+E89</f>
        <v>0</v>
      </c>
    </row>
    <row r="91" spans="1:3" s="54" customFormat="1" ht="15" customHeight="1" thickBot="1">
      <c r="A91" s="89"/>
      <c r="B91" s="90"/>
      <c r="C91" s="150"/>
    </row>
    <row r="92" spans="1:5" s="47" customFormat="1" ht="16.5" customHeight="1" thickBot="1">
      <c r="A92" s="823" t="s">
        <v>213</v>
      </c>
      <c r="B92" s="824"/>
      <c r="C92" s="824"/>
      <c r="D92" s="824"/>
      <c r="E92" s="825"/>
    </row>
    <row r="93" spans="1:5" s="55" customFormat="1" ht="12" customHeight="1" thickBot="1">
      <c r="A93" s="175" t="s">
        <v>178</v>
      </c>
      <c r="B93" s="24" t="s">
        <v>577</v>
      </c>
      <c r="C93" s="167">
        <f>+C94+C95+C96+C97+C98+C111</f>
        <v>8100000</v>
      </c>
      <c r="D93" s="167">
        <f>+D94+D95+D96+D97+D98+D111</f>
        <v>15453359</v>
      </c>
      <c r="E93" s="239">
        <f>+E94+E95+E96+E97+E98+E111</f>
        <v>6564910</v>
      </c>
    </row>
    <row r="94" spans="1:5" ht="12" customHeight="1">
      <c r="A94" s="206" t="s">
        <v>236</v>
      </c>
      <c r="B94" s="8" t="s">
        <v>207</v>
      </c>
      <c r="C94" s="246"/>
      <c r="D94" s="246"/>
      <c r="E94" s="240"/>
    </row>
    <row r="95" spans="1:5" ht="12" customHeight="1">
      <c r="A95" s="199" t="s">
        <v>237</v>
      </c>
      <c r="B95" s="6" t="s">
        <v>296</v>
      </c>
      <c r="C95" s="169"/>
      <c r="D95" s="169"/>
      <c r="E95" s="106"/>
    </row>
    <row r="96" spans="1:5" ht="12" customHeight="1">
      <c r="A96" s="199" t="s">
        <v>238</v>
      </c>
      <c r="B96" s="6" t="s">
        <v>264</v>
      </c>
      <c r="C96" s="171"/>
      <c r="D96" s="169"/>
      <c r="E96" s="108"/>
    </row>
    <row r="97" spans="1:5" ht="12" customHeight="1">
      <c r="A97" s="199" t="s">
        <v>239</v>
      </c>
      <c r="B97" s="9" t="s">
        <v>297</v>
      </c>
      <c r="C97" s="171"/>
      <c r="D97" s="259"/>
      <c r="E97" s="108"/>
    </row>
    <row r="98" spans="1:5" ht="12" customHeight="1">
      <c r="A98" s="199" t="s">
        <v>248</v>
      </c>
      <c r="B98" s="17" t="s">
        <v>298</v>
      </c>
      <c r="C98" s="171">
        <v>8100000</v>
      </c>
      <c r="D98" s="259">
        <v>15453359</v>
      </c>
      <c r="E98" s="108">
        <v>6564910</v>
      </c>
    </row>
    <row r="99" spans="1:5" ht="12" customHeight="1">
      <c r="A99" s="199" t="s">
        <v>240</v>
      </c>
      <c r="B99" s="6" t="s">
        <v>574</v>
      </c>
      <c r="C99" s="171"/>
      <c r="D99" s="259">
        <v>1779910</v>
      </c>
      <c r="E99" s="108">
        <v>1779910</v>
      </c>
    </row>
    <row r="100" spans="1:5" ht="12" customHeight="1">
      <c r="A100" s="199" t="s">
        <v>241</v>
      </c>
      <c r="B100" s="65" t="s">
        <v>518</v>
      </c>
      <c r="C100" s="171"/>
      <c r="D100" s="259"/>
      <c r="E100" s="108"/>
    </row>
    <row r="101" spans="1:5" ht="12" customHeight="1">
      <c r="A101" s="199" t="s">
        <v>249</v>
      </c>
      <c r="B101" s="65" t="s">
        <v>517</v>
      </c>
      <c r="C101" s="171"/>
      <c r="D101" s="259"/>
      <c r="E101" s="108"/>
    </row>
    <row r="102" spans="1:5" ht="12" customHeight="1">
      <c r="A102" s="199" t="s">
        <v>250</v>
      </c>
      <c r="B102" s="65" t="s">
        <v>434</v>
      </c>
      <c r="C102" s="171"/>
      <c r="D102" s="259"/>
      <c r="E102" s="108"/>
    </row>
    <row r="103" spans="1:5" ht="12" customHeight="1">
      <c r="A103" s="199" t="s">
        <v>251</v>
      </c>
      <c r="B103" s="66" t="s">
        <v>435</v>
      </c>
      <c r="C103" s="171"/>
      <c r="D103" s="259"/>
      <c r="E103" s="108"/>
    </row>
    <row r="104" spans="1:5" ht="12" customHeight="1">
      <c r="A104" s="199" t="s">
        <v>252</v>
      </c>
      <c r="B104" s="66" t="s">
        <v>436</v>
      </c>
      <c r="C104" s="171"/>
      <c r="D104" s="259"/>
      <c r="E104" s="108"/>
    </row>
    <row r="105" spans="1:5" ht="12" customHeight="1">
      <c r="A105" s="199" t="s">
        <v>254</v>
      </c>
      <c r="B105" s="65" t="s">
        <v>437</v>
      </c>
      <c r="C105" s="171"/>
      <c r="D105" s="259"/>
      <c r="E105" s="108"/>
    </row>
    <row r="106" spans="1:5" ht="12" customHeight="1">
      <c r="A106" s="199" t="s">
        <v>299</v>
      </c>
      <c r="B106" s="65" t="s">
        <v>438</v>
      </c>
      <c r="C106" s="171"/>
      <c r="D106" s="259"/>
      <c r="E106" s="108"/>
    </row>
    <row r="107" spans="1:5" ht="12" customHeight="1">
      <c r="A107" s="199" t="s">
        <v>432</v>
      </c>
      <c r="B107" s="66" t="s">
        <v>439</v>
      </c>
      <c r="C107" s="169"/>
      <c r="D107" s="259"/>
      <c r="E107" s="108"/>
    </row>
    <row r="108" spans="1:5" ht="12" customHeight="1">
      <c r="A108" s="207" t="s">
        <v>433</v>
      </c>
      <c r="B108" s="67" t="s">
        <v>440</v>
      </c>
      <c r="C108" s="171"/>
      <c r="D108" s="259"/>
      <c r="E108" s="108"/>
    </row>
    <row r="109" spans="1:5" ht="12" customHeight="1">
      <c r="A109" s="199" t="s">
        <v>515</v>
      </c>
      <c r="B109" s="67" t="s">
        <v>441</v>
      </c>
      <c r="C109" s="171"/>
      <c r="D109" s="259"/>
      <c r="E109" s="108"/>
    </row>
    <row r="110" spans="1:5" ht="12" customHeight="1">
      <c r="A110" s="199" t="s">
        <v>516</v>
      </c>
      <c r="B110" s="66" t="s">
        <v>442</v>
      </c>
      <c r="C110" s="169">
        <v>8100000</v>
      </c>
      <c r="D110" s="258">
        <v>13673449</v>
      </c>
      <c r="E110" s="106">
        <v>4785000</v>
      </c>
    </row>
    <row r="111" spans="1:5" ht="12" customHeight="1">
      <c r="A111" s="199" t="s">
        <v>520</v>
      </c>
      <c r="B111" s="9" t="s">
        <v>208</v>
      </c>
      <c r="C111" s="169"/>
      <c r="D111" s="258"/>
      <c r="E111" s="106"/>
    </row>
    <row r="112" spans="1:5" ht="12" customHeight="1">
      <c r="A112" s="200" t="s">
        <v>521</v>
      </c>
      <c r="B112" s="6" t="s">
        <v>575</v>
      </c>
      <c r="C112" s="171"/>
      <c r="D112" s="259"/>
      <c r="E112" s="108"/>
    </row>
    <row r="113" spans="1:5" ht="12" customHeight="1" thickBot="1">
      <c r="A113" s="208" t="s">
        <v>522</v>
      </c>
      <c r="B113" s="68" t="s">
        <v>576</v>
      </c>
      <c r="C113" s="247"/>
      <c r="D113" s="322"/>
      <c r="E113" s="241"/>
    </row>
    <row r="114" spans="1:5" ht="12" customHeight="1" thickBot="1">
      <c r="A114" s="25" t="s">
        <v>179</v>
      </c>
      <c r="B114" s="23" t="s">
        <v>443</v>
      </c>
      <c r="C114" s="168">
        <f>+C115+C117+C119</f>
        <v>0</v>
      </c>
      <c r="D114" s="256">
        <f>+D115+D117+D119</f>
        <v>0</v>
      </c>
      <c r="E114" s="105">
        <f>+E115+E117+E119</f>
        <v>0</v>
      </c>
    </row>
    <row r="115" spans="1:5" ht="12" customHeight="1">
      <c r="A115" s="198" t="s">
        <v>242</v>
      </c>
      <c r="B115" s="6" t="s">
        <v>317</v>
      </c>
      <c r="C115" s="170"/>
      <c r="D115" s="257"/>
      <c r="E115" s="107"/>
    </row>
    <row r="116" spans="1:5" ht="12" customHeight="1">
      <c r="A116" s="198" t="s">
        <v>243</v>
      </c>
      <c r="B116" s="10" t="s">
        <v>447</v>
      </c>
      <c r="C116" s="170"/>
      <c r="D116" s="257"/>
      <c r="E116" s="107"/>
    </row>
    <row r="117" spans="1:5" ht="12" customHeight="1">
      <c r="A117" s="198" t="s">
        <v>244</v>
      </c>
      <c r="B117" s="10" t="s">
        <v>300</v>
      </c>
      <c r="C117" s="169"/>
      <c r="D117" s="258"/>
      <c r="E117" s="106"/>
    </row>
    <row r="118" spans="1:5" ht="12" customHeight="1">
      <c r="A118" s="198" t="s">
        <v>245</v>
      </c>
      <c r="B118" s="10" t="s">
        <v>448</v>
      </c>
      <c r="C118" s="169"/>
      <c r="D118" s="258"/>
      <c r="E118" s="106"/>
    </row>
    <row r="119" spans="1:5" ht="12" customHeight="1">
      <c r="A119" s="198" t="s">
        <v>246</v>
      </c>
      <c r="B119" s="114" t="s">
        <v>319</v>
      </c>
      <c r="C119" s="169"/>
      <c r="D119" s="258"/>
      <c r="E119" s="106"/>
    </row>
    <row r="120" spans="1:5" ht="12" customHeight="1">
      <c r="A120" s="198" t="s">
        <v>253</v>
      </c>
      <c r="B120" s="113" t="s">
        <v>507</v>
      </c>
      <c r="C120" s="169"/>
      <c r="D120" s="258"/>
      <c r="E120" s="106"/>
    </row>
    <row r="121" spans="1:5" ht="12" customHeight="1">
      <c r="A121" s="198" t="s">
        <v>255</v>
      </c>
      <c r="B121" s="177" t="s">
        <v>453</v>
      </c>
      <c r="C121" s="169"/>
      <c r="D121" s="258"/>
      <c r="E121" s="106"/>
    </row>
    <row r="122" spans="1:5" ht="12" customHeight="1">
      <c r="A122" s="198" t="s">
        <v>301</v>
      </c>
      <c r="B122" s="66" t="s">
        <v>436</v>
      </c>
      <c r="C122" s="169"/>
      <c r="D122" s="258"/>
      <c r="E122" s="106"/>
    </row>
    <row r="123" spans="1:5" ht="12" customHeight="1">
      <c r="A123" s="198" t="s">
        <v>302</v>
      </c>
      <c r="B123" s="66" t="s">
        <v>452</v>
      </c>
      <c r="C123" s="169"/>
      <c r="D123" s="258"/>
      <c r="E123" s="106"/>
    </row>
    <row r="124" spans="1:5" ht="12" customHeight="1">
      <c r="A124" s="198" t="s">
        <v>303</v>
      </c>
      <c r="B124" s="66" t="s">
        <v>451</v>
      </c>
      <c r="C124" s="169"/>
      <c r="D124" s="258"/>
      <c r="E124" s="106"/>
    </row>
    <row r="125" spans="1:5" ht="12" customHeight="1">
      <c r="A125" s="198" t="s">
        <v>444</v>
      </c>
      <c r="B125" s="66" t="s">
        <v>439</v>
      </c>
      <c r="C125" s="169"/>
      <c r="D125" s="258"/>
      <c r="E125" s="106"/>
    </row>
    <row r="126" spans="1:5" ht="12" customHeight="1">
      <c r="A126" s="198" t="s">
        <v>445</v>
      </c>
      <c r="B126" s="66" t="s">
        <v>450</v>
      </c>
      <c r="C126" s="169"/>
      <c r="D126" s="258"/>
      <c r="E126" s="106"/>
    </row>
    <row r="127" spans="1:5" ht="12" customHeight="1" thickBot="1">
      <c r="A127" s="207" t="s">
        <v>446</v>
      </c>
      <c r="B127" s="66" t="s">
        <v>449</v>
      </c>
      <c r="C127" s="171"/>
      <c r="D127" s="259"/>
      <c r="E127" s="108"/>
    </row>
    <row r="128" spans="1:5" ht="12" customHeight="1" thickBot="1">
      <c r="A128" s="25" t="s">
        <v>180</v>
      </c>
      <c r="B128" s="59" t="s">
        <v>525</v>
      </c>
      <c r="C128" s="168">
        <f>+C93+C114</f>
        <v>8100000</v>
      </c>
      <c r="D128" s="256">
        <f>+D93+D114</f>
        <v>15453359</v>
      </c>
      <c r="E128" s="105">
        <f>+E93+E114</f>
        <v>6564910</v>
      </c>
    </row>
    <row r="129" spans="1:5" ht="12" customHeight="1" thickBot="1">
      <c r="A129" s="25" t="s">
        <v>181</v>
      </c>
      <c r="B129" s="59" t="s">
        <v>526</v>
      </c>
      <c r="C129" s="168">
        <f>+C130+C131+C132</f>
        <v>0</v>
      </c>
      <c r="D129" s="256">
        <f>+D130+D131+D132</f>
        <v>0</v>
      </c>
      <c r="E129" s="105">
        <f>+E130+E131+E132</f>
        <v>0</v>
      </c>
    </row>
    <row r="130" spans="1:5" s="55" customFormat="1" ht="12" customHeight="1">
      <c r="A130" s="198" t="s">
        <v>351</v>
      </c>
      <c r="B130" s="7" t="s">
        <v>580</v>
      </c>
      <c r="C130" s="169"/>
      <c r="D130" s="258"/>
      <c r="E130" s="106"/>
    </row>
    <row r="131" spans="1:5" ht="12" customHeight="1">
      <c r="A131" s="198" t="s">
        <v>352</v>
      </c>
      <c r="B131" s="7" t="s">
        <v>534</v>
      </c>
      <c r="C131" s="169"/>
      <c r="D131" s="258"/>
      <c r="E131" s="106"/>
    </row>
    <row r="132" spans="1:5" ht="12" customHeight="1" thickBot="1">
      <c r="A132" s="207" t="s">
        <v>353</v>
      </c>
      <c r="B132" s="5" t="s">
        <v>579</v>
      </c>
      <c r="C132" s="169"/>
      <c r="D132" s="258"/>
      <c r="E132" s="106"/>
    </row>
    <row r="133" spans="1:5" ht="12" customHeight="1" thickBot="1">
      <c r="A133" s="25" t="s">
        <v>182</v>
      </c>
      <c r="B133" s="59" t="s">
        <v>527</v>
      </c>
      <c r="C133" s="168">
        <f>+C134+C135+C136+C137+C138+C139</f>
        <v>0</v>
      </c>
      <c r="D133" s="256">
        <f>+D134+D135+D136+D137+D138+D139</f>
        <v>0</v>
      </c>
      <c r="E133" s="105">
        <f>+E134+E135+E136+E137+E138+E139</f>
        <v>0</v>
      </c>
    </row>
    <row r="134" spans="1:5" ht="12" customHeight="1">
      <c r="A134" s="198" t="s">
        <v>229</v>
      </c>
      <c r="B134" s="7" t="s">
        <v>536</v>
      </c>
      <c r="C134" s="169"/>
      <c r="D134" s="258"/>
      <c r="E134" s="106"/>
    </row>
    <row r="135" spans="1:5" ht="12" customHeight="1">
      <c r="A135" s="198" t="s">
        <v>230</v>
      </c>
      <c r="B135" s="7" t="s">
        <v>528</v>
      </c>
      <c r="C135" s="169"/>
      <c r="D135" s="258"/>
      <c r="E135" s="106"/>
    </row>
    <row r="136" spans="1:5" ht="12" customHeight="1">
      <c r="A136" s="198" t="s">
        <v>231</v>
      </c>
      <c r="B136" s="7" t="s">
        <v>529</v>
      </c>
      <c r="C136" s="169"/>
      <c r="D136" s="258"/>
      <c r="E136" s="106"/>
    </row>
    <row r="137" spans="1:5" ht="12" customHeight="1">
      <c r="A137" s="198" t="s">
        <v>288</v>
      </c>
      <c r="B137" s="7" t="s">
        <v>578</v>
      </c>
      <c r="C137" s="169"/>
      <c r="D137" s="258"/>
      <c r="E137" s="106"/>
    </row>
    <row r="138" spans="1:5" ht="12" customHeight="1">
      <c r="A138" s="198" t="s">
        <v>289</v>
      </c>
      <c r="B138" s="7" t="s">
        <v>531</v>
      </c>
      <c r="C138" s="169"/>
      <c r="D138" s="258"/>
      <c r="E138" s="106"/>
    </row>
    <row r="139" spans="1:5" s="55" customFormat="1" ht="12" customHeight="1" thickBot="1">
      <c r="A139" s="207" t="s">
        <v>290</v>
      </c>
      <c r="B139" s="5" t="s">
        <v>532</v>
      </c>
      <c r="C139" s="169"/>
      <c r="D139" s="258"/>
      <c r="E139" s="106"/>
    </row>
    <row r="140" spans="1:11" ht="12" customHeight="1" thickBot="1">
      <c r="A140" s="25" t="s">
        <v>183</v>
      </c>
      <c r="B140" s="59" t="s">
        <v>593</v>
      </c>
      <c r="C140" s="174">
        <f>+C141+C142+C144+C145+C143</f>
        <v>0</v>
      </c>
      <c r="D140" s="260">
        <f>+D141+D142+D144+D145+D143</f>
        <v>0</v>
      </c>
      <c r="E140" s="210">
        <f>+E141+E142+E144+E145+E143</f>
        <v>0</v>
      </c>
      <c r="K140" s="98"/>
    </row>
    <row r="141" spans="1:5" ht="12.75">
      <c r="A141" s="198" t="s">
        <v>232</v>
      </c>
      <c r="B141" s="7" t="s">
        <v>454</v>
      </c>
      <c r="C141" s="169"/>
      <c r="D141" s="258"/>
      <c r="E141" s="106"/>
    </row>
    <row r="142" spans="1:5" ht="12" customHeight="1">
      <c r="A142" s="198" t="s">
        <v>233</v>
      </c>
      <c r="B142" s="7" t="s">
        <v>455</v>
      </c>
      <c r="C142" s="169"/>
      <c r="D142" s="258"/>
      <c r="E142" s="106"/>
    </row>
    <row r="143" spans="1:5" ht="12" customHeight="1">
      <c r="A143" s="198" t="s">
        <v>371</v>
      </c>
      <c r="B143" s="7" t="s">
        <v>592</v>
      </c>
      <c r="C143" s="169"/>
      <c r="D143" s="258"/>
      <c r="E143" s="106"/>
    </row>
    <row r="144" spans="1:5" s="55" customFormat="1" ht="12" customHeight="1">
      <c r="A144" s="198" t="s">
        <v>372</v>
      </c>
      <c r="B144" s="7" t="s">
        <v>541</v>
      </c>
      <c r="C144" s="169"/>
      <c r="D144" s="258"/>
      <c r="E144" s="106"/>
    </row>
    <row r="145" spans="1:5" s="55" customFormat="1" ht="12" customHeight="1" thickBot="1">
      <c r="A145" s="207" t="s">
        <v>373</v>
      </c>
      <c r="B145" s="5" t="s">
        <v>471</v>
      </c>
      <c r="C145" s="169"/>
      <c r="D145" s="258"/>
      <c r="E145" s="106"/>
    </row>
    <row r="146" spans="1:5" s="55" customFormat="1" ht="12" customHeight="1" thickBot="1">
      <c r="A146" s="25" t="s">
        <v>184</v>
      </c>
      <c r="B146" s="59" t="s">
        <v>542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>
      <c r="A147" s="198" t="s">
        <v>234</v>
      </c>
      <c r="B147" s="7" t="s">
        <v>537</v>
      </c>
      <c r="C147" s="169"/>
      <c r="D147" s="258"/>
      <c r="E147" s="106"/>
    </row>
    <row r="148" spans="1:5" s="55" customFormat="1" ht="12" customHeight="1">
      <c r="A148" s="198" t="s">
        <v>235</v>
      </c>
      <c r="B148" s="7" t="s">
        <v>544</v>
      </c>
      <c r="C148" s="169"/>
      <c r="D148" s="258"/>
      <c r="E148" s="106"/>
    </row>
    <row r="149" spans="1:5" s="55" customFormat="1" ht="12" customHeight="1">
      <c r="A149" s="198" t="s">
        <v>383</v>
      </c>
      <c r="B149" s="7" t="s">
        <v>539</v>
      </c>
      <c r="C149" s="169"/>
      <c r="D149" s="258"/>
      <c r="E149" s="106"/>
    </row>
    <row r="150" spans="1:5" s="55" customFormat="1" ht="12" customHeight="1">
      <c r="A150" s="198" t="s">
        <v>384</v>
      </c>
      <c r="B150" s="7" t="s">
        <v>581</v>
      </c>
      <c r="C150" s="169"/>
      <c r="D150" s="258"/>
      <c r="E150" s="106"/>
    </row>
    <row r="151" spans="1:5" ht="12.75" customHeight="1" thickBot="1">
      <c r="A151" s="207" t="s">
        <v>543</v>
      </c>
      <c r="B151" s="5" t="s">
        <v>546</v>
      </c>
      <c r="C151" s="171"/>
      <c r="D151" s="259"/>
      <c r="E151" s="108"/>
    </row>
    <row r="152" spans="1:5" ht="12.75" customHeight="1" thickBot="1">
      <c r="A152" s="238" t="s">
        <v>185</v>
      </c>
      <c r="B152" s="59" t="s">
        <v>547</v>
      </c>
      <c r="C152" s="249"/>
      <c r="D152" s="261"/>
      <c r="E152" s="243"/>
    </row>
    <row r="153" spans="1:5" ht="12.75" customHeight="1" thickBot="1">
      <c r="A153" s="238" t="s">
        <v>186</v>
      </c>
      <c r="B153" s="59" t="s">
        <v>548</v>
      </c>
      <c r="C153" s="249"/>
      <c r="D153" s="261"/>
      <c r="E153" s="243"/>
    </row>
    <row r="154" spans="1:5" ht="12" customHeight="1" thickBot="1">
      <c r="A154" s="25" t="s">
        <v>187</v>
      </c>
      <c r="B154" s="59" t="s">
        <v>550</v>
      </c>
      <c r="C154" s="251">
        <f>+C129+C133+C140+C146+C152+C153</f>
        <v>0</v>
      </c>
      <c r="D154" s="263">
        <f>+D129+D133+D140+D146+D152+D153</f>
        <v>0</v>
      </c>
      <c r="E154" s="245">
        <f>+E129+E133+E140+E146+E152+E153</f>
        <v>0</v>
      </c>
    </row>
    <row r="155" spans="1:5" ht="15" customHeight="1" thickBot="1">
      <c r="A155" s="209" t="s">
        <v>188</v>
      </c>
      <c r="B155" s="155" t="s">
        <v>549</v>
      </c>
      <c r="C155" s="251">
        <f>+C128+C154</f>
        <v>8100000</v>
      </c>
      <c r="D155" s="263">
        <f>+D128+D154</f>
        <v>15453359</v>
      </c>
      <c r="E155" s="245">
        <f>+E128+E154</f>
        <v>6564910</v>
      </c>
    </row>
    <row r="156" spans="1:5" ht="13.5" thickBot="1">
      <c r="A156" s="158"/>
      <c r="B156" s="159"/>
      <c r="C156" s="683">
        <f>C90-C155</f>
        <v>-8100000</v>
      </c>
      <c r="D156" s="683">
        <f>D90-D155</f>
        <v>-15453359</v>
      </c>
      <c r="E156" s="160"/>
    </row>
    <row r="157" spans="1:5" ht="15" customHeight="1" thickBot="1">
      <c r="A157" s="332" t="s">
        <v>670</v>
      </c>
      <c r="B157" s="333"/>
      <c r="C157" s="321"/>
      <c r="D157" s="321"/>
      <c r="E157" s="320"/>
    </row>
    <row r="158" spans="1:5" ht="14.25" customHeight="1" thickBot="1">
      <c r="A158" s="334" t="s">
        <v>671</v>
      </c>
      <c r="B158" s="335"/>
      <c r="C158" s="321"/>
      <c r="D158" s="321"/>
      <c r="E158" s="320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100" workbookViewId="0" topLeftCell="A1">
      <selection activeCell="C11" sqref="C11:E11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8"/>
      <c r="B1" s="827" t="str">
        <f>CONCATENATE("6.1.3. melléklet ",Z_ALAPADATOK!A7," ",Z_ALAPADATOK!B7," ",Z_ALAPADATOK!C7," ",Z_ALAPADATOK!D7," ",Z_ALAPADATOK!E7," ",Z_ALAPADATOK!F7," ",Z_ALAPADATOK!G7," ",Z_ALAPADATOK!H7)</f>
        <v>6.1.3. melléklet a 5 / 2019. ( V.29. ) önkormányzati rendelethez</v>
      </c>
      <c r="C1" s="828"/>
      <c r="D1" s="828"/>
      <c r="E1" s="828"/>
    </row>
    <row r="2" spans="1:5" s="51" customFormat="1" ht="21" customHeight="1" thickBot="1">
      <c r="A2" s="397" t="s">
        <v>217</v>
      </c>
      <c r="B2" s="826" t="str">
        <f>CONCATENATE(Z_ALAPADATOK!A3)</f>
        <v>Vaja Város  Önkormányzata</v>
      </c>
      <c r="C2" s="826"/>
      <c r="D2" s="826"/>
      <c r="E2" s="398" t="s">
        <v>211</v>
      </c>
    </row>
    <row r="3" spans="1:5" s="51" customFormat="1" ht="24.75" thickBot="1">
      <c r="A3" s="397" t="s">
        <v>309</v>
      </c>
      <c r="B3" s="826" t="s">
        <v>591</v>
      </c>
      <c r="C3" s="826"/>
      <c r="D3" s="826"/>
      <c r="E3" s="399" t="s">
        <v>215</v>
      </c>
    </row>
    <row r="4" spans="1:5" s="52" customFormat="1" ht="15.75" customHeight="1" thickBot="1">
      <c r="A4" s="391"/>
      <c r="B4" s="391"/>
      <c r="C4" s="392"/>
      <c r="D4" s="393"/>
      <c r="E4" s="392" t="str">
        <f>'Z_6.1.2.sz.mell'!E4</f>
        <v> Forintban!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str">
        <f>CONCATENATE('Z_6.1.2.sz.mell'!E5)</f>
        <v>Teljesítés
2018. XII. 31.</v>
      </c>
    </row>
    <row r="6" spans="1:5" s="47" customFormat="1" ht="12.75" customHeight="1" thickBot="1">
      <c r="A6" s="77" t="s">
        <v>561</v>
      </c>
      <c r="B6" s="78" t="s">
        <v>562</v>
      </c>
      <c r="C6" s="78" t="s">
        <v>563</v>
      </c>
      <c r="D6" s="315" t="s">
        <v>565</v>
      </c>
      <c r="E6" s="79" t="s">
        <v>564</v>
      </c>
    </row>
    <row r="7" spans="1:5" s="47" customFormat="1" ht="15.75" customHeight="1" thickBot="1">
      <c r="A7" s="823" t="s">
        <v>212</v>
      </c>
      <c r="B7" s="824"/>
      <c r="C7" s="824"/>
      <c r="D7" s="824"/>
      <c r="E7" s="825"/>
    </row>
    <row r="8" spans="1:5" s="47" customFormat="1" ht="12" customHeight="1" thickBot="1">
      <c r="A8" s="25" t="s">
        <v>178</v>
      </c>
      <c r="B8" s="19" t="s">
        <v>336</v>
      </c>
      <c r="C8" s="168">
        <f>+C9+C10+C11+C12+C13+C14</f>
        <v>20760000</v>
      </c>
      <c r="D8" s="256">
        <f>+D9+D10+D11+D12+D13+D14</f>
        <v>38711570</v>
      </c>
      <c r="E8" s="105">
        <f>+E9+E10+E11+E12+E13+E14</f>
        <v>31320961</v>
      </c>
    </row>
    <row r="9" spans="1:5" s="53" customFormat="1" ht="12" customHeight="1">
      <c r="A9" s="198" t="s">
        <v>236</v>
      </c>
      <c r="B9" s="181" t="s">
        <v>337</v>
      </c>
      <c r="C9" s="170"/>
      <c r="D9" s="257"/>
      <c r="E9" s="107"/>
    </row>
    <row r="10" spans="1:5" s="54" customFormat="1" ht="12" customHeight="1">
      <c r="A10" s="199" t="s">
        <v>237</v>
      </c>
      <c r="B10" s="182" t="s">
        <v>338</v>
      </c>
      <c r="C10" s="169"/>
      <c r="D10" s="258"/>
      <c r="E10" s="106"/>
    </row>
    <row r="11" spans="1:5" s="54" customFormat="1" ht="12" customHeight="1">
      <c r="A11" s="199" t="s">
        <v>238</v>
      </c>
      <c r="B11" s="182" t="s">
        <v>339</v>
      </c>
      <c r="C11" s="171">
        <v>20760000</v>
      </c>
      <c r="D11" s="259">
        <v>38711570</v>
      </c>
      <c r="E11" s="106">
        <v>31320961</v>
      </c>
    </row>
    <row r="12" spans="1:5" s="54" customFormat="1" ht="12" customHeight="1">
      <c r="A12" s="199" t="s">
        <v>239</v>
      </c>
      <c r="B12" s="182" t="s">
        <v>340</v>
      </c>
      <c r="C12" s="169"/>
      <c r="D12" s="258"/>
      <c r="E12" s="106"/>
    </row>
    <row r="13" spans="1:5" s="54" customFormat="1" ht="12" customHeight="1">
      <c r="A13" s="199" t="s">
        <v>271</v>
      </c>
      <c r="B13" s="182" t="s">
        <v>569</v>
      </c>
      <c r="C13" s="169"/>
      <c r="D13" s="258"/>
      <c r="E13" s="106"/>
    </row>
    <row r="14" spans="1:5" s="53" customFormat="1" ht="12" customHeight="1" thickBot="1">
      <c r="A14" s="200" t="s">
        <v>240</v>
      </c>
      <c r="B14" s="183" t="s">
        <v>510</v>
      </c>
      <c r="C14" s="169"/>
      <c r="D14" s="258"/>
      <c r="E14" s="106"/>
    </row>
    <row r="15" spans="1:5" s="53" customFormat="1" ht="12" customHeight="1" thickBot="1">
      <c r="A15" s="25" t="s">
        <v>179</v>
      </c>
      <c r="B15" s="112" t="s">
        <v>341</v>
      </c>
      <c r="C15" s="168">
        <f>+C16+C17+C18+C19+C20</f>
        <v>0</v>
      </c>
      <c r="D15" s="256">
        <f>+D16+D17+D18+D19+D20</f>
        <v>0</v>
      </c>
      <c r="E15" s="105">
        <f>+E16+E17+E18+E19+E20</f>
        <v>0</v>
      </c>
    </row>
    <row r="16" spans="1:5" s="53" customFormat="1" ht="12" customHeight="1">
      <c r="A16" s="198" t="s">
        <v>242</v>
      </c>
      <c r="B16" s="181" t="s">
        <v>342</v>
      </c>
      <c r="C16" s="170"/>
      <c r="D16" s="257"/>
      <c r="E16" s="107"/>
    </row>
    <row r="17" spans="1:5" s="53" customFormat="1" ht="12" customHeight="1">
      <c r="A17" s="199" t="s">
        <v>243</v>
      </c>
      <c r="B17" s="182" t="s">
        <v>343</v>
      </c>
      <c r="C17" s="169"/>
      <c r="D17" s="258"/>
      <c r="E17" s="106"/>
    </row>
    <row r="18" spans="1:5" s="53" customFormat="1" ht="12" customHeight="1">
      <c r="A18" s="199" t="s">
        <v>244</v>
      </c>
      <c r="B18" s="182" t="s">
        <v>501</v>
      </c>
      <c r="C18" s="169"/>
      <c r="D18" s="258"/>
      <c r="E18" s="106"/>
    </row>
    <row r="19" spans="1:5" s="53" customFormat="1" ht="12" customHeight="1">
      <c r="A19" s="199" t="s">
        <v>245</v>
      </c>
      <c r="B19" s="182" t="s">
        <v>502</v>
      </c>
      <c r="C19" s="169"/>
      <c r="D19" s="258"/>
      <c r="E19" s="106"/>
    </row>
    <row r="20" spans="1:5" s="53" customFormat="1" ht="12" customHeight="1">
      <c r="A20" s="199" t="s">
        <v>246</v>
      </c>
      <c r="B20" s="182" t="s">
        <v>344</v>
      </c>
      <c r="C20" s="169"/>
      <c r="D20" s="258"/>
      <c r="E20" s="106"/>
    </row>
    <row r="21" spans="1:5" s="54" customFormat="1" ht="12" customHeight="1" thickBot="1">
      <c r="A21" s="200" t="s">
        <v>253</v>
      </c>
      <c r="B21" s="183" t="s">
        <v>345</v>
      </c>
      <c r="C21" s="171"/>
      <c r="D21" s="259"/>
      <c r="E21" s="108"/>
    </row>
    <row r="22" spans="1:5" s="54" customFormat="1" ht="12" customHeight="1" thickBot="1">
      <c r="A22" s="25" t="s">
        <v>180</v>
      </c>
      <c r="B22" s="19" t="s">
        <v>346</v>
      </c>
      <c r="C22" s="168">
        <f>+C23+C24+C25+C26+C27</f>
        <v>0</v>
      </c>
      <c r="D22" s="256">
        <f>+D23+D24+D25+D26+D27</f>
        <v>0</v>
      </c>
      <c r="E22" s="105">
        <f>+E23+E24+E25+E26+E27</f>
        <v>0</v>
      </c>
    </row>
    <row r="23" spans="1:5" s="54" customFormat="1" ht="12" customHeight="1">
      <c r="A23" s="198" t="s">
        <v>225</v>
      </c>
      <c r="B23" s="181" t="s">
        <v>347</v>
      </c>
      <c r="C23" s="170"/>
      <c r="D23" s="257"/>
      <c r="E23" s="107"/>
    </row>
    <row r="24" spans="1:5" s="53" customFormat="1" ht="12" customHeight="1">
      <c r="A24" s="199" t="s">
        <v>226</v>
      </c>
      <c r="B24" s="182" t="s">
        <v>348</v>
      </c>
      <c r="C24" s="169"/>
      <c r="D24" s="258"/>
      <c r="E24" s="106"/>
    </row>
    <row r="25" spans="1:5" s="54" customFormat="1" ht="12" customHeight="1">
      <c r="A25" s="199" t="s">
        <v>227</v>
      </c>
      <c r="B25" s="182" t="s">
        <v>503</v>
      </c>
      <c r="C25" s="169"/>
      <c r="D25" s="258"/>
      <c r="E25" s="106"/>
    </row>
    <row r="26" spans="1:5" s="54" customFormat="1" ht="12" customHeight="1">
      <c r="A26" s="199" t="s">
        <v>228</v>
      </c>
      <c r="B26" s="182" t="s">
        <v>504</v>
      </c>
      <c r="C26" s="169"/>
      <c r="D26" s="258"/>
      <c r="E26" s="106"/>
    </row>
    <row r="27" spans="1:5" s="54" customFormat="1" ht="12" customHeight="1">
      <c r="A27" s="199" t="s">
        <v>284</v>
      </c>
      <c r="B27" s="182" t="s">
        <v>349</v>
      </c>
      <c r="C27" s="169"/>
      <c r="D27" s="258"/>
      <c r="E27" s="106"/>
    </row>
    <row r="28" spans="1:5" s="54" customFormat="1" ht="12" customHeight="1" thickBot="1">
      <c r="A28" s="200" t="s">
        <v>285</v>
      </c>
      <c r="B28" s="183" t="s">
        <v>350</v>
      </c>
      <c r="C28" s="171"/>
      <c r="D28" s="259"/>
      <c r="E28" s="108"/>
    </row>
    <row r="29" spans="1:5" s="54" customFormat="1" ht="12" customHeight="1" thickBot="1">
      <c r="A29" s="25" t="s">
        <v>286</v>
      </c>
      <c r="B29" s="19" t="s">
        <v>660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4" customFormat="1" ht="12" customHeight="1">
      <c r="A30" s="198" t="s">
        <v>351</v>
      </c>
      <c r="B30" s="181" t="s">
        <v>661</v>
      </c>
      <c r="C30" s="170">
        <f>+C31+C32+C33</f>
        <v>0</v>
      </c>
      <c r="D30" s="170">
        <f>+D31+D32+D33</f>
        <v>0</v>
      </c>
      <c r="E30" s="107">
        <f>+E31+E32+E33</f>
        <v>0</v>
      </c>
    </row>
    <row r="31" spans="1:5" s="54" customFormat="1" ht="12" customHeight="1">
      <c r="A31" s="199" t="s">
        <v>352</v>
      </c>
      <c r="B31" s="182" t="s">
        <v>662</v>
      </c>
      <c r="C31" s="169"/>
      <c r="D31" s="169"/>
      <c r="E31" s="106"/>
    </row>
    <row r="32" spans="1:5" s="54" customFormat="1" ht="12" customHeight="1">
      <c r="A32" s="199" t="s">
        <v>353</v>
      </c>
      <c r="B32" s="182" t="s">
        <v>663</v>
      </c>
      <c r="C32" s="169"/>
      <c r="D32" s="169"/>
      <c r="E32" s="106"/>
    </row>
    <row r="33" spans="1:5" s="54" customFormat="1" ht="12" customHeight="1">
      <c r="A33" s="199" t="s">
        <v>354</v>
      </c>
      <c r="B33" s="182" t="s">
        <v>664</v>
      </c>
      <c r="C33" s="169"/>
      <c r="D33" s="169"/>
      <c r="E33" s="106"/>
    </row>
    <row r="34" spans="1:5" s="54" customFormat="1" ht="12" customHeight="1">
      <c r="A34" s="199" t="s">
        <v>665</v>
      </c>
      <c r="B34" s="182" t="s">
        <v>355</v>
      </c>
      <c r="C34" s="169"/>
      <c r="D34" s="169"/>
      <c r="E34" s="106"/>
    </row>
    <row r="35" spans="1:5" s="54" customFormat="1" ht="12" customHeight="1">
      <c r="A35" s="199" t="s">
        <v>666</v>
      </c>
      <c r="B35" s="182" t="s">
        <v>356</v>
      </c>
      <c r="C35" s="169"/>
      <c r="D35" s="169"/>
      <c r="E35" s="106"/>
    </row>
    <row r="36" spans="1:5" s="54" customFormat="1" ht="12" customHeight="1" thickBot="1">
      <c r="A36" s="200" t="s">
        <v>667</v>
      </c>
      <c r="B36" s="331" t="s">
        <v>357</v>
      </c>
      <c r="C36" s="171"/>
      <c r="D36" s="171"/>
      <c r="E36" s="108"/>
    </row>
    <row r="37" spans="1:5" s="54" customFormat="1" ht="12" customHeight="1" thickBot="1">
      <c r="A37" s="25" t="s">
        <v>182</v>
      </c>
      <c r="B37" s="19" t="s">
        <v>511</v>
      </c>
      <c r="C37" s="168">
        <f>SUM(C38:C48)</f>
        <v>0</v>
      </c>
      <c r="D37" s="256">
        <f>SUM(D38:D48)</f>
        <v>0</v>
      </c>
      <c r="E37" s="105">
        <f>SUM(E38:E48)</f>
        <v>0</v>
      </c>
    </row>
    <row r="38" spans="1:5" s="54" customFormat="1" ht="12" customHeight="1">
      <c r="A38" s="198" t="s">
        <v>229</v>
      </c>
      <c r="B38" s="181" t="s">
        <v>360</v>
      </c>
      <c r="C38" s="170"/>
      <c r="D38" s="257"/>
      <c r="E38" s="107"/>
    </row>
    <row r="39" spans="1:5" s="54" customFormat="1" ht="12" customHeight="1">
      <c r="A39" s="199" t="s">
        <v>230</v>
      </c>
      <c r="B39" s="182" t="s">
        <v>361</v>
      </c>
      <c r="C39" s="169"/>
      <c r="D39" s="258"/>
      <c r="E39" s="106"/>
    </row>
    <row r="40" spans="1:5" s="54" customFormat="1" ht="12" customHeight="1">
      <c r="A40" s="199" t="s">
        <v>231</v>
      </c>
      <c r="B40" s="182" t="s">
        <v>362</v>
      </c>
      <c r="C40" s="169"/>
      <c r="D40" s="258"/>
      <c r="E40" s="106"/>
    </row>
    <row r="41" spans="1:5" s="54" customFormat="1" ht="12" customHeight="1">
      <c r="A41" s="199" t="s">
        <v>288</v>
      </c>
      <c r="B41" s="182" t="s">
        <v>363</v>
      </c>
      <c r="C41" s="169"/>
      <c r="D41" s="258"/>
      <c r="E41" s="106"/>
    </row>
    <row r="42" spans="1:5" s="54" customFormat="1" ht="12" customHeight="1">
      <c r="A42" s="199" t="s">
        <v>289</v>
      </c>
      <c r="B42" s="182" t="s">
        <v>364</v>
      </c>
      <c r="C42" s="169"/>
      <c r="D42" s="258"/>
      <c r="E42" s="106"/>
    </row>
    <row r="43" spans="1:5" s="54" customFormat="1" ht="12" customHeight="1">
      <c r="A43" s="199" t="s">
        <v>290</v>
      </c>
      <c r="B43" s="182" t="s">
        <v>365</v>
      </c>
      <c r="C43" s="169"/>
      <c r="D43" s="258"/>
      <c r="E43" s="106"/>
    </row>
    <row r="44" spans="1:5" s="54" customFormat="1" ht="12" customHeight="1">
      <c r="A44" s="199" t="s">
        <v>291</v>
      </c>
      <c r="B44" s="182" t="s">
        <v>366</v>
      </c>
      <c r="C44" s="169"/>
      <c r="D44" s="258"/>
      <c r="E44" s="106"/>
    </row>
    <row r="45" spans="1:5" s="54" customFormat="1" ht="12" customHeight="1">
      <c r="A45" s="199" t="s">
        <v>292</v>
      </c>
      <c r="B45" s="182" t="s">
        <v>668</v>
      </c>
      <c r="C45" s="169"/>
      <c r="D45" s="258"/>
      <c r="E45" s="106"/>
    </row>
    <row r="46" spans="1:5" s="54" customFormat="1" ht="12" customHeight="1">
      <c r="A46" s="199" t="s">
        <v>358</v>
      </c>
      <c r="B46" s="182" t="s">
        <v>368</v>
      </c>
      <c r="C46" s="172"/>
      <c r="D46" s="316"/>
      <c r="E46" s="109"/>
    </row>
    <row r="47" spans="1:5" s="54" customFormat="1" ht="12" customHeight="1">
      <c r="A47" s="200" t="s">
        <v>359</v>
      </c>
      <c r="B47" s="183" t="s">
        <v>513</v>
      </c>
      <c r="C47" s="173"/>
      <c r="D47" s="317"/>
      <c r="E47" s="110"/>
    </row>
    <row r="48" spans="1:5" s="54" customFormat="1" ht="12" customHeight="1" thickBot="1">
      <c r="A48" s="200" t="s">
        <v>512</v>
      </c>
      <c r="B48" s="183" t="s">
        <v>369</v>
      </c>
      <c r="C48" s="173"/>
      <c r="D48" s="317"/>
      <c r="E48" s="110"/>
    </row>
    <row r="49" spans="1:5" s="54" customFormat="1" ht="12" customHeight="1" thickBot="1">
      <c r="A49" s="25" t="s">
        <v>183</v>
      </c>
      <c r="B49" s="19" t="s">
        <v>370</v>
      </c>
      <c r="C49" s="168">
        <f>SUM(C50:C54)</f>
        <v>0</v>
      </c>
      <c r="D49" s="256">
        <f>SUM(D50:D54)</f>
        <v>0</v>
      </c>
      <c r="E49" s="105">
        <f>SUM(E50:E54)</f>
        <v>0</v>
      </c>
    </row>
    <row r="50" spans="1:5" s="54" customFormat="1" ht="12" customHeight="1">
      <c r="A50" s="198" t="s">
        <v>232</v>
      </c>
      <c r="B50" s="181" t="s">
        <v>374</v>
      </c>
      <c r="C50" s="221"/>
      <c r="D50" s="318"/>
      <c r="E50" s="111"/>
    </row>
    <row r="51" spans="1:5" s="54" customFormat="1" ht="12" customHeight="1">
      <c r="A51" s="199" t="s">
        <v>233</v>
      </c>
      <c r="B51" s="182" t="s">
        <v>375</v>
      </c>
      <c r="C51" s="172"/>
      <c r="D51" s="316"/>
      <c r="E51" s="109"/>
    </row>
    <row r="52" spans="1:5" s="54" customFormat="1" ht="12" customHeight="1">
      <c r="A52" s="199" t="s">
        <v>371</v>
      </c>
      <c r="B52" s="182" t="s">
        <v>376</v>
      </c>
      <c r="C52" s="172"/>
      <c r="D52" s="316"/>
      <c r="E52" s="109"/>
    </row>
    <row r="53" spans="1:5" s="54" customFormat="1" ht="12" customHeight="1">
      <c r="A53" s="199" t="s">
        <v>372</v>
      </c>
      <c r="B53" s="182" t="s">
        <v>377</v>
      </c>
      <c r="C53" s="172"/>
      <c r="D53" s="316"/>
      <c r="E53" s="109"/>
    </row>
    <row r="54" spans="1:5" s="54" customFormat="1" ht="12" customHeight="1" thickBot="1">
      <c r="A54" s="200" t="s">
        <v>373</v>
      </c>
      <c r="B54" s="183" t="s">
        <v>378</v>
      </c>
      <c r="C54" s="173"/>
      <c r="D54" s="317"/>
      <c r="E54" s="110"/>
    </row>
    <row r="55" spans="1:5" s="54" customFormat="1" ht="12" customHeight="1" thickBot="1">
      <c r="A55" s="25" t="s">
        <v>293</v>
      </c>
      <c r="B55" s="19" t="s">
        <v>379</v>
      </c>
      <c r="C55" s="168">
        <f>SUM(C56:C58)</f>
        <v>0</v>
      </c>
      <c r="D55" s="256">
        <f>SUM(D56:D58)</f>
        <v>0</v>
      </c>
      <c r="E55" s="105">
        <f>SUM(E56:E58)</f>
        <v>0</v>
      </c>
    </row>
    <row r="56" spans="1:5" s="54" customFormat="1" ht="12" customHeight="1">
      <c r="A56" s="198" t="s">
        <v>234</v>
      </c>
      <c r="B56" s="181" t="s">
        <v>380</v>
      </c>
      <c r="C56" s="170"/>
      <c r="D56" s="257"/>
      <c r="E56" s="107"/>
    </row>
    <row r="57" spans="1:5" s="54" customFormat="1" ht="12" customHeight="1">
      <c r="A57" s="199" t="s">
        <v>235</v>
      </c>
      <c r="B57" s="182" t="s">
        <v>505</v>
      </c>
      <c r="C57" s="169"/>
      <c r="D57" s="258"/>
      <c r="E57" s="106"/>
    </row>
    <row r="58" spans="1:5" s="54" customFormat="1" ht="12" customHeight="1">
      <c r="A58" s="199" t="s">
        <v>383</v>
      </c>
      <c r="B58" s="182" t="s">
        <v>381</v>
      </c>
      <c r="C58" s="169"/>
      <c r="D58" s="258"/>
      <c r="E58" s="106"/>
    </row>
    <row r="59" spans="1:5" s="54" customFormat="1" ht="12" customHeight="1" thickBot="1">
      <c r="A59" s="200" t="s">
        <v>384</v>
      </c>
      <c r="B59" s="183" t="s">
        <v>382</v>
      </c>
      <c r="C59" s="171"/>
      <c r="D59" s="259"/>
      <c r="E59" s="108"/>
    </row>
    <row r="60" spans="1:5" s="54" customFormat="1" ht="12" customHeight="1" thickBot="1">
      <c r="A60" s="25" t="s">
        <v>185</v>
      </c>
      <c r="B60" s="112" t="s">
        <v>385</v>
      </c>
      <c r="C60" s="168">
        <f>SUM(C61:C63)</f>
        <v>0</v>
      </c>
      <c r="D60" s="256">
        <f>SUM(D61:D63)</f>
        <v>0</v>
      </c>
      <c r="E60" s="105">
        <f>SUM(E61:E63)</f>
        <v>0</v>
      </c>
    </row>
    <row r="61" spans="1:5" s="54" customFormat="1" ht="12" customHeight="1">
      <c r="A61" s="198" t="s">
        <v>294</v>
      </c>
      <c r="B61" s="181" t="s">
        <v>387</v>
      </c>
      <c r="C61" s="172"/>
      <c r="D61" s="316"/>
      <c r="E61" s="109"/>
    </row>
    <row r="62" spans="1:5" s="54" customFormat="1" ht="12" customHeight="1">
      <c r="A62" s="199" t="s">
        <v>295</v>
      </c>
      <c r="B62" s="182" t="s">
        <v>506</v>
      </c>
      <c r="C62" s="172"/>
      <c r="D62" s="316"/>
      <c r="E62" s="109"/>
    </row>
    <row r="63" spans="1:5" s="54" customFormat="1" ht="12" customHeight="1">
      <c r="A63" s="199" t="s">
        <v>318</v>
      </c>
      <c r="B63" s="182" t="s">
        <v>388</v>
      </c>
      <c r="C63" s="172"/>
      <c r="D63" s="316"/>
      <c r="E63" s="109"/>
    </row>
    <row r="64" spans="1:5" s="54" customFormat="1" ht="12" customHeight="1" thickBot="1">
      <c r="A64" s="200" t="s">
        <v>386</v>
      </c>
      <c r="B64" s="183" t="s">
        <v>389</v>
      </c>
      <c r="C64" s="172"/>
      <c r="D64" s="316"/>
      <c r="E64" s="109"/>
    </row>
    <row r="65" spans="1:5" s="54" customFormat="1" ht="12" customHeight="1" thickBot="1">
      <c r="A65" s="25" t="s">
        <v>186</v>
      </c>
      <c r="B65" s="19" t="s">
        <v>390</v>
      </c>
      <c r="C65" s="174">
        <f>+C8+C15+C22+C29+C37+C49+C55+C60</f>
        <v>20760000</v>
      </c>
      <c r="D65" s="260">
        <f>+D8+D15+D22+D29+D37+D49+D55+D60</f>
        <v>38711570</v>
      </c>
      <c r="E65" s="210">
        <f>+E8+E15+E22+E29+E37+E49+E55+E60</f>
        <v>31320961</v>
      </c>
    </row>
    <row r="66" spans="1:5" s="54" customFormat="1" ht="12" customHeight="1" thickBot="1">
      <c r="A66" s="201" t="s">
        <v>475</v>
      </c>
      <c r="B66" s="112" t="s">
        <v>392</v>
      </c>
      <c r="C66" s="168">
        <f>SUM(C67:C69)</f>
        <v>0</v>
      </c>
      <c r="D66" s="256">
        <f>SUM(D67:D69)</f>
        <v>0</v>
      </c>
      <c r="E66" s="105">
        <f>SUM(E67:E69)</f>
        <v>0</v>
      </c>
    </row>
    <row r="67" spans="1:5" s="54" customFormat="1" ht="12" customHeight="1">
      <c r="A67" s="198" t="s">
        <v>420</v>
      </c>
      <c r="B67" s="181" t="s">
        <v>393</v>
      </c>
      <c r="C67" s="172"/>
      <c r="D67" s="316"/>
      <c r="E67" s="109"/>
    </row>
    <row r="68" spans="1:5" s="54" customFormat="1" ht="12" customHeight="1">
      <c r="A68" s="199" t="s">
        <v>429</v>
      </c>
      <c r="B68" s="182" t="s">
        <v>394</v>
      </c>
      <c r="C68" s="172"/>
      <c r="D68" s="316"/>
      <c r="E68" s="109"/>
    </row>
    <row r="69" spans="1:5" s="54" customFormat="1" ht="12" customHeight="1" thickBot="1">
      <c r="A69" s="200" t="s">
        <v>430</v>
      </c>
      <c r="B69" s="184" t="s">
        <v>395</v>
      </c>
      <c r="C69" s="172"/>
      <c r="D69" s="319"/>
      <c r="E69" s="109"/>
    </row>
    <row r="70" spans="1:5" s="54" customFormat="1" ht="12" customHeight="1" thickBot="1">
      <c r="A70" s="201" t="s">
        <v>396</v>
      </c>
      <c r="B70" s="112" t="s">
        <v>397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>
      <c r="A71" s="198" t="s">
        <v>272</v>
      </c>
      <c r="B71" s="368" t="s">
        <v>398</v>
      </c>
      <c r="C71" s="172"/>
      <c r="D71" s="172"/>
      <c r="E71" s="109"/>
    </row>
    <row r="72" spans="1:5" s="54" customFormat="1" ht="12" customHeight="1">
      <c r="A72" s="199" t="s">
        <v>273</v>
      </c>
      <c r="B72" s="368" t="s">
        <v>675</v>
      </c>
      <c r="C72" s="172"/>
      <c r="D72" s="172"/>
      <c r="E72" s="109"/>
    </row>
    <row r="73" spans="1:5" s="54" customFormat="1" ht="12" customHeight="1">
      <c r="A73" s="199" t="s">
        <v>421</v>
      </c>
      <c r="B73" s="368" t="s">
        <v>399</v>
      </c>
      <c r="C73" s="172"/>
      <c r="D73" s="172"/>
      <c r="E73" s="109"/>
    </row>
    <row r="74" spans="1:5" s="54" customFormat="1" ht="12" customHeight="1" thickBot="1">
      <c r="A74" s="200" t="s">
        <v>422</v>
      </c>
      <c r="B74" s="369" t="s">
        <v>676</v>
      </c>
      <c r="C74" s="172"/>
      <c r="D74" s="172"/>
      <c r="E74" s="109"/>
    </row>
    <row r="75" spans="1:5" s="54" customFormat="1" ht="12" customHeight="1" thickBot="1">
      <c r="A75" s="201" t="s">
        <v>400</v>
      </c>
      <c r="B75" s="112" t="s">
        <v>401</v>
      </c>
      <c r="C75" s="168">
        <f>SUM(C76:C77)</f>
        <v>0</v>
      </c>
      <c r="D75" s="168">
        <f>SUM(D76:D77)</f>
        <v>0</v>
      </c>
      <c r="E75" s="105">
        <f>SUM(E76:E77)</f>
        <v>0</v>
      </c>
    </row>
    <row r="76" spans="1:5" s="54" customFormat="1" ht="12" customHeight="1">
      <c r="A76" s="198" t="s">
        <v>423</v>
      </c>
      <c r="B76" s="181" t="s">
        <v>402</v>
      </c>
      <c r="C76" s="172"/>
      <c r="D76" s="172"/>
      <c r="E76" s="109"/>
    </row>
    <row r="77" spans="1:5" s="54" customFormat="1" ht="12" customHeight="1" thickBot="1">
      <c r="A77" s="200" t="s">
        <v>424</v>
      </c>
      <c r="B77" s="183" t="s">
        <v>403</v>
      </c>
      <c r="C77" s="172"/>
      <c r="D77" s="172"/>
      <c r="E77" s="109"/>
    </row>
    <row r="78" spans="1:5" s="53" customFormat="1" ht="12" customHeight="1" thickBot="1">
      <c r="A78" s="201" t="s">
        <v>404</v>
      </c>
      <c r="B78" s="112" t="s">
        <v>405</v>
      </c>
      <c r="C78" s="168">
        <f>SUM(C79:C81)</f>
        <v>0</v>
      </c>
      <c r="D78" s="168">
        <f>SUM(D79:D81)</f>
        <v>0</v>
      </c>
      <c r="E78" s="105">
        <f>SUM(E79:E81)</f>
        <v>0</v>
      </c>
    </row>
    <row r="79" spans="1:5" s="54" customFormat="1" ht="12" customHeight="1">
      <c r="A79" s="198" t="s">
        <v>425</v>
      </c>
      <c r="B79" s="181" t="s">
        <v>406</v>
      </c>
      <c r="C79" s="172"/>
      <c r="D79" s="172"/>
      <c r="E79" s="109"/>
    </row>
    <row r="80" spans="1:5" s="54" customFormat="1" ht="12" customHeight="1">
      <c r="A80" s="199" t="s">
        <v>426</v>
      </c>
      <c r="B80" s="182" t="s">
        <v>407</v>
      </c>
      <c r="C80" s="172"/>
      <c r="D80" s="172"/>
      <c r="E80" s="109"/>
    </row>
    <row r="81" spans="1:5" s="54" customFormat="1" ht="12" customHeight="1" thickBot="1">
      <c r="A81" s="200" t="s">
        <v>427</v>
      </c>
      <c r="B81" s="183" t="s">
        <v>677</v>
      </c>
      <c r="C81" s="172"/>
      <c r="D81" s="172"/>
      <c r="E81" s="109"/>
    </row>
    <row r="82" spans="1:5" s="54" customFormat="1" ht="12" customHeight="1" thickBot="1">
      <c r="A82" s="201" t="s">
        <v>408</v>
      </c>
      <c r="B82" s="112" t="s">
        <v>428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>
      <c r="A83" s="202" t="s">
        <v>409</v>
      </c>
      <c r="B83" s="181" t="s">
        <v>410</v>
      </c>
      <c r="C83" s="172"/>
      <c r="D83" s="172"/>
      <c r="E83" s="109"/>
    </row>
    <row r="84" spans="1:5" s="54" customFormat="1" ht="12" customHeight="1">
      <c r="A84" s="203" t="s">
        <v>411</v>
      </c>
      <c r="B84" s="182" t="s">
        <v>412</v>
      </c>
      <c r="C84" s="172"/>
      <c r="D84" s="172"/>
      <c r="E84" s="109"/>
    </row>
    <row r="85" spans="1:5" s="54" customFormat="1" ht="12" customHeight="1">
      <c r="A85" s="203" t="s">
        <v>413</v>
      </c>
      <c r="B85" s="182" t="s">
        <v>414</v>
      </c>
      <c r="C85" s="172"/>
      <c r="D85" s="172"/>
      <c r="E85" s="109"/>
    </row>
    <row r="86" spans="1:5" s="53" customFormat="1" ht="12" customHeight="1" thickBot="1">
      <c r="A86" s="204" t="s">
        <v>415</v>
      </c>
      <c r="B86" s="183" t="s">
        <v>416</v>
      </c>
      <c r="C86" s="172"/>
      <c r="D86" s="172"/>
      <c r="E86" s="109"/>
    </row>
    <row r="87" spans="1:5" s="53" customFormat="1" ht="12" customHeight="1" thickBot="1">
      <c r="A87" s="201" t="s">
        <v>417</v>
      </c>
      <c r="B87" s="112" t="s">
        <v>552</v>
      </c>
      <c r="C87" s="224"/>
      <c r="D87" s="224"/>
      <c r="E87" s="225"/>
    </row>
    <row r="88" spans="1:5" s="53" customFormat="1" ht="12" customHeight="1" thickBot="1">
      <c r="A88" s="201" t="s">
        <v>570</v>
      </c>
      <c r="B88" s="112" t="s">
        <v>418</v>
      </c>
      <c r="C88" s="224"/>
      <c r="D88" s="224"/>
      <c r="E88" s="225"/>
    </row>
    <row r="89" spans="1:5" s="53" customFormat="1" ht="12" customHeight="1" thickBot="1">
      <c r="A89" s="201" t="s">
        <v>571</v>
      </c>
      <c r="B89" s="188" t="s">
        <v>555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3" customFormat="1" ht="12" customHeight="1" thickBot="1">
      <c r="A90" s="205" t="s">
        <v>572</v>
      </c>
      <c r="B90" s="189" t="s">
        <v>573</v>
      </c>
      <c r="C90" s="174">
        <f>+C65+C89</f>
        <v>20760000</v>
      </c>
      <c r="D90" s="174">
        <f>+D65+D89</f>
        <v>38711570</v>
      </c>
      <c r="E90" s="210">
        <f>+E65+E89</f>
        <v>31320961</v>
      </c>
    </row>
    <row r="91" spans="1:3" s="54" customFormat="1" ht="15" customHeight="1" thickBot="1">
      <c r="A91" s="89"/>
      <c r="B91" s="90"/>
      <c r="C91" s="150"/>
    </row>
    <row r="92" spans="1:5" s="47" customFormat="1" ht="16.5" customHeight="1" thickBot="1">
      <c r="A92" s="823" t="s">
        <v>213</v>
      </c>
      <c r="B92" s="824"/>
      <c r="C92" s="824"/>
      <c r="D92" s="824"/>
      <c r="E92" s="825"/>
    </row>
    <row r="93" spans="1:5" s="55" customFormat="1" ht="12" customHeight="1" thickBot="1">
      <c r="A93" s="175" t="s">
        <v>178</v>
      </c>
      <c r="B93" s="24" t="s">
        <v>577</v>
      </c>
      <c r="C93" s="167">
        <f>+C94+C95+C96+C97+C98+C111</f>
        <v>20760000</v>
      </c>
      <c r="D93" s="167">
        <f>+D94+D95+D96+D97+D98+D111</f>
        <v>38711570</v>
      </c>
      <c r="E93" s="239">
        <f>+E94+E95+E96+E97+E98+E111</f>
        <v>31320961</v>
      </c>
    </row>
    <row r="94" spans="1:5" ht="12" customHeight="1">
      <c r="A94" s="206" t="s">
        <v>236</v>
      </c>
      <c r="B94" s="8" t="s">
        <v>207</v>
      </c>
      <c r="C94" s="246"/>
      <c r="D94" s="246"/>
      <c r="E94" s="240"/>
    </row>
    <row r="95" spans="1:5" ht="12" customHeight="1">
      <c r="A95" s="199" t="s">
        <v>237</v>
      </c>
      <c r="B95" s="6" t="s">
        <v>296</v>
      </c>
      <c r="C95" s="169"/>
      <c r="D95" s="169"/>
      <c r="E95" s="106"/>
    </row>
    <row r="96" spans="1:5" ht="12" customHeight="1">
      <c r="A96" s="199" t="s">
        <v>238</v>
      </c>
      <c r="B96" s="6" t="s">
        <v>264</v>
      </c>
      <c r="C96" s="171"/>
      <c r="D96" s="169"/>
      <c r="E96" s="108"/>
    </row>
    <row r="97" spans="1:5" ht="12" customHeight="1">
      <c r="A97" s="199" t="s">
        <v>239</v>
      </c>
      <c r="B97" s="9" t="s">
        <v>297</v>
      </c>
      <c r="C97" s="171">
        <v>20760000</v>
      </c>
      <c r="D97" s="259">
        <v>38711570</v>
      </c>
      <c r="E97" s="106">
        <v>31320961</v>
      </c>
    </row>
    <row r="98" spans="1:5" ht="12" customHeight="1">
      <c r="A98" s="199" t="s">
        <v>248</v>
      </c>
      <c r="B98" s="17" t="s">
        <v>298</v>
      </c>
      <c r="C98" s="171"/>
      <c r="D98" s="259"/>
      <c r="E98" s="108"/>
    </row>
    <row r="99" spans="1:5" ht="12" customHeight="1">
      <c r="A99" s="199" t="s">
        <v>240</v>
      </c>
      <c r="B99" s="6" t="s">
        <v>574</v>
      </c>
      <c r="C99" s="171"/>
      <c r="D99" s="259"/>
      <c r="E99" s="108"/>
    </row>
    <row r="100" spans="1:5" ht="12" customHeight="1">
      <c r="A100" s="199" t="s">
        <v>241</v>
      </c>
      <c r="B100" s="65" t="s">
        <v>518</v>
      </c>
      <c r="C100" s="171"/>
      <c r="D100" s="259"/>
      <c r="E100" s="108"/>
    </row>
    <row r="101" spans="1:5" ht="12" customHeight="1">
      <c r="A101" s="199" t="s">
        <v>249</v>
      </c>
      <c r="B101" s="65" t="s">
        <v>517</v>
      </c>
      <c r="C101" s="171"/>
      <c r="D101" s="259"/>
      <c r="E101" s="108"/>
    </row>
    <row r="102" spans="1:5" ht="12" customHeight="1">
      <c r="A102" s="199" t="s">
        <v>250</v>
      </c>
      <c r="B102" s="65" t="s">
        <v>434</v>
      </c>
      <c r="C102" s="171"/>
      <c r="D102" s="259"/>
      <c r="E102" s="108"/>
    </row>
    <row r="103" spans="1:5" ht="12" customHeight="1">
      <c r="A103" s="199" t="s">
        <v>251</v>
      </c>
      <c r="B103" s="66" t="s">
        <v>435</v>
      </c>
      <c r="C103" s="171"/>
      <c r="D103" s="259"/>
      <c r="E103" s="108"/>
    </row>
    <row r="104" spans="1:5" ht="12" customHeight="1">
      <c r="A104" s="199" t="s">
        <v>252</v>
      </c>
      <c r="B104" s="66" t="s">
        <v>436</v>
      </c>
      <c r="C104" s="171"/>
      <c r="D104" s="259"/>
      <c r="E104" s="108"/>
    </row>
    <row r="105" spans="1:5" ht="12" customHeight="1">
      <c r="A105" s="199" t="s">
        <v>254</v>
      </c>
      <c r="B105" s="65" t="s">
        <v>437</v>
      </c>
      <c r="C105" s="171"/>
      <c r="D105" s="259"/>
      <c r="E105" s="108"/>
    </row>
    <row r="106" spans="1:5" ht="12" customHeight="1">
      <c r="A106" s="199" t="s">
        <v>299</v>
      </c>
      <c r="B106" s="65" t="s">
        <v>438</v>
      </c>
      <c r="C106" s="171"/>
      <c r="D106" s="259"/>
      <c r="E106" s="108"/>
    </row>
    <row r="107" spans="1:5" ht="12" customHeight="1">
      <c r="A107" s="199" t="s">
        <v>432</v>
      </c>
      <c r="B107" s="66" t="s">
        <v>439</v>
      </c>
      <c r="C107" s="169"/>
      <c r="D107" s="259"/>
      <c r="E107" s="108"/>
    </row>
    <row r="108" spans="1:5" ht="12" customHeight="1">
      <c r="A108" s="207" t="s">
        <v>433</v>
      </c>
      <c r="B108" s="67" t="s">
        <v>440</v>
      </c>
      <c r="C108" s="171"/>
      <c r="D108" s="259"/>
      <c r="E108" s="108"/>
    </row>
    <row r="109" spans="1:5" ht="12" customHeight="1">
      <c r="A109" s="199" t="s">
        <v>515</v>
      </c>
      <c r="B109" s="67" t="s">
        <v>441</v>
      </c>
      <c r="C109" s="171"/>
      <c r="D109" s="259"/>
      <c r="E109" s="108"/>
    </row>
    <row r="110" spans="1:5" ht="12" customHeight="1">
      <c r="A110" s="199" t="s">
        <v>516</v>
      </c>
      <c r="B110" s="66" t="s">
        <v>442</v>
      </c>
      <c r="C110" s="169"/>
      <c r="D110" s="258"/>
      <c r="E110" s="106"/>
    </row>
    <row r="111" spans="1:5" ht="12" customHeight="1">
      <c r="A111" s="199" t="s">
        <v>520</v>
      </c>
      <c r="B111" s="9" t="s">
        <v>208</v>
      </c>
      <c r="C111" s="169"/>
      <c r="D111" s="258"/>
      <c r="E111" s="106"/>
    </row>
    <row r="112" spans="1:5" ht="12" customHeight="1">
      <c r="A112" s="200" t="s">
        <v>521</v>
      </c>
      <c r="B112" s="6" t="s">
        <v>575</v>
      </c>
      <c r="C112" s="171"/>
      <c r="D112" s="259"/>
      <c r="E112" s="108"/>
    </row>
    <row r="113" spans="1:5" ht="12" customHeight="1" thickBot="1">
      <c r="A113" s="208" t="s">
        <v>522</v>
      </c>
      <c r="B113" s="68" t="s">
        <v>576</v>
      </c>
      <c r="C113" s="247"/>
      <c r="D113" s="322"/>
      <c r="E113" s="241"/>
    </row>
    <row r="114" spans="1:5" ht="12" customHeight="1" thickBot="1">
      <c r="A114" s="25" t="s">
        <v>179</v>
      </c>
      <c r="B114" s="23" t="s">
        <v>443</v>
      </c>
      <c r="C114" s="168">
        <f>+C115+C117+C119</f>
        <v>0</v>
      </c>
      <c r="D114" s="256">
        <f>+D115+D117+D119</f>
        <v>0</v>
      </c>
      <c r="E114" s="105">
        <f>+E115+E117+E119</f>
        <v>0</v>
      </c>
    </row>
    <row r="115" spans="1:5" ht="12" customHeight="1">
      <c r="A115" s="198" t="s">
        <v>242</v>
      </c>
      <c r="B115" s="6" t="s">
        <v>317</v>
      </c>
      <c r="C115" s="170"/>
      <c r="D115" s="257"/>
      <c r="E115" s="107"/>
    </row>
    <row r="116" spans="1:5" ht="12" customHeight="1">
      <c r="A116" s="198" t="s">
        <v>243</v>
      </c>
      <c r="B116" s="10" t="s">
        <v>447</v>
      </c>
      <c r="C116" s="170"/>
      <c r="D116" s="257"/>
      <c r="E116" s="107"/>
    </row>
    <row r="117" spans="1:5" ht="12" customHeight="1">
      <c r="A117" s="198" t="s">
        <v>244</v>
      </c>
      <c r="B117" s="10" t="s">
        <v>300</v>
      </c>
      <c r="C117" s="169"/>
      <c r="D117" s="258"/>
      <c r="E117" s="106"/>
    </row>
    <row r="118" spans="1:5" ht="12" customHeight="1">
      <c r="A118" s="198" t="s">
        <v>245</v>
      </c>
      <c r="B118" s="10" t="s">
        <v>448</v>
      </c>
      <c r="C118" s="169"/>
      <c r="D118" s="258"/>
      <c r="E118" s="106"/>
    </row>
    <row r="119" spans="1:5" ht="12" customHeight="1">
      <c r="A119" s="198" t="s">
        <v>246</v>
      </c>
      <c r="B119" s="114" t="s">
        <v>319</v>
      </c>
      <c r="C119" s="169"/>
      <c r="D119" s="258"/>
      <c r="E119" s="106"/>
    </row>
    <row r="120" spans="1:5" ht="12" customHeight="1">
      <c r="A120" s="198" t="s">
        <v>253</v>
      </c>
      <c r="B120" s="113" t="s">
        <v>507</v>
      </c>
      <c r="C120" s="169"/>
      <c r="D120" s="258"/>
      <c r="E120" s="106"/>
    </row>
    <row r="121" spans="1:5" ht="12" customHeight="1">
      <c r="A121" s="198" t="s">
        <v>255</v>
      </c>
      <c r="B121" s="177" t="s">
        <v>453</v>
      </c>
      <c r="C121" s="169"/>
      <c r="D121" s="258"/>
      <c r="E121" s="106"/>
    </row>
    <row r="122" spans="1:5" ht="12" customHeight="1">
      <c r="A122" s="198" t="s">
        <v>301</v>
      </c>
      <c r="B122" s="66" t="s">
        <v>436</v>
      </c>
      <c r="C122" s="169"/>
      <c r="D122" s="258"/>
      <c r="E122" s="106"/>
    </row>
    <row r="123" spans="1:5" ht="12" customHeight="1">
      <c r="A123" s="198" t="s">
        <v>302</v>
      </c>
      <c r="B123" s="66" t="s">
        <v>452</v>
      </c>
      <c r="C123" s="169"/>
      <c r="D123" s="258"/>
      <c r="E123" s="106"/>
    </row>
    <row r="124" spans="1:5" ht="12" customHeight="1">
      <c r="A124" s="198" t="s">
        <v>303</v>
      </c>
      <c r="B124" s="66" t="s">
        <v>451</v>
      </c>
      <c r="C124" s="169"/>
      <c r="D124" s="258"/>
      <c r="E124" s="106"/>
    </row>
    <row r="125" spans="1:5" ht="12" customHeight="1">
      <c r="A125" s="198" t="s">
        <v>444</v>
      </c>
      <c r="B125" s="66" t="s">
        <v>439</v>
      </c>
      <c r="C125" s="169"/>
      <c r="D125" s="258"/>
      <c r="E125" s="106"/>
    </row>
    <row r="126" spans="1:5" ht="12" customHeight="1">
      <c r="A126" s="198" t="s">
        <v>445</v>
      </c>
      <c r="B126" s="66" t="s">
        <v>450</v>
      </c>
      <c r="C126" s="169"/>
      <c r="D126" s="258"/>
      <c r="E126" s="106"/>
    </row>
    <row r="127" spans="1:5" ht="12" customHeight="1" thickBot="1">
      <c r="A127" s="207" t="s">
        <v>446</v>
      </c>
      <c r="B127" s="66" t="s">
        <v>449</v>
      </c>
      <c r="C127" s="171"/>
      <c r="D127" s="259"/>
      <c r="E127" s="108"/>
    </row>
    <row r="128" spans="1:5" ht="12" customHeight="1" thickBot="1">
      <c r="A128" s="25" t="s">
        <v>180</v>
      </c>
      <c r="B128" s="59" t="s">
        <v>525</v>
      </c>
      <c r="C128" s="168">
        <f>+C93+C114</f>
        <v>20760000</v>
      </c>
      <c r="D128" s="256">
        <f>+D93+D114</f>
        <v>38711570</v>
      </c>
      <c r="E128" s="105">
        <f>+E93+E114</f>
        <v>31320961</v>
      </c>
    </row>
    <row r="129" spans="1:5" ht="12" customHeight="1" thickBot="1">
      <c r="A129" s="25" t="s">
        <v>181</v>
      </c>
      <c r="B129" s="59" t="s">
        <v>526</v>
      </c>
      <c r="C129" s="168">
        <f>+C130+C131+C132</f>
        <v>0</v>
      </c>
      <c r="D129" s="256">
        <f>+D130+D131+D132</f>
        <v>0</v>
      </c>
      <c r="E129" s="105">
        <f>+E130+E131+E132</f>
        <v>0</v>
      </c>
    </row>
    <row r="130" spans="1:5" s="55" customFormat="1" ht="12" customHeight="1">
      <c r="A130" s="198" t="s">
        <v>351</v>
      </c>
      <c r="B130" s="7" t="s">
        <v>580</v>
      </c>
      <c r="C130" s="169"/>
      <c r="D130" s="258"/>
      <c r="E130" s="106"/>
    </row>
    <row r="131" spans="1:5" ht="12" customHeight="1">
      <c r="A131" s="198" t="s">
        <v>352</v>
      </c>
      <c r="B131" s="7" t="s">
        <v>534</v>
      </c>
      <c r="C131" s="169"/>
      <c r="D131" s="258"/>
      <c r="E131" s="106"/>
    </row>
    <row r="132" spans="1:5" ht="12" customHeight="1" thickBot="1">
      <c r="A132" s="207" t="s">
        <v>353</v>
      </c>
      <c r="B132" s="5" t="s">
        <v>579</v>
      </c>
      <c r="C132" s="169"/>
      <c r="D132" s="258"/>
      <c r="E132" s="106"/>
    </row>
    <row r="133" spans="1:5" ht="12" customHeight="1" thickBot="1">
      <c r="A133" s="25" t="s">
        <v>182</v>
      </c>
      <c r="B133" s="59" t="s">
        <v>527</v>
      </c>
      <c r="C133" s="168">
        <f>+C134+C135+C136+C137+C138+C139</f>
        <v>0</v>
      </c>
      <c r="D133" s="256">
        <f>+D134+D135+D136+D137+D138+D139</f>
        <v>0</v>
      </c>
      <c r="E133" s="105">
        <f>+E134+E135+E136+E137+E138+E139</f>
        <v>0</v>
      </c>
    </row>
    <row r="134" spans="1:5" ht="12" customHeight="1">
      <c r="A134" s="198" t="s">
        <v>229</v>
      </c>
      <c r="B134" s="7" t="s">
        <v>536</v>
      </c>
      <c r="C134" s="169"/>
      <c r="D134" s="258"/>
      <c r="E134" s="106"/>
    </row>
    <row r="135" spans="1:5" ht="12" customHeight="1">
      <c r="A135" s="198" t="s">
        <v>230</v>
      </c>
      <c r="B135" s="7" t="s">
        <v>528</v>
      </c>
      <c r="C135" s="169"/>
      <c r="D135" s="258"/>
      <c r="E135" s="106"/>
    </row>
    <row r="136" spans="1:5" ht="12" customHeight="1">
      <c r="A136" s="198" t="s">
        <v>231</v>
      </c>
      <c r="B136" s="7" t="s">
        <v>529</v>
      </c>
      <c r="C136" s="169"/>
      <c r="D136" s="258"/>
      <c r="E136" s="106"/>
    </row>
    <row r="137" spans="1:5" ht="12" customHeight="1">
      <c r="A137" s="198" t="s">
        <v>288</v>
      </c>
      <c r="B137" s="7" t="s">
        <v>578</v>
      </c>
      <c r="C137" s="169"/>
      <c r="D137" s="258"/>
      <c r="E137" s="106"/>
    </row>
    <row r="138" spans="1:5" ht="12" customHeight="1">
      <c r="A138" s="198" t="s">
        <v>289</v>
      </c>
      <c r="B138" s="7" t="s">
        <v>531</v>
      </c>
      <c r="C138" s="169"/>
      <c r="D138" s="258"/>
      <c r="E138" s="106"/>
    </row>
    <row r="139" spans="1:5" s="55" customFormat="1" ht="12" customHeight="1" thickBot="1">
      <c r="A139" s="207" t="s">
        <v>290</v>
      </c>
      <c r="B139" s="5" t="s">
        <v>532</v>
      </c>
      <c r="C139" s="169"/>
      <c r="D139" s="258"/>
      <c r="E139" s="106"/>
    </row>
    <row r="140" spans="1:11" ht="12" customHeight="1" thickBot="1">
      <c r="A140" s="25" t="s">
        <v>183</v>
      </c>
      <c r="B140" s="59" t="s">
        <v>593</v>
      </c>
      <c r="C140" s="174">
        <f>+C141+C142+C144+C145+C143</f>
        <v>0</v>
      </c>
      <c r="D140" s="260">
        <f>+D141+D142+D144+D145+D143</f>
        <v>0</v>
      </c>
      <c r="E140" s="210">
        <f>+E141+E142+E144+E145+E143</f>
        <v>0</v>
      </c>
      <c r="K140" s="98"/>
    </row>
    <row r="141" spans="1:5" ht="12.75">
      <c r="A141" s="198" t="s">
        <v>232</v>
      </c>
      <c r="B141" s="7" t="s">
        <v>454</v>
      </c>
      <c r="C141" s="169"/>
      <c r="D141" s="258"/>
      <c r="E141" s="106"/>
    </row>
    <row r="142" spans="1:5" ht="12" customHeight="1">
      <c r="A142" s="198" t="s">
        <v>233</v>
      </c>
      <c r="B142" s="7" t="s">
        <v>455</v>
      </c>
      <c r="C142" s="169"/>
      <c r="D142" s="258"/>
      <c r="E142" s="106"/>
    </row>
    <row r="143" spans="1:5" ht="12" customHeight="1">
      <c r="A143" s="198" t="s">
        <v>371</v>
      </c>
      <c r="B143" s="7" t="s">
        <v>592</v>
      </c>
      <c r="C143" s="169"/>
      <c r="D143" s="258"/>
      <c r="E143" s="106"/>
    </row>
    <row r="144" spans="1:5" s="55" customFormat="1" ht="12" customHeight="1">
      <c r="A144" s="198" t="s">
        <v>372</v>
      </c>
      <c r="B144" s="7" t="s">
        <v>541</v>
      </c>
      <c r="C144" s="169"/>
      <c r="D144" s="258"/>
      <c r="E144" s="106"/>
    </row>
    <row r="145" spans="1:5" s="55" customFormat="1" ht="12" customHeight="1" thickBot="1">
      <c r="A145" s="207" t="s">
        <v>373</v>
      </c>
      <c r="B145" s="5" t="s">
        <v>471</v>
      </c>
      <c r="C145" s="169"/>
      <c r="D145" s="258"/>
      <c r="E145" s="106"/>
    </row>
    <row r="146" spans="1:5" s="55" customFormat="1" ht="12" customHeight="1" thickBot="1">
      <c r="A146" s="25" t="s">
        <v>184</v>
      </c>
      <c r="B146" s="59" t="s">
        <v>542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>
      <c r="A147" s="198" t="s">
        <v>234</v>
      </c>
      <c r="B147" s="7" t="s">
        <v>537</v>
      </c>
      <c r="C147" s="169"/>
      <c r="D147" s="258"/>
      <c r="E147" s="106"/>
    </row>
    <row r="148" spans="1:5" s="55" customFormat="1" ht="12" customHeight="1">
      <c r="A148" s="198" t="s">
        <v>235</v>
      </c>
      <c r="B148" s="7" t="s">
        <v>544</v>
      </c>
      <c r="C148" s="169"/>
      <c r="D148" s="258"/>
      <c r="E148" s="106"/>
    </row>
    <row r="149" spans="1:5" s="55" customFormat="1" ht="12" customHeight="1">
      <c r="A149" s="198" t="s">
        <v>383</v>
      </c>
      <c r="B149" s="7" t="s">
        <v>539</v>
      </c>
      <c r="C149" s="169"/>
      <c r="D149" s="258"/>
      <c r="E149" s="106"/>
    </row>
    <row r="150" spans="1:5" s="55" customFormat="1" ht="12" customHeight="1">
      <c r="A150" s="198" t="s">
        <v>384</v>
      </c>
      <c r="B150" s="7" t="s">
        <v>581</v>
      </c>
      <c r="C150" s="169"/>
      <c r="D150" s="258"/>
      <c r="E150" s="106"/>
    </row>
    <row r="151" spans="1:5" ht="12.75" customHeight="1" thickBot="1">
      <c r="A151" s="207" t="s">
        <v>543</v>
      </c>
      <c r="B151" s="5" t="s">
        <v>546</v>
      </c>
      <c r="C151" s="171"/>
      <c r="D151" s="259"/>
      <c r="E151" s="108"/>
    </row>
    <row r="152" spans="1:5" ht="12.75" customHeight="1" thickBot="1">
      <c r="A152" s="238" t="s">
        <v>185</v>
      </c>
      <c r="B152" s="59" t="s">
        <v>547</v>
      </c>
      <c r="C152" s="249"/>
      <c r="D152" s="261"/>
      <c r="E152" s="243"/>
    </row>
    <row r="153" spans="1:5" ht="12.75" customHeight="1" thickBot="1">
      <c r="A153" s="238" t="s">
        <v>186</v>
      </c>
      <c r="B153" s="59" t="s">
        <v>548</v>
      </c>
      <c r="C153" s="249"/>
      <c r="D153" s="261"/>
      <c r="E153" s="243"/>
    </row>
    <row r="154" spans="1:5" ht="12" customHeight="1" thickBot="1">
      <c r="A154" s="25" t="s">
        <v>187</v>
      </c>
      <c r="B154" s="59" t="s">
        <v>550</v>
      </c>
      <c r="C154" s="251">
        <f>+C129+C133+C140+C146+C152+C153</f>
        <v>0</v>
      </c>
      <c r="D154" s="263">
        <f>+D129+D133+D140+D146+D152+D153</f>
        <v>0</v>
      </c>
      <c r="E154" s="245">
        <f>+E129+E133+E140+E146+E152+E153</f>
        <v>0</v>
      </c>
    </row>
    <row r="155" spans="1:5" ht="15" customHeight="1" thickBot="1">
      <c r="A155" s="209" t="s">
        <v>188</v>
      </c>
      <c r="B155" s="155" t="s">
        <v>549</v>
      </c>
      <c r="C155" s="251">
        <f>+C128+C154</f>
        <v>20760000</v>
      </c>
      <c r="D155" s="263">
        <f>+D128+D154</f>
        <v>38711570</v>
      </c>
      <c r="E155" s="245">
        <f>+E128+E154</f>
        <v>31320961</v>
      </c>
    </row>
    <row r="156" spans="1:5" ht="13.5" thickBot="1">
      <c r="A156" s="158"/>
      <c r="B156" s="159"/>
      <c r="C156" s="683">
        <f>C90-C155</f>
        <v>0</v>
      </c>
      <c r="D156" s="683">
        <f>D90-D155</f>
        <v>0</v>
      </c>
      <c r="E156" s="160"/>
    </row>
    <row r="157" spans="1:5" ht="15" customHeight="1" thickBot="1">
      <c r="A157" s="332" t="s">
        <v>670</v>
      </c>
      <c r="B157" s="333"/>
      <c r="C157" s="321"/>
      <c r="D157" s="321"/>
      <c r="E157" s="320"/>
    </row>
    <row r="158" spans="1:5" ht="14.25" customHeight="1" thickBot="1">
      <c r="A158" s="334" t="s">
        <v>671</v>
      </c>
      <c r="B158" s="335"/>
      <c r="C158" s="321"/>
      <c r="D158" s="321"/>
      <c r="E158" s="320"/>
    </row>
  </sheetData>
  <sheetProtection sheet="1" formatCells="0"/>
  <mergeCells count="5">
    <mergeCell ref="B1:E1"/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4">
      <selection activeCell="G57" sqref="G57"/>
    </sheetView>
  </sheetViews>
  <sheetFormatPr defaultColWidth="9.00390625" defaultRowHeight="12.75"/>
  <cols>
    <col min="1" max="1" width="13.00390625" style="94" customWidth="1"/>
    <col min="2" max="2" width="59.0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88"/>
      <c r="B1" s="827" t="str">
        <f>CONCATENATE("6.2. melléklet ",Z_ALAPADATOK!A7," ",Z_ALAPADATOK!B7," ",Z_ALAPADATOK!C7," ",Z_ALAPADATOK!D7," ",Z_ALAPADATOK!E7," ",Z_ALAPADATOK!F7," ",Z_ALAPADATOK!G7," ",Z_ALAPADATOK!H7)</f>
        <v>6.2. melléklet a 5 / 2019. ( V.29. ) önkormányzati rendelethez</v>
      </c>
      <c r="C1" s="828"/>
      <c r="D1" s="828"/>
      <c r="E1" s="828"/>
    </row>
    <row r="2" spans="1:5" s="216" customFormat="1" ht="24.75" thickBot="1">
      <c r="A2" s="389" t="s">
        <v>637</v>
      </c>
      <c r="B2" s="829" t="s">
        <v>971</v>
      </c>
      <c r="C2" s="830"/>
      <c r="D2" s="831"/>
      <c r="E2" s="390" t="s">
        <v>215</v>
      </c>
    </row>
    <row r="3" spans="1:5" s="216" customFormat="1" ht="24.75" thickBot="1">
      <c r="A3" s="389" t="s">
        <v>309</v>
      </c>
      <c r="B3" s="829" t="s">
        <v>479</v>
      </c>
      <c r="C3" s="830"/>
      <c r="D3" s="831"/>
      <c r="E3" s="390" t="s">
        <v>211</v>
      </c>
    </row>
    <row r="4" spans="1:5" s="217" customFormat="1" ht="15.75" customHeight="1" thickBot="1">
      <c r="A4" s="391"/>
      <c r="B4" s="391"/>
      <c r="C4" s="392"/>
      <c r="D4" s="393"/>
      <c r="E4" s="392" t="str">
        <f>'Z_6.1.3.sz.mell'!E4</f>
        <v> Forintban!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str">
        <f>CONCATENATE('Z_6.1.3.sz.mell'!E5)</f>
        <v>Teljesítés
2018. XII. 31.</v>
      </c>
    </row>
    <row r="6" spans="1:5" s="218" customFormat="1" ht="12.75" customHeight="1" thickBot="1">
      <c r="A6" s="427" t="s">
        <v>561</v>
      </c>
      <c r="B6" s="428" t="s">
        <v>562</v>
      </c>
      <c r="C6" s="428" t="s">
        <v>563</v>
      </c>
      <c r="D6" s="429" t="s">
        <v>565</v>
      </c>
      <c r="E6" s="430" t="s">
        <v>564</v>
      </c>
    </row>
    <row r="7" spans="1:5" s="218" customFormat="1" ht="15.75" customHeight="1" thickBot="1">
      <c r="A7" s="823" t="s">
        <v>212</v>
      </c>
      <c r="B7" s="824"/>
      <c r="C7" s="824"/>
      <c r="D7" s="824"/>
      <c r="E7" s="825"/>
    </row>
    <row r="8" spans="1:5" s="154" customFormat="1" ht="12" customHeight="1" thickBot="1">
      <c r="A8" s="77" t="s">
        <v>178</v>
      </c>
      <c r="B8" s="86" t="s">
        <v>582</v>
      </c>
      <c r="C8" s="122">
        <f>SUM(C9:C19)</f>
        <v>0</v>
      </c>
      <c r="D8" s="122">
        <f>SUM(D9:D19)</f>
        <v>0</v>
      </c>
      <c r="E8" s="149">
        <f>SUM(E9:E19)</f>
        <v>950744</v>
      </c>
    </row>
    <row r="9" spans="1:5" s="154" customFormat="1" ht="12" customHeight="1">
      <c r="A9" s="211" t="s">
        <v>236</v>
      </c>
      <c r="B9" s="8" t="s">
        <v>360</v>
      </c>
      <c r="C9" s="277"/>
      <c r="D9" s="277"/>
      <c r="E9" s="324"/>
    </row>
    <row r="10" spans="1:5" s="154" customFormat="1" ht="12" customHeight="1">
      <c r="A10" s="212" t="s">
        <v>237</v>
      </c>
      <c r="B10" s="6" t="s">
        <v>361</v>
      </c>
      <c r="C10" s="119"/>
      <c r="D10" s="119"/>
      <c r="E10" s="269"/>
    </row>
    <row r="11" spans="1:5" s="154" customFormat="1" ht="12" customHeight="1">
      <c r="A11" s="212" t="s">
        <v>238</v>
      </c>
      <c r="B11" s="6" t="s">
        <v>362</v>
      </c>
      <c r="C11" s="119"/>
      <c r="D11" s="119"/>
      <c r="E11" s="269"/>
    </row>
    <row r="12" spans="1:5" s="154" customFormat="1" ht="12" customHeight="1">
      <c r="A12" s="212" t="s">
        <v>239</v>
      </c>
      <c r="B12" s="6" t="s">
        <v>363</v>
      </c>
      <c r="C12" s="119"/>
      <c r="D12" s="119"/>
      <c r="E12" s="269"/>
    </row>
    <row r="13" spans="1:5" s="154" customFormat="1" ht="12" customHeight="1">
      <c r="A13" s="212" t="s">
        <v>271</v>
      </c>
      <c r="B13" s="6" t="s">
        <v>364</v>
      </c>
      <c r="C13" s="119"/>
      <c r="D13" s="119"/>
      <c r="E13" s="269"/>
    </row>
    <row r="14" spans="1:5" s="154" customFormat="1" ht="12" customHeight="1">
      <c r="A14" s="212" t="s">
        <v>240</v>
      </c>
      <c r="B14" s="6" t="s">
        <v>480</v>
      </c>
      <c r="C14" s="119"/>
      <c r="D14" s="119"/>
      <c r="E14" s="269"/>
    </row>
    <row r="15" spans="1:5" s="154" customFormat="1" ht="12" customHeight="1">
      <c r="A15" s="212" t="s">
        <v>241</v>
      </c>
      <c r="B15" s="5" t="s">
        <v>481</v>
      </c>
      <c r="C15" s="119"/>
      <c r="D15" s="119"/>
      <c r="E15" s="269"/>
    </row>
    <row r="16" spans="1:5" s="154" customFormat="1" ht="12" customHeight="1">
      <c r="A16" s="212" t="s">
        <v>249</v>
      </c>
      <c r="B16" s="6" t="s">
        <v>367</v>
      </c>
      <c r="C16" s="275"/>
      <c r="D16" s="275"/>
      <c r="E16" s="273"/>
    </row>
    <row r="17" spans="1:5" s="219" customFormat="1" ht="12" customHeight="1">
      <c r="A17" s="212" t="s">
        <v>250</v>
      </c>
      <c r="B17" s="6" t="s">
        <v>368</v>
      </c>
      <c r="C17" s="119"/>
      <c r="D17" s="119"/>
      <c r="E17" s="269"/>
    </row>
    <row r="18" spans="1:5" s="219" customFormat="1" ht="12" customHeight="1">
      <c r="A18" s="212" t="s">
        <v>251</v>
      </c>
      <c r="B18" s="6" t="s">
        <v>513</v>
      </c>
      <c r="C18" s="121"/>
      <c r="D18" s="121"/>
      <c r="E18" s="270"/>
    </row>
    <row r="19" spans="1:5" s="219" customFormat="1" ht="12" customHeight="1" thickBot="1">
      <c r="A19" s="212" t="s">
        <v>252</v>
      </c>
      <c r="B19" s="5" t="s">
        <v>369</v>
      </c>
      <c r="C19" s="121"/>
      <c r="D19" s="121"/>
      <c r="E19" s="270">
        <v>950744</v>
      </c>
    </row>
    <row r="20" spans="1:5" s="154" customFormat="1" ht="12" customHeight="1" thickBot="1">
      <c r="A20" s="77" t="s">
        <v>179</v>
      </c>
      <c r="B20" s="86" t="s">
        <v>482</v>
      </c>
      <c r="C20" s="122">
        <f>SUM(C21:C23)</f>
        <v>0</v>
      </c>
      <c r="D20" s="122">
        <f>SUM(D21:D23)</f>
        <v>0</v>
      </c>
      <c r="E20" s="149">
        <f>SUM(E21:E23)</f>
        <v>0</v>
      </c>
    </row>
    <row r="21" spans="1:5" s="219" customFormat="1" ht="12" customHeight="1">
      <c r="A21" s="212" t="s">
        <v>242</v>
      </c>
      <c r="B21" s="7" t="s">
        <v>342</v>
      </c>
      <c r="C21" s="119"/>
      <c r="D21" s="119"/>
      <c r="E21" s="269"/>
    </row>
    <row r="22" spans="1:5" s="219" customFormat="1" ht="12" customHeight="1">
      <c r="A22" s="212" t="s">
        <v>243</v>
      </c>
      <c r="B22" s="6" t="s">
        <v>483</v>
      </c>
      <c r="C22" s="119"/>
      <c r="D22" s="119"/>
      <c r="E22" s="269"/>
    </row>
    <row r="23" spans="1:5" s="219" customFormat="1" ht="12" customHeight="1">
      <c r="A23" s="212" t="s">
        <v>244</v>
      </c>
      <c r="B23" s="6" t="s">
        <v>484</v>
      </c>
      <c r="C23" s="119"/>
      <c r="D23" s="119"/>
      <c r="E23" s="269"/>
    </row>
    <row r="24" spans="1:5" s="219" customFormat="1" ht="12" customHeight="1" thickBot="1">
      <c r="A24" s="212" t="s">
        <v>245</v>
      </c>
      <c r="B24" s="6" t="s">
        <v>583</v>
      </c>
      <c r="C24" s="119"/>
      <c r="D24" s="119"/>
      <c r="E24" s="269"/>
    </row>
    <row r="25" spans="1:5" s="219" customFormat="1" ht="12" customHeight="1" thickBot="1">
      <c r="A25" s="81" t="s">
        <v>180</v>
      </c>
      <c r="B25" s="59" t="s">
        <v>287</v>
      </c>
      <c r="C25" s="326"/>
      <c r="D25" s="326"/>
      <c r="E25" s="148"/>
    </row>
    <row r="26" spans="1:5" s="219" customFormat="1" ht="12" customHeight="1" thickBot="1">
      <c r="A26" s="81" t="s">
        <v>181</v>
      </c>
      <c r="B26" s="59" t="s">
        <v>584</v>
      </c>
      <c r="C26" s="122">
        <f>+C27+C28+C29</f>
        <v>0</v>
      </c>
      <c r="D26" s="122">
        <f>+D27+D28+D29</f>
        <v>0</v>
      </c>
      <c r="E26" s="149">
        <f>+E27+E28+E29</f>
        <v>0</v>
      </c>
    </row>
    <row r="27" spans="1:5" s="219" customFormat="1" ht="12" customHeight="1">
      <c r="A27" s="213" t="s">
        <v>351</v>
      </c>
      <c r="B27" s="214" t="s">
        <v>347</v>
      </c>
      <c r="C27" s="276"/>
      <c r="D27" s="276"/>
      <c r="E27" s="274"/>
    </row>
    <row r="28" spans="1:5" s="219" customFormat="1" ht="12" customHeight="1">
      <c r="A28" s="213" t="s">
        <v>352</v>
      </c>
      <c r="B28" s="214" t="s">
        <v>483</v>
      </c>
      <c r="C28" s="119"/>
      <c r="D28" s="119"/>
      <c r="E28" s="269"/>
    </row>
    <row r="29" spans="1:5" s="219" customFormat="1" ht="12" customHeight="1">
      <c r="A29" s="213" t="s">
        <v>353</v>
      </c>
      <c r="B29" s="215" t="s">
        <v>486</v>
      </c>
      <c r="C29" s="119"/>
      <c r="D29" s="119"/>
      <c r="E29" s="269"/>
    </row>
    <row r="30" spans="1:5" s="219" customFormat="1" ht="12" customHeight="1" thickBot="1">
      <c r="A30" s="212" t="s">
        <v>354</v>
      </c>
      <c r="B30" s="64" t="s">
        <v>585</v>
      </c>
      <c r="C30" s="50"/>
      <c r="D30" s="50"/>
      <c r="E30" s="325"/>
    </row>
    <row r="31" spans="1:5" s="219" customFormat="1" ht="12" customHeight="1" thickBot="1">
      <c r="A31" s="81" t="s">
        <v>182</v>
      </c>
      <c r="B31" s="59" t="s">
        <v>487</v>
      </c>
      <c r="C31" s="122">
        <f>+C32+C33+C34</f>
        <v>0</v>
      </c>
      <c r="D31" s="122">
        <f>+D32+D33+D34</f>
        <v>0</v>
      </c>
      <c r="E31" s="149">
        <f>+E32+E33+E34</f>
        <v>0</v>
      </c>
    </row>
    <row r="32" spans="1:5" s="219" customFormat="1" ht="12" customHeight="1">
      <c r="A32" s="213" t="s">
        <v>229</v>
      </c>
      <c r="B32" s="214" t="s">
        <v>374</v>
      </c>
      <c r="C32" s="276"/>
      <c r="D32" s="276"/>
      <c r="E32" s="274"/>
    </row>
    <row r="33" spans="1:5" s="219" customFormat="1" ht="12" customHeight="1">
      <c r="A33" s="213" t="s">
        <v>230</v>
      </c>
      <c r="B33" s="215" t="s">
        <v>375</v>
      </c>
      <c r="C33" s="123"/>
      <c r="D33" s="123"/>
      <c r="E33" s="271"/>
    </row>
    <row r="34" spans="1:5" s="219" customFormat="1" ht="12" customHeight="1" thickBot="1">
      <c r="A34" s="212" t="s">
        <v>231</v>
      </c>
      <c r="B34" s="64" t="s">
        <v>376</v>
      </c>
      <c r="C34" s="50"/>
      <c r="D34" s="50"/>
      <c r="E34" s="325"/>
    </row>
    <row r="35" spans="1:5" s="154" customFormat="1" ht="12" customHeight="1" thickBot="1">
      <c r="A35" s="81" t="s">
        <v>183</v>
      </c>
      <c r="B35" s="59" t="s">
        <v>459</v>
      </c>
      <c r="C35" s="326"/>
      <c r="D35" s="326"/>
      <c r="E35" s="148"/>
    </row>
    <row r="36" spans="1:5" s="154" customFormat="1" ht="12" customHeight="1" thickBot="1">
      <c r="A36" s="81" t="s">
        <v>184</v>
      </c>
      <c r="B36" s="59" t="s">
        <v>488</v>
      </c>
      <c r="C36" s="326"/>
      <c r="D36" s="326"/>
      <c r="E36" s="148"/>
    </row>
    <row r="37" spans="1:5" s="154" customFormat="1" ht="12" customHeight="1" thickBot="1">
      <c r="A37" s="77" t="s">
        <v>185</v>
      </c>
      <c r="B37" s="59" t="s">
        <v>489</v>
      </c>
      <c r="C37" s="122">
        <f>+C8+C20+C25+C26+C31+C35+C36</f>
        <v>0</v>
      </c>
      <c r="D37" s="122">
        <f>+D8+D20+D25+D26+D31+D35+D36</f>
        <v>0</v>
      </c>
      <c r="E37" s="149">
        <f>+E8+E20+E25+E26+E31+E35+E36</f>
        <v>950744</v>
      </c>
    </row>
    <row r="38" spans="1:5" s="154" customFormat="1" ht="12" customHeight="1" thickBot="1">
      <c r="A38" s="87" t="s">
        <v>186</v>
      </c>
      <c r="B38" s="59" t="s">
        <v>490</v>
      </c>
      <c r="C38" s="122">
        <f>+C39+C40+C41</f>
        <v>88361000</v>
      </c>
      <c r="D38" s="122">
        <f>+D39+D40+D41</f>
        <v>90021253</v>
      </c>
      <c r="E38" s="149">
        <f>+E39+E40+E41</f>
        <v>81331955</v>
      </c>
    </row>
    <row r="39" spans="1:5" s="154" customFormat="1" ht="12" customHeight="1">
      <c r="A39" s="213" t="s">
        <v>491</v>
      </c>
      <c r="B39" s="214" t="s">
        <v>324</v>
      </c>
      <c r="C39" s="276"/>
      <c r="D39" s="276"/>
      <c r="E39" s="274"/>
    </row>
    <row r="40" spans="1:5" s="154" customFormat="1" ht="12" customHeight="1">
      <c r="A40" s="213" t="s">
        <v>492</v>
      </c>
      <c r="B40" s="215" t="s">
        <v>172</v>
      </c>
      <c r="C40" s="123"/>
      <c r="D40" s="123"/>
      <c r="E40" s="271"/>
    </row>
    <row r="41" spans="1:5" s="219" customFormat="1" ht="12" customHeight="1" thickBot="1">
      <c r="A41" s="212" t="s">
        <v>493</v>
      </c>
      <c r="B41" s="64" t="s">
        <v>494</v>
      </c>
      <c r="C41" s="50">
        <v>88361000</v>
      </c>
      <c r="D41" s="50">
        <v>90021253</v>
      </c>
      <c r="E41" s="325">
        <v>81331955</v>
      </c>
    </row>
    <row r="42" spans="1:5" s="219" customFormat="1" ht="15" customHeight="1" thickBot="1">
      <c r="A42" s="87" t="s">
        <v>187</v>
      </c>
      <c r="B42" s="88" t="s">
        <v>495</v>
      </c>
      <c r="C42" s="327">
        <f>+C37+C38</f>
        <v>88361000</v>
      </c>
      <c r="D42" s="327">
        <f>+D37+D38</f>
        <v>90021253</v>
      </c>
      <c r="E42" s="152">
        <f>+E37+E38</f>
        <v>82282699</v>
      </c>
    </row>
    <row r="43" spans="1:3" s="219" customFormat="1" ht="15" customHeight="1">
      <c r="A43" s="89"/>
      <c r="B43" s="90"/>
      <c r="C43" s="150"/>
    </row>
    <row r="44" spans="1:3" ht="13.5" thickBot="1">
      <c r="A44" s="91"/>
      <c r="B44" s="92"/>
      <c r="C44" s="151"/>
    </row>
    <row r="45" spans="1:5" s="218" customFormat="1" ht="16.5" customHeight="1" thickBot="1">
      <c r="A45" s="823" t="s">
        <v>213</v>
      </c>
      <c r="B45" s="824"/>
      <c r="C45" s="824"/>
      <c r="D45" s="824"/>
      <c r="E45" s="825"/>
    </row>
    <row r="46" spans="1:5" s="220" customFormat="1" ht="12" customHeight="1" thickBot="1">
      <c r="A46" s="81" t="s">
        <v>178</v>
      </c>
      <c r="B46" s="59" t="s">
        <v>496</v>
      </c>
      <c r="C46" s="122">
        <f>SUM(C47:C51)</f>
        <v>88361000</v>
      </c>
      <c r="D46" s="122">
        <f>SUM(D47:D51)</f>
        <v>90021253</v>
      </c>
      <c r="E46" s="149">
        <f>SUM(E47:E51)</f>
        <v>81804805</v>
      </c>
    </row>
    <row r="47" spans="1:5" ht="12" customHeight="1">
      <c r="A47" s="212" t="s">
        <v>236</v>
      </c>
      <c r="B47" s="7" t="s">
        <v>207</v>
      </c>
      <c r="C47" s="276">
        <v>62633000</v>
      </c>
      <c r="D47" s="276">
        <v>62218501</v>
      </c>
      <c r="E47" s="274">
        <v>58318373</v>
      </c>
    </row>
    <row r="48" spans="1:5" ht="12" customHeight="1">
      <c r="A48" s="212" t="s">
        <v>237</v>
      </c>
      <c r="B48" s="6" t="s">
        <v>296</v>
      </c>
      <c r="C48" s="49">
        <v>12213000</v>
      </c>
      <c r="D48" s="49">
        <v>13443750</v>
      </c>
      <c r="E48" s="272">
        <v>11718702</v>
      </c>
    </row>
    <row r="49" spans="1:5" ht="12" customHeight="1">
      <c r="A49" s="212" t="s">
        <v>238</v>
      </c>
      <c r="B49" s="6" t="s">
        <v>264</v>
      </c>
      <c r="C49" s="49">
        <v>13515000</v>
      </c>
      <c r="D49" s="49">
        <v>14359000</v>
      </c>
      <c r="E49" s="272">
        <v>11767730</v>
      </c>
    </row>
    <row r="50" spans="1:5" ht="12" customHeight="1">
      <c r="A50" s="212" t="s">
        <v>239</v>
      </c>
      <c r="B50" s="6" t="s">
        <v>297</v>
      </c>
      <c r="C50" s="49"/>
      <c r="D50" s="49">
        <v>2</v>
      </c>
      <c r="E50" s="272"/>
    </row>
    <row r="51" spans="1:5" ht="12" customHeight="1" thickBot="1">
      <c r="A51" s="212" t="s">
        <v>271</v>
      </c>
      <c r="B51" s="6" t="s">
        <v>298</v>
      </c>
      <c r="C51" s="49"/>
      <c r="D51" s="49"/>
      <c r="E51" s="272"/>
    </row>
    <row r="52" spans="1:5" ht="12" customHeight="1" thickBot="1">
      <c r="A52" s="81" t="s">
        <v>179</v>
      </c>
      <c r="B52" s="59" t="s">
        <v>497</v>
      </c>
      <c r="C52" s="122">
        <f>SUM(C53:C55)</f>
        <v>0</v>
      </c>
      <c r="D52" s="122">
        <f>SUM(D53:D55)</f>
        <v>0</v>
      </c>
      <c r="E52" s="149">
        <f>SUM(E53:E55)</f>
        <v>0</v>
      </c>
    </row>
    <row r="53" spans="1:5" s="220" customFormat="1" ht="12" customHeight="1">
      <c r="A53" s="212" t="s">
        <v>242</v>
      </c>
      <c r="B53" s="7" t="s">
        <v>317</v>
      </c>
      <c r="C53" s="276"/>
      <c r="D53" s="276"/>
      <c r="E53" s="274"/>
    </row>
    <row r="54" spans="1:5" ht="12" customHeight="1">
      <c r="A54" s="212" t="s">
        <v>243</v>
      </c>
      <c r="B54" s="6" t="s">
        <v>300</v>
      </c>
      <c r="C54" s="49"/>
      <c r="D54" s="49"/>
      <c r="E54" s="272"/>
    </row>
    <row r="55" spans="1:5" ht="12" customHeight="1">
      <c r="A55" s="212" t="s">
        <v>244</v>
      </c>
      <c r="B55" s="6" t="s">
        <v>214</v>
      </c>
      <c r="C55" s="49"/>
      <c r="D55" s="49"/>
      <c r="E55" s="272"/>
    </row>
    <row r="56" spans="1:5" ht="12" customHeight="1" thickBot="1">
      <c r="A56" s="212" t="s">
        <v>245</v>
      </c>
      <c r="B56" s="6" t="s">
        <v>586</v>
      </c>
      <c r="C56" s="49"/>
      <c r="D56" s="49"/>
      <c r="E56" s="272"/>
    </row>
    <row r="57" spans="1:5" ht="12" customHeight="1" thickBot="1">
      <c r="A57" s="81" t="s">
        <v>180</v>
      </c>
      <c r="B57" s="59" t="s">
        <v>174</v>
      </c>
      <c r="C57" s="326"/>
      <c r="D57" s="326"/>
      <c r="E57" s="148"/>
    </row>
    <row r="58" spans="1:5" ht="15" customHeight="1" thickBot="1">
      <c r="A58" s="81" t="s">
        <v>181</v>
      </c>
      <c r="B58" s="93" t="s">
        <v>590</v>
      </c>
      <c r="C58" s="327">
        <f>+C46+C52+C57</f>
        <v>88361000</v>
      </c>
      <c r="D58" s="327">
        <f>+D46+D52+D57</f>
        <v>90021253</v>
      </c>
      <c r="E58" s="152">
        <f>+E46+E52+E57</f>
        <v>81804805</v>
      </c>
    </row>
    <row r="59" spans="3:5" ht="13.5" thickBot="1">
      <c r="C59" s="683">
        <f>C42-C58</f>
        <v>0</v>
      </c>
      <c r="D59" s="683">
        <f>D42-D58</f>
        <v>0</v>
      </c>
      <c r="E59" s="153"/>
    </row>
    <row r="60" spans="1:5" ht="15" customHeight="1" thickBot="1">
      <c r="A60" s="332" t="s">
        <v>670</v>
      </c>
      <c r="B60" s="333"/>
      <c r="C60" s="321">
        <v>21</v>
      </c>
      <c r="D60" s="321">
        <v>21</v>
      </c>
      <c r="E60" s="320">
        <v>21</v>
      </c>
    </row>
    <row r="61" spans="1:5" ht="14.25" customHeight="1" thickBot="1">
      <c r="A61" s="334" t="s">
        <v>671</v>
      </c>
      <c r="B61" s="335"/>
      <c r="C61" s="321"/>
      <c r="D61" s="321"/>
      <c r="E61" s="320"/>
    </row>
  </sheetData>
  <sheetProtection sheet="1" formatCells="0"/>
  <mergeCells count="5">
    <mergeCell ref="B1:E1"/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4">
      <selection activeCell="D43" sqref="D43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88"/>
      <c r="B1" s="827" t="str">
        <f>CONCATENATE("6.3. melléklet ",Z_ALAPADATOK!A7," ",Z_ALAPADATOK!B7," ",Z_ALAPADATOK!C7," ",Z_ALAPADATOK!D7," ",Z_ALAPADATOK!E7," ",Z_ALAPADATOK!F7," ",Z_ALAPADATOK!G7," ",Z_ALAPADATOK!H7)</f>
        <v>6.3. melléklet a 5 / 2019. ( V.29. ) önkormányzati rendelethez</v>
      </c>
      <c r="C1" s="828"/>
      <c r="D1" s="828"/>
      <c r="E1" s="828"/>
    </row>
    <row r="2" spans="1:5" s="216" customFormat="1" ht="25.5" customHeight="1" thickBot="1">
      <c r="A2" s="389" t="s">
        <v>637</v>
      </c>
      <c r="B2" s="829" t="str">
        <f>CONCATENATE(Z_ALAPADATOK!B13)</f>
        <v>Egyesített Szociális Intézmények</v>
      </c>
      <c r="C2" s="830"/>
      <c r="D2" s="831"/>
      <c r="E2" s="390" t="s">
        <v>216</v>
      </c>
    </row>
    <row r="3" spans="1:5" s="216" customFormat="1" ht="24.75" thickBot="1">
      <c r="A3" s="389" t="s">
        <v>309</v>
      </c>
      <c r="B3" s="829" t="s">
        <v>479</v>
      </c>
      <c r="C3" s="830"/>
      <c r="D3" s="831"/>
      <c r="E3" s="390" t="s">
        <v>211</v>
      </c>
    </row>
    <row r="4" spans="1:5" s="217" customFormat="1" ht="15.75" customHeight="1" thickBot="1">
      <c r="A4" s="391"/>
      <c r="B4" s="391"/>
      <c r="C4" s="392"/>
      <c r="D4" s="393"/>
      <c r="E4" s="392" t="e">
        <f>#REF!</f>
        <v>#REF!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e">
        <f>CONCATENATE(#REF!)</f>
        <v>#REF!</v>
      </c>
    </row>
    <row r="6" spans="1:5" s="218" customFormat="1" ht="12.75" customHeight="1" thickBot="1">
      <c r="A6" s="427" t="s">
        <v>561</v>
      </c>
      <c r="B6" s="428" t="s">
        <v>562</v>
      </c>
      <c r="C6" s="428" t="s">
        <v>563</v>
      </c>
      <c r="D6" s="429" t="s">
        <v>565</v>
      </c>
      <c r="E6" s="430" t="s">
        <v>564</v>
      </c>
    </row>
    <row r="7" spans="1:5" s="218" customFormat="1" ht="15.75" customHeight="1" thickBot="1">
      <c r="A7" s="823" t="s">
        <v>212</v>
      </c>
      <c r="B7" s="824"/>
      <c r="C7" s="824"/>
      <c r="D7" s="824"/>
      <c r="E7" s="825"/>
    </row>
    <row r="8" spans="1:5" s="154" customFormat="1" ht="12" customHeight="1" thickBot="1">
      <c r="A8" s="77" t="s">
        <v>178</v>
      </c>
      <c r="B8" s="86" t="s">
        <v>582</v>
      </c>
      <c r="C8" s="122">
        <f>SUM(C9:C19)</f>
        <v>38335000</v>
      </c>
      <c r="D8" s="122">
        <f>SUM(D9:D19)</f>
        <v>39465000</v>
      </c>
      <c r="E8" s="124">
        <f>SUM(E9:E19)</f>
        <v>40137748</v>
      </c>
    </row>
    <row r="9" spans="1:5" s="154" customFormat="1" ht="12" customHeight="1">
      <c r="A9" s="211" t="s">
        <v>236</v>
      </c>
      <c r="B9" s="8" t="s">
        <v>360</v>
      </c>
      <c r="C9" s="277"/>
      <c r="D9" s="277"/>
      <c r="E9" s="324"/>
    </row>
    <row r="10" spans="1:5" s="154" customFormat="1" ht="12" customHeight="1">
      <c r="A10" s="212" t="s">
        <v>237</v>
      </c>
      <c r="B10" s="6" t="s">
        <v>361</v>
      </c>
      <c r="C10" s="119"/>
      <c r="D10" s="265"/>
      <c r="E10" s="269">
        <v>204110</v>
      </c>
    </row>
    <row r="11" spans="1:5" s="154" customFormat="1" ht="12" customHeight="1">
      <c r="A11" s="212" t="s">
        <v>238</v>
      </c>
      <c r="B11" s="6" t="s">
        <v>362</v>
      </c>
      <c r="C11" s="119"/>
      <c r="D11" s="265"/>
      <c r="E11" s="269"/>
    </row>
    <row r="12" spans="1:5" s="154" customFormat="1" ht="12" customHeight="1">
      <c r="A12" s="212" t="s">
        <v>239</v>
      </c>
      <c r="B12" s="6" t="s">
        <v>363</v>
      </c>
      <c r="C12" s="119"/>
      <c r="D12" s="265"/>
      <c r="E12" s="269"/>
    </row>
    <row r="13" spans="1:5" s="154" customFormat="1" ht="12" customHeight="1">
      <c r="A13" s="212" t="s">
        <v>271</v>
      </c>
      <c r="B13" s="6" t="s">
        <v>364</v>
      </c>
      <c r="C13" s="119">
        <v>38335000</v>
      </c>
      <c r="D13" s="265">
        <v>39465000</v>
      </c>
      <c r="E13" s="269">
        <v>39929355</v>
      </c>
    </row>
    <row r="14" spans="1:5" s="154" customFormat="1" ht="12" customHeight="1">
      <c r="A14" s="212" t="s">
        <v>240</v>
      </c>
      <c r="B14" s="6" t="s">
        <v>480</v>
      </c>
      <c r="C14" s="119"/>
      <c r="D14" s="265"/>
      <c r="E14" s="269"/>
    </row>
    <row r="15" spans="1:5" s="154" customFormat="1" ht="12" customHeight="1">
      <c r="A15" s="212" t="s">
        <v>241</v>
      </c>
      <c r="B15" s="5" t="s">
        <v>481</v>
      </c>
      <c r="C15" s="119"/>
      <c r="D15" s="265"/>
      <c r="E15" s="269"/>
    </row>
    <row r="16" spans="1:5" s="154" customFormat="1" ht="12" customHeight="1">
      <c r="A16" s="212" t="s">
        <v>249</v>
      </c>
      <c r="B16" s="6" t="s">
        <v>367</v>
      </c>
      <c r="C16" s="275"/>
      <c r="D16" s="329"/>
      <c r="E16" s="273">
        <v>87</v>
      </c>
    </row>
    <row r="17" spans="1:5" s="219" customFormat="1" ht="12" customHeight="1">
      <c r="A17" s="212" t="s">
        <v>250</v>
      </c>
      <c r="B17" s="6" t="s">
        <v>368</v>
      </c>
      <c r="C17" s="119"/>
      <c r="D17" s="265"/>
      <c r="E17" s="269"/>
    </row>
    <row r="18" spans="1:5" s="219" customFormat="1" ht="12" customHeight="1">
      <c r="A18" s="212" t="s">
        <v>251</v>
      </c>
      <c r="B18" s="6" t="s">
        <v>513</v>
      </c>
      <c r="C18" s="121"/>
      <c r="D18" s="266"/>
      <c r="E18" s="270"/>
    </row>
    <row r="19" spans="1:5" s="219" customFormat="1" ht="12" customHeight="1" thickBot="1">
      <c r="A19" s="212" t="s">
        <v>252</v>
      </c>
      <c r="B19" s="5" t="s">
        <v>369</v>
      </c>
      <c r="C19" s="121"/>
      <c r="D19" s="266"/>
      <c r="E19" s="270">
        <v>4196</v>
      </c>
    </row>
    <row r="20" spans="1:5" s="154" customFormat="1" ht="12" customHeight="1" thickBot="1">
      <c r="A20" s="77" t="s">
        <v>179</v>
      </c>
      <c r="B20" s="86" t="s">
        <v>482</v>
      </c>
      <c r="C20" s="122">
        <f>SUM(C21:C23)</f>
        <v>0</v>
      </c>
      <c r="D20" s="267">
        <f>SUM(D21:D23)</f>
        <v>0</v>
      </c>
      <c r="E20" s="149">
        <f>SUM(E21:E23)</f>
        <v>0</v>
      </c>
    </row>
    <row r="21" spans="1:5" s="219" customFormat="1" ht="12" customHeight="1">
      <c r="A21" s="212" t="s">
        <v>242</v>
      </c>
      <c r="B21" s="7" t="s">
        <v>342</v>
      </c>
      <c r="C21" s="119"/>
      <c r="D21" s="265"/>
      <c r="E21" s="269"/>
    </row>
    <row r="22" spans="1:5" s="219" customFormat="1" ht="12" customHeight="1">
      <c r="A22" s="212" t="s">
        <v>243</v>
      </c>
      <c r="B22" s="6" t="s">
        <v>483</v>
      </c>
      <c r="C22" s="119"/>
      <c r="D22" s="265"/>
      <c r="E22" s="269"/>
    </row>
    <row r="23" spans="1:5" s="219" customFormat="1" ht="12" customHeight="1">
      <c r="A23" s="212" t="s">
        <v>244</v>
      </c>
      <c r="B23" s="6" t="s">
        <v>484</v>
      </c>
      <c r="C23" s="119"/>
      <c r="D23" s="265"/>
      <c r="E23" s="269"/>
    </row>
    <row r="24" spans="1:5" s="219" customFormat="1" ht="12" customHeight="1" thickBot="1">
      <c r="A24" s="212" t="s">
        <v>245</v>
      </c>
      <c r="B24" s="6" t="s">
        <v>587</v>
      </c>
      <c r="C24" s="119"/>
      <c r="D24" s="265"/>
      <c r="E24" s="269"/>
    </row>
    <row r="25" spans="1:5" s="219" customFormat="1" ht="12" customHeight="1" thickBot="1">
      <c r="A25" s="81" t="s">
        <v>180</v>
      </c>
      <c r="B25" s="59" t="s">
        <v>287</v>
      </c>
      <c r="C25" s="326"/>
      <c r="D25" s="328"/>
      <c r="E25" s="148"/>
    </row>
    <row r="26" spans="1:5" s="219" customFormat="1" ht="12" customHeight="1" thickBot="1">
      <c r="A26" s="81" t="s">
        <v>181</v>
      </c>
      <c r="B26" s="59" t="s">
        <v>485</v>
      </c>
      <c r="C26" s="122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351</v>
      </c>
      <c r="B27" s="214" t="s">
        <v>483</v>
      </c>
      <c r="C27" s="276"/>
      <c r="D27" s="61"/>
      <c r="E27" s="274"/>
    </row>
    <row r="28" spans="1:5" s="219" customFormat="1" ht="12" customHeight="1">
      <c r="A28" s="213" t="s">
        <v>352</v>
      </c>
      <c r="B28" s="215" t="s">
        <v>486</v>
      </c>
      <c r="C28" s="123"/>
      <c r="D28" s="268"/>
      <c r="E28" s="271"/>
    </row>
    <row r="29" spans="1:5" s="219" customFormat="1" ht="12" customHeight="1" thickBot="1">
      <c r="A29" s="212" t="s">
        <v>353</v>
      </c>
      <c r="B29" s="64" t="s">
        <v>588</v>
      </c>
      <c r="C29" s="50"/>
      <c r="D29" s="330"/>
      <c r="E29" s="325"/>
    </row>
    <row r="30" spans="1:5" s="219" customFormat="1" ht="12" customHeight="1" thickBot="1">
      <c r="A30" s="81" t="s">
        <v>182</v>
      </c>
      <c r="B30" s="59" t="s">
        <v>487</v>
      </c>
      <c r="C30" s="122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229</v>
      </c>
      <c r="B31" s="214" t="s">
        <v>374</v>
      </c>
      <c r="C31" s="276"/>
      <c r="D31" s="61"/>
      <c r="E31" s="274"/>
    </row>
    <row r="32" spans="1:5" s="219" customFormat="1" ht="12" customHeight="1">
      <c r="A32" s="213" t="s">
        <v>230</v>
      </c>
      <c r="B32" s="215" t="s">
        <v>375</v>
      </c>
      <c r="C32" s="123"/>
      <c r="D32" s="268"/>
      <c r="E32" s="271"/>
    </row>
    <row r="33" spans="1:5" s="219" customFormat="1" ht="12" customHeight="1" thickBot="1">
      <c r="A33" s="212" t="s">
        <v>231</v>
      </c>
      <c r="B33" s="64" t="s">
        <v>376</v>
      </c>
      <c r="C33" s="50"/>
      <c r="D33" s="330"/>
      <c r="E33" s="325"/>
    </row>
    <row r="34" spans="1:5" s="154" customFormat="1" ht="12" customHeight="1" thickBot="1">
      <c r="A34" s="81" t="s">
        <v>183</v>
      </c>
      <c r="B34" s="59" t="s">
        <v>459</v>
      </c>
      <c r="C34" s="326"/>
      <c r="D34" s="328"/>
      <c r="E34" s="148"/>
    </row>
    <row r="35" spans="1:5" s="154" customFormat="1" ht="12" customHeight="1" thickBot="1">
      <c r="A35" s="81" t="s">
        <v>184</v>
      </c>
      <c r="B35" s="59" t="s">
        <v>488</v>
      </c>
      <c r="C35" s="326"/>
      <c r="D35" s="328"/>
      <c r="E35" s="148"/>
    </row>
    <row r="36" spans="1:5" s="154" customFormat="1" ht="12" customHeight="1" thickBot="1">
      <c r="A36" s="77" t="s">
        <v>185</v>
      </c>
      <c r="B36" s="59" t="s">
        <v>589</v>
      </c>
      <c r="C36" s="122">
        <f>+C8+C20+C25+C26+C30+C34+C35</f>
        <v>38335000</v>
      </c>
      <c r="D36" s="267">
        <f>+D8+D20+D25+D26+D30+D34+D35</f>
        <v>39465000</v>
      </c>
      <c r="E36" s="149">
        <f>+E8+E20+E25+E26+E30+E34+E35</f>
        <v>40137748</v>
      </c>
    </row>
    <row r="37" spans="1:5" s="154" customFormat="1" ht="12" customHeight="1" thickBot="1">
      <c r="A37" s="87" t="s">
        <v>186</v>
      </c>
      <c r="B37" s="59" t="s">
        <v>490</v>
      </c>
      <c r="C37" s="122">
        <f>+C38+C39+C40</f>
        <v>112106000</v>
      </c>
      <c r="D37" s="267">
        <f>+D38+D39+D40</f>
        <v>112106000</v>
      </c>
      <c r="E37" s="149">
        <f>+E38+E39+E40</f>
        <v>103244632</v>
      </c>
    </row>
    <row r="38" spans="1:5" s="154" customFormat="1" ht="12" customHeight="1">
      <c r="A38" s="213" t="s">
        <v>491</v>
      </c>
      <c r="B38" s="214" t="s">
        <v>324</v>
      </c>
      <c r="C38" s="276">
        <v>1171223</v>
      </c>
      <c r="D38" s="61">
        <v>1171223</v>
      </c>
      <c r="E38" s="274">
        <v>1171223</v>
      </c>
    </row>
    <row r="39" spans="1:5" s="154" customFormat="1" ht="12" customHeight="1">
      <c r="A39" s="213" t="s">
        <v>492</v>
      </c>
      <c r="B39" s="215" t="s">
        <v>172</v>
      </c>
      <c r="C39" s="123"/>
      <c r="D39" s="268"/>
      <c r="E39" s="271"/>
    </row>
    <row r="40" spans="1:5" s="219" customFormat="1" ht="12" customHeight="1" thickBot="1">
      <c r="A40" s="212" t="s">
        <v>493</v>
      </c>
      <c r="B40" s="64" t="s">
        <v>494</v>
      </c>
      <c r="C40" s="50">
        <v>110934777</v>
      </c>
      <c r="D40" s="330">
        <v>110934777</v>
      </c>
      <c r="E40" s="325">
        <v>102073409</v>
      </c>
    </row>
    <row r="41" spans="1:5" s="219" customFormat="1" ht="15" customHeight="1" thickBot="1">
      <c r="A41" s="87" t="s">
        <v>187</v>
      </c>
      <c r="B41" s="88" t="s">
        <v>495</v>
      </c>
      <c r="C41" s="327">
        <f>+C36+C37</f>
        <v>150441000</v>
      </c>
      <c r="D41" s="323">
        <f>+D36+D37</f>
        <v>151571000</v>
      </c>
      <c r="E41" s="152">
        <f>+E36+E37</f>
        <v>143382380</v>
      </c>
    </row>
    <row r="42" spans="1:3" s="219" customFormat="1" ht="15" customHeight="1">
      <c r="A42" s="89"/>
      <c r="B42" s="90"/>
      <c r="C42" s="150"/>
    </row>
    <row r="43" spans="1:3" ht="13.5" thickBot="1">
      <c r="A43" s="91"/>
      <c r="B43" s="92"/>
      <c r="C43" s="151"/>
    </row>
    <row r="44" spans="1:5" s="218" customFormat="1" ht="16.5" customHeight="1" thickBot="1">
      <c r="A44" s="823" t="s">
        <v>213</v>
      </c>
      <c r="B44" s="824"/>
      <c r="C44" s="824"/>
      <c r="D44" s="824"/>
      <c r="E44" s="825"/>
    </row>
    <row r="45" spans="1:5" s="220" customFormat="1" ht="12" customHeight="1" thickBot="1">
      <c r="A45" s="81" t="s">
        <v>178</v>
      </c>
      <c r="B45" s="59" t="s">
        <v>496</v>
      </c>
      <c r="C45" s="122">
        <f>SUM(C46:C50)</f>
        <v>150441000</v>
      </c>
      <c r="D45" s="267">
        <f>SUM(D46:D50)</f>
        <v>151571000</v>
      </c>
      <c r="E45" s="149">
        <f>SUM(E46:E50)</f>
        <v>141914620</v>
      </c>
    </row>
    <row r="46" spans="1:5" ht="12" customHeight="1">
      <c r="A46" s="212" t="s">
        <v>236</v>
      </c>
      <c r="B46" s="7" t="s">
        <v>207</v>
      </c>
      <c r="C46" s="276">
        <v>89361500</v>
      </c>
      <c r="D46" s="61">
        <v>86861500</v>
      </c>
      <c r="E46" s="274">
        <v>83916280</v>
      </c>
    </row>
    <row r="47" spans="1:5" ht="12" customHeight="1">
      <c r="A47" s="212" t="s">
        <v>237</v>
      </c>
      <c r="B47" s="6" t="s">
        <v>296</v>
      </c>
      <c r="C47" s="49">
        <v>17435000</v>
      </c>
      <c r="D47" s="62">
        <v>17435000</v>
      </c>
      <c r="E47" s="272">
        <v>16566927</v>
      </c>
    </row>
    <row r="48" spans="1:5" ht="12" customHeight="1">
      <c r="A48" s="212" t="s">
        <v>238</v>
      </c>
      <c r="B48" s="6" t="s">
        <v>264</v>
      </c>
      <c r="C48" s="49">
        <v>43644500</v>
      </c>
      <c r="D48" s="62">
        <v>47274500</v>
      </c>
      <c r="E48" s="272">
        <v>41431413</v>
      </c>
    </row>
    <row r="49" spans="1:5" ht="12" customHeight="1">
      <c r="A49" s="212" t="s">
        <v>239</v>
      </c>
      <c r="B49" s="6" t="s">
        <v>297</v>
      </c>
      <c r="C49" s="49"/>
      <c r="D49" s="62"/>
      <c r="E49" s="272"/>
    </row>
    <row r="50" spans="1:5" ht="12" customHeight="1" thickBot="1">
      <c r="A50" s="212" t="s">
        <v>271</v>
      </c>
      <c r="B50" s="6" t="s">
        <v>298</v>
      </c>
      <c r="C50" s="49"/>
      <c r="D50" s="62"/>
      <c r="E50" s="272"/>
    </row>
    <row r="51" spans="1:5" ht="12" customHeight="1" thickBot="1">
      <c r="A51" s="81" t="s">
        <v>179</v>
      </c>
      <c r="B51" s="59" t="s">
        <v>497</v>
      </c>
      <c r="C51" s="122">
        <f>SUM(C52:C54)</f>
        <v>0</v>
      </c>
      <c r="D51" s="267">
        <f>SUM(D52:D54)</f>
        <v>0</v>
      </c>
      <c r="E51" s="149">
        <f>SUM(E52:E54)</f>
        <v>0</v>
      </c>
    </row>
    <row r="52" spans="1:5" s="220" customFormat="1" ht="12" customHeight="1">
      <c r="A52" s="212" t="s">
        <v>242</v>
      </c>
      <c r="B52" s="7" t="s">
        <v>317</v>
      </c>
      <c r="C52" s="276"/>
      <c r="D52" s="61"/>
      <c r="E52" s="274"/>
    </row>
    <row r="53" spans="1:5" ht="12" customHeight="1">
      <c r="A53" s="212" t="s">
        <v>243</v>
      </c>
      <c r="B53" s="6" t="s">
        <v>300</v>
      </c>
      <c r="C53" s="49"/>
      <c r="D53" s="62"/>
      <c r="E53" s="272"/>
    </row>
    <row r="54" spans="1:5" ht="12" customHeight="1">
      <c r="A54" s="212" t="s">
        <v>244</v>
      </c>
      <c r="B54" s="6" t="s">
        <v>214</v>
      </c>
      <c r="C54" s="49"/>
      <c r="D54" s="62"/>
      <c r="E54" s="272"/>
    </row>
    <row r="55" spans="1:5" ht="12" customHeight="1" thickBot="1">
      <c r="A55" s="212" t="s">
        <v>245</v>
      </c>
      <c r="B55" s="6" t="s">
        <v>586</v>
      </c>
      <c r="C55" s="49"/>
      <c r="D55" s="62"/>
      <c r="E55" s="272"/>
    </row>
    <row r="56" spans="1:5" ht="15" customHeight="1" thickBot="1">
      <c r="A56" s="81" t="s">
        <v>180</v>
      </c>
      <c r="B56" s="59" t="s">
        <v>174</v>
      </c>
      <c r="C56" s="326"/>
      <c r="D56" s="328"/>
      <c r="E56" s="148"/>
    </row>
    <row r="57" spans="1:5" ht="13.5" thickBot="1">
      <c r="A57" s="81" t="s">
        <v>181</v>
      </c>
      <c r="B57" s="93" t="s">
        <v>590</v>
      </c>
      <c r="C57" s="327">
        <f>+C45+C51+C56</f>
        <v>150441000</v>
      </c>
      <c r="D57" s="323">
        <f>+D45+D51+D56</f>
        <v>151571000</v>
      </c>
      <c r="E57" s="152">
        <f>+E45+E51+E56</f>
        <v>141914620</v>
      </c>
    </row>
    <row r="58" spans="3:4" ht="15" customHeight="1" thickBot="1">
      <c r="C58" s="683">
        <f>C41-C57</f>
        <v>0</v>
      </c>
      <c r="D58" s="683">
        <f>D41-D57</f>
        <v>0</v>
      </c>
    </row>
    <row r="59" spans="1:5" ht="14.25" customHeight="1" thickBot="1">
      <c r="A59" s="332" t="s">
        <v>670</v>
      </c>
      <c r="B59" s="333"/>
      <c r="C59" s="321">
        <v>29</v>
      </c>
      <c r="D59" s="321">
        <v>29</v>
      </c>
      <c r="E59" s="320">
        <v>29</v>
      </c>
    </row>
    <row r="60" spans="1:5" ht="13.5" thickBot="1">
      <c r="A60" s="334" t="s">
        <v>671</v>
      </c>
      <c r="B60" s="335"/>
      <c r="C60" s="321"/>
      <c r="D60" s="321"/>
      <c r="E60" s="320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20" zoomScaleNormal="120" zoomScalePageLayoutView="0" workbookViewId="0" topLeftCell="A1">
      <selection activeCell="H8" sqref="H8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2018</v>
      </c>
      <c r="C1" t="s">
        <v>942</v>
      </c>
    </row>
    <row r="2" spans="1:6" ht="15.75">
      <c r="A2" s="746" t="s">
        <v>678</v>
      </c>
      <c r="B2" s="746"/>
      <c r="C2" s="746"/>
      <c r="D2" s="746"/>
      <c r="E2" s="746"/>
      <c r="F2" s="746"/>
    </row>
    <row r="3" spans="1:7" ht="15.75">
      <c r="A3" s="749" t="s">
        <v>966</v>
      </c>
      <c r="B3" s="749"/>
      <c r="C3" s="749"/>
      <c r="D3" s="749"/>
      <c r="E3" s="749"/>
      <c r="F3" s="749"/>
      <c r="G3" s="749"/>
    </row>
    <row r="6" ht="15">
      <c r="A6" s="378" t="s">
        <v>922</v>
      </c>
    </row>
    <row r="7" spans="1:8" ht="12.75">
      <c r="A7" s="682" t="s">
        <v>916</v>
      </c>
      <c r="B7" s="725">
        <v>5</v>
      </c>
      <c r="C7" t="s">
        <v>917</v>
      </c>
      <c r="D7" t="s">
        <v>926</v>
      </c>
      <c r="E7" t="s">
        <v>918</v>
      </c>
      <c r="F7" s="725" t="s">
        <v>171</v>
      </c>
      <c r="G7" t="s">
        <v>919</v>
      </c>
      <c r="H7" t="s">
        <v>920</v>
      </c>
    </row>
    <row r="8" spans="1:6" ht="12.75">
      <c r="A8" s="682"/>
      <c r="B8" s="431"/>
      <c r="F8" s="431"/>
    </row>
    <row r="9" spans="1:6" ht="12.75">
      <c r="A9" s="682"/>
      <c r="B9" s="431"/>
      <c r="F9" s="431"/>
    </row>
    <row r="11" spans="1:7" ht="15.75">
      <c r="A11" s="747" t="s">
        <v>967</v>
      </c>
      <c r="B11" s="748"/>
      <c r="C11" s="748"/>
      <c r="D11" s="748"/>
      <c r="E11" s="748"/>
      <c r="F11" s="748"/>
      <c r="G11" s="748"/>
    </row>
    <row r="13" spans="1:7" ht="14.25">
      <c r="A13" s="379" t="s">
        <v>679</v>
      </c>
      <c r="B13" s="750" t="s">
        <v>968</v>
      </c>
      <c r="C13" s="751"/>
      <c r="D13" s="751"/>
      <c r="E13" s="751"/>
      <c r="F13" s="751"/>
      <c r="G13" s="751"/>
    </row>
    <row r="14" spans="2:7" ht="14.25">
      <c r="B14" s="726"/>
      <c r="C14" s="667"/>
      <c r="D14" s="667"/>
      <c r="E14" s="667"/>
      <c r="F14" s="667"/>
      <c r="G14" s="667"/>
    </row>
    <row r="15" spans="1:7" ht="14.25">
      <c r="A15" s="379" t="s">
        <v>680</v>
      </c>
      <c r="B15" s="750" t="s">
        <v>969</v>
      </c>
      <c r="C15" s="751"/>
      <c r="D15" s="751"/>
      <c r="E15" s="751"/>
      <c r="F15" s="751"/>
      <c r="G15" s="751"/>
    </row>
    <row r="16" spans="2:7" ht="14.25">
      <c r="B16" s="726"/>
      <c r="C16" s="667"/>
      <c r="D16" s="667"/>
      <c r="E16" s="667"/>
      <c r="F16" s="667"/>
      <c r="G16" s="667"/>
    </row>
    <row r="17" spans="1:7" ht="14.25">
      <c r="A17" s="379" t="s">
        <v>681</v>
      </c>
      <c r="B17" s="750" t="s">
        <v>970</v>
      </c>
      <c r="C17" s="751"/>
      <c r="D17" s="751"/>
      <c r="E17" s="751"/>
      <c r="F17" s="751"/>
      <c r="G17" s="751"/>
    </row>
    <row r="18" spans="2:7" ht="14.25">
      <c r="B18" s="726"/>
      <c r="C18" s="667"/>
      <c r="D18" s="667"/>
      <c r="E18" s="667"/>
      <c r="F18" s="667"/>
      <c r="G18" s="667"/>
    </row>
    <row r="19" spans="1:7" ht="14.25">
      <c r="A19" s="379" t="s">
        <v>682</v>
      </c>
      <c r="B19" s="750" t="s">
        <v>683</v>
      </c>
      <c r="C19" s="751"/>
      <c r="D19" s="751"/>
      <c r="E19" s="751"/>
      <c r="F19" s="751"/>
      <c r="G19" s="751"/>
    </row>
    <row r="20" spans="2:7" ht="14.25">
      <c r="B20" s="726"/>
      <c r="C20" s="667"/>
      <c r="D20" s="667"/>
      <c r="E20" s="667"/>
      <c r="F20" s="667"/>
      <c r="G20" s="667"/>
    </row>
    <row r="21" spans="1:7" ht="14.25">
      <c r="A21" s="379" t="s">
        <v>684</v>
      </c>
      <c r="B21" s="750" t="s">
        <v>685</v>
      </c>
      <c r="C21" s="751"/>
      <c r="D21" s="751"/>
      <c r="E21" s="751"/>
      <c r="F21" s="751"/>
      <c r="G21" s="751"/>
    </row>
    <row r="22" spans="2:7" ht="14.25">
      <c r="B22" s="726"/>
      <c r="C22" s="667"/>
      <c r="D22" s="667"/>
      <c r="E22" s="667"/>
      <c r="F22" s="667"/>
      <c r="G22" s="667"/>
    </row>
    <row r="23" spans="1:7" ht="14.25">
      <c r="A23" s="379" t="s">
        <v>686</v>
      </c>
      <c r="B23" s="750" t="s">
        <v>687</v>
      </c>
      <c r="C23" s="751"/>
      <c r="D23" s="751"/>
      <c r="E23" s="751"/>
      <c r="F23" s="751"/>
      <c r="G23" s="751"/>
    </row>
    <row r="24" spans="2:7" ht="14.25">
      <c r="B24" s="726"/>
      <c r="C24" s="667"/>
      <c r="D24" s="667"/>
      <c r="E24" s="667"/>
      <c r="F24" s="667"/>
      <c r="G24" s="667"/>
    </row>
    <row r="25" spans="1:7" ht="14.25">
      <c r="A25" s="379" t="s">
        <v>688</v>
      </c>
      <c r="B25" s="750" t="s">
        <v>689</v>
      </c>
      <c r="C25" s="751"/>
      <c r="D25" s="751"/>
      <c r="E25" s="751"/>
      <c r="F25" s="751"/>
      <c r="G25" s="751"/>
    </row>
    <row r="26" spans="2:7" ht="14.25">
      <c r="B26" s="726"/>
      <c r="C26" s="667"/>
      <c r="D26" s="667"/>
      <c r="E26" s="667"/>
      <c r="F26" s="667"/>
      <c r="G26" s="667"/>
    </row>
    <row r="27" spans="1:7" ht="14.25">
      <c r="A27" s="379" t="s">
        <v>690</v>
      </c>
      <c r="B27" s="750" t="s">
        <v>691</v>
      </c>
      <c r="C27" s="751"/>
      <c r="D27" s="751"/>
      <c r="E27" s="751"/>
      <c r="F27" s="751"/>
      <c r="G27" s="751"/>
    </row>
    <row r="28" spans="2:7" ht="14.25">
      <c r="B28" s="726"/>
      <c r="C28" s="667"/>
      <c r="D28" s="667"/>
      <c r="E28" s="667"/>
      <c r="F28" s="667"/>
      <c r="G28" s="667"/>
    </row>
    <row r="29" spans="1:7" ht="14.25">
      <c r="A29" s="379" t="s">
        <v>690</v>
      </c>
      <c r="B29" s="750" t="s">
        <v>692</v>
      </c>
      <c r="C29" s="751"/>
      <c r="D29" s="751"/>
      <c r="E29" s="751"/>
      <c r="F29" s="751"/>
      <c r="G29" s="751"/>
    </row>
    <row r="30" spans="2:7" ht="14.25">
      <c r="B30" s="726"/>
      <c r="C30" s="667"/>
      <c r="D30" s="667"/>
      <c r="E30" s="667"/>
      <c r="F30" s="667"/>
      <c r="G30" s="667"/>
    </row>
    <row r="31" spans="1:7" ht="14.25">
      <c r="A31" s="379" t="s">
        <v>693</v>
      </c>
      <c r="B31" s="750" t="s">
        <v>694</v>
      </c>
      <c r="C31" s="751"/>
      <c r="D31" s="751"/>
      <c r="E31" s="751"/>
      <c r="F31" s="751"/>
      <c r="G31" s="751"/>
    </row>
  </sheetData>
  <sheetProtection sheet="1"/>
  <mergeCells count="13"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4">
      <selection activeCell="E42" sqref="E42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88"/>
      <c r="B1" s="832" t="str">
        <f>CONCATENATE("6.3.1. melléklet ",Z_ALAPADATOK!A7," ",Z_ALAPADATOK!B7," ",Z_ALAPADATOK!C7," ",Z_ALAPADATOK!D7," ",Z_ALAPADATOK!E7," ",Z_ALAPADATOK!F7," ",Z_ALAPADATOK!G7," ",Z_ALAPADATOK!H7)</f>
        <v>6.3.1. melléklet a 5 / 2019. ( V.29. ) önkormányzati rendelethez</v>
      </c>
      <c r="C1" s="833"/>
      <c r="D1" s="833"/>
      <c r="E1" s="833"/>
    </row>
    <row r="2" spans="1:5" s="216" customFormat="1" ht="25.5" customHeight="1" thickBot="1">
      <c r="A2" s="389" t="s">
        <v>637</v>
      </c>
      <c r="B2" s="829" t="str">
        <f>CONCATENATE('Z_6.3.sz.mell'!B2:D2)</f>
        <v>Egyesített Szociális Intézmények</v>
      </c>
      <c r="C2" s="830"/>
      <c r="D2" s="831"/>
      <c r="E2" s="390" t="s">
        <v>216</v>
      </c>
    </row>
    <row r="3" spans="1:5" s="216" customFormat="1" ht="24.75" thickBot="1">
      <c r="A3" s="389" t="s">
        <v>309</v>
      </c>
      <c r="B3" s="829" t="s">
        <v>498</v>
      </c>
      <c r="C3" s="830"/>
      <c r="D3" s="831"/>
      <c r="E3" s="390" t="s">
        <v>215</v>
      </c>
    </row>
    <row r="4" spans="1:5" s="217" customFormat="1" ht="15.75" customHeight="1" thickBot="1">
      <c r="A4" s="391"/>
      <c r="B4" s="391"/>
      <c r="C4" s="392"/>
      <c r="D4" s="393"/>
      <c r="E4" s="392" t="e">
        <f>'Z_6.3.sz.mell'!E4</f>
        <v>#REF!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e">
        <f>CONCATENATE('Z_6.3.sz.mell'!E5)</f>
        <v>#REF!</v>
      </c>
    </row>
    <row r="6" spans="1:5" s="218" customFormat="1" ht="12.75" customHeight="1" thickBot="1">
      <c r="A6" s="427" t="s">
        <v>561</v>
      </c>
      <c r="B6" s="428" t="s">
        <v>562</v>
      </c>
      <c r="C6" s="428" t="s">
        <v>563</v>
      </c>
      <c r="D6" s="429" t="s">
        <v>565</v>
      </c>
      <c r="E6" s="430" t="s">
        <v>564</v>
      </c>
    </row>
    <row r="7" spans="1:5" s="218" customFormat="1" ht="15.75" customHeight="1" thickBot="1">
      <c r="A7" s="823" t="s">
        <v>212</v>
      </c>
      <c r="B7" s="824"/>
      <c r="C7" s="824"/>
      <c r="D7" s="824"/>
      <c r="E7" s="825"/>
    </row>
    <row r="8" spans="1:5" s="154" customFormat="1" ht="12" customHeight="1" thickBot="1">
      <c r="A8" s="77" t="s">
        <v>178</v>
      </c>
      <c r="B8" s="86" t="s">
        <v>582</v>
      </c>
      <c r="C8" s="122">
        <f>SUM(C9:C19)</f>
        <v>3376465</v>
      </c>
      <c r="D8" s="122">
        <f>SUM(D9:D19)</f>
        <v>4506465</v>
      </c>
      <c r="E8" s="124">
        <f>SUM(E9:E19)</f>
        <v>5119681</v>
      </c>
    </row>
    <row r="9" spans="1:5" s="154" customFormat="1" ht="12" customHeight="1">
      <c r="A9" s="211" t="s">
        <v>236</v>
      </c>
      <c r="B9" s="8" t="s">
        <v>360</v>
      </c>
      <c r="C9" s="277"/>
      <c r="D9" s="277"/>
      <c r="E9" s="324"/>
    </row>
    <row r="10" spans="1:5" s="154" customFormat="1" ht="12" customHeight="1">
      <c r="A10" s="212" t="s">
        <v>237</v>
      </c>
      <c r="B10" s="6" t="s">
        <v>361</v>
      </c>
      <c r="C10" s="119"/>
      <c r="D10" s="265"/>
      <c r="E10" s="269">
        <v>147990</v>
      </c>
    </row>
    <row r="11" spans="1:5" s="154" customFormat="1" ht="12" customHeight="1">
      <c r="A11" s="212" t="s">
        <v>238</v>
      </c>
      <c r="B11" s="6" t="s">
        <v>362</v>
      </c>
      <c r="C11" s="119"/>
      <c r="D11" s="265"/>
      <c r="E11" s="269"/>
    </row>
    <row r="12" spans="1:5" s="154" customFormat="1" ht="12" customHeight="1">
      <c r="A12" s="212" t="s">
        <v>239</v>
      </c>
      <c r="B12" s="6" t="s">
        <v>363</v>
      </c>
      <c r="C12" s="119"/>
      <c r="D12" s="265"/>
      <c r="E12" s="269"/>
    </row>
    <row r="13" spans="1:5" s="154" customFormat="1" ht="12" customHeight="1">
      <c r="A13" s="212" t="s">
        <v>271</v>
      </c>
      <c r="B13" s="6" t="s">
        <v>364</v>
      </c>
      <c r="C13" s="119">
        <v>3376465</v>
      </c>
      <c r="D13" s="265">
        <v>4506465</v>
      </c>
      <c r="E13" s="269">
        <v>4970820</v>
      </c>
    </row>
    <row r="14" spans="1:5" s="154" customFormat="1" ht="12" customHeight="1">
      <c r="A14" s="212" t="s">
        <v>240</v>
      </c>
      <c r="B14" s="6" t="s">
        <v>480</v>
      </c>
      <c r="C14" s="119"/>
      <c r="D14" s="265"/>
      <c r="E14" s="269"/>
    </row>
    <row r="15" spans="1:5" s="154" customFormat="1" ht="12" customHeight="1">
      <c r="A15" s="212" t="s">
        <v>241</v>
      </c>
      <c r="B15" s="5" t="s">
        <v>481</v>
      </c>
      <c r="C15" s="119"/>
      <c r="D15" s="265"/>
      <c r="E15" s="269"/>
    </row>
    <row r="16" spans="1:5" s="154" customFormat="1" ht="12" customHeight="1">
      <c r="A16" s="212" t="s">
        <v>249</v>
      </c>
      <c r="B16" s="6" t="s">
        <v>367</v>
      </c>
      <c r="C16" s="275"/>
      <c r="D16" s="329"/>
      <c r="E16" s="273">
        <v>81</v>
      </c>
    </row>
    <row r="17" spans="1:5" s="219" customFormat="1" ht="12" customHeight="1">
      <c r="A17" s="212" t="s">
        <v>250</v>
      </c>
      <c r="B17" s="6" t="s">
        <v>368</v>
      </c>
      <c r="C17" s="119"/>
      <c r="D17" s="265"/>
      <c r="E17" s="269"/>
    </row>
    <row r="18" spans="1:5" s="219" customFormat="1" ht="12" customHeight="1">
      <c r="A18" s="212" t="s">
        <v>251</v>
      </c>
      <c r="B18" s="6" t="s">
        <v>513</v>
      </c>
      <c r="C18" s="121"/>
      <c r="D18" s="266"/>
      <c r="E18" s="270"/>
    </row>
    <row r="19" spans="1:5" s="219" customFormat="1" ht="12" customHeight="1" thickBot="1">
      <c r="A19" s="212" t="s">
        <v>252</v>
      </c>
      <c r="B19" s="5" t="s">
        <v>369</v>
      </c>
      <c r="C19" s="121"/>
      <c r="D19" s="266"/>
      <c r="E19" s="270">
        <v>790</v>
      </c>
    </row>
    <row r="20" spans="1:5" s="154" customFormat="1" ht="12" customHeight="1" thickBot="1">
      <c r="A20" s="77" t="s">
        <v>179</v>
      </c>
      <c r="B20" s="86" t="s">
        <v>482</v>
      </c>
      <c r="C20" s="122">
        <f>SUM(C21:C23)</f>
        <v>0</v>
      </c>
      <c r="D20" s="267">
        <f>SUM(D21:D23)</f>
        <v>0</v>
      </c>
      <c r="E20" s="149">
        <f>SUM(E21:E23)</f>
        <v>0</v>
      </c>
    </row>
    <row r="21" spans="1:5" s="219" customFormat="1" ht="12" customHeight="1">
      <c r="A21" s="212" t="s">
        <v>242</v>
      </c>
      <c r="B21" s="7" t="s">
        <v>342</v>
      </c>
      <c r="C21" s="119"/>
      <c r="D21" s="265"/>
      <c r="E21" s="269"/>
    </row>
    <row r="22" spans="1:5" s="219" customFormat="1" ht="12" customHeight="1">
      <c r="A22" s="212" t="s">
        <v>243</v>
      </c>
      <c r="B22" s="6" t="s">
        <v>483</v>
      </c>
      <c r="C22" s="119"/>
      <c r="D22" s="265"/>
      <c r="E22" s="269"/>
    </row>
    <row r="23" spans="1:5" s="219" customFormat="1" ht="12" customHeight="1">
      <c r="A23" s="212" t="s">
        <v>244</v>
      </c>
      <c r="B23" s="6" t="s">
        <v>484</v>
      </c>
      <c r="C23" s="119"/>
      <c r="D23" s="265"/>
      <c r="E23" s="269"/>
    </row>
    <row r="24" spans="1:5" s="219" customFormat="1" ht="12" customHeight="1" thickBot="1">
      <c r="A24" s="212" t="s">
        <v>245</v>
      </c>
      <c r="B24" s="6" t="s">
        <v>587</v>
      </c>
      <c r="C24" s="119"/>
      <c r="D24" s="265"/>
      <c r="E24" s="269"/>
    </row>
    <row r="25" spans="1:5" s="219" customFormat="1" ht="12" customHeight="1" thickBot="1">
      <c r="A25" s="81" t="s">
        <v>180</v>
      </c>
      <c r="B25" s="59" t="s">
        <v>287</v>
      </c>
      <c r="C25" s="326"/>
      <c r="D25" s="328"/>
      <c r="E25" s="148"/>
    </row>
    <row r="26" spans="1:5" s="219" customFormat="1" ht="12" customHeight="1" thickBot="1">
      <c r="A26" s="81" t="s">
        <v>181</v>
      </c>
      <c r="B26" s="59" t="s">
        <v>485</v>
      </c>
      <c r="C26" s="122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351</v>
      </c>
      <c r="B27" s="214" t="s">
        <v>483</v>
      </c>
      <c r="C27" s="276"/>
      <c r="D27" s="61"/>
      <c r="E27" s="274"/>
    </row>
    <row r="28" spans="1:5" s="219" customFormat="1" ht="12" customHeight="1">
      <c r="A28" s="213" t="s">
        <v>352</v>
      </c>
      <c r="B28" s="215" t="s">
        <v>486</v>
      </c>
      <c r="C28" s="123"/>
      <c r="D28" s="268"/>
      <c r="E28" s="271"/>
    </row>
    <row r="29" spans="1:5" s="219" customFormat="1" ht="12" customHeight="1" thickBot="1">
      <c r="A29" s="212" t="s">
        <v>353</v>
      </c>
      <c r="B29" s="64" t="s">
        <v>588</v>
      </c>
      <c r="C29" s="50"/>
      <c r="D29" s="330"/>
      <c r="E29" s="325"/>
    </row>
    <row r="30" spans="1:5" s="219" customFormat="1" ht="12" customHeight="1" thickBot="1">
      <c r="A30" s="81" t="s">
        <v>182</v>
      </c>
      <c r="B30" s="59" t="s">
        <v>487</v>
      </c>
      <c r="C30" s="122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229</v>
      </c>
      <c r="B31" s="214" t="s">
        <v>374</v>
      </c>
      <c r="C31" s="276"/>
      <c r="D31" s="61"/>
      <c r="E31" s="274"/>
    </row>
    <row r="32" spans="1:5" s="219" customFormat="1" ht="12" customHeight="1">
      <c r="A32" s="213" t="s">
        <v>230</v>
      </c>
      <c r="B32" s="215" t="s">
        <v>375</v>
      </c>
      <c r="C32" s="123"/>
      <c r="D32" s="268"/>
      <c r="E32" s="271"/>
    </row>
    <row r="33" spans="1:5" s="219" customFormat="1" ht="12" customHeight="1" thickBot="1">
      <c r="A33" s="212" t="s">
        <v>231</v>
      </c>
      <c r="B33" s="64" t="s">
        <v>376</v>
      </c>
      <c r="C33" s="50"/>
      <c r="D33" s="330"/>
      <c r="E33" s="325"/>
    </row>
    <row r="34" spans="1:5" s="154" customFormat="1" ht="12" customHeight="1" thickBot="1">
      <c r="A34" s="81" t="s">
        <v>183</v>
      </c>
      <c r="B34" s="59" t="s">
        <v>459</v>
      </c>
      <c r="C34" s="326"/>
      <c r="D34" s="328"/>
      <c r="E34" s="148"/>
    </row>
    <row r="35" spans="1:5" s="154" customFormat="1" ht="12" customHeight="1" thickBot="1">
      <c r="A35" s="81" t="s">
        <v>184</v>
      </c>
      <c r="B35" s="59" t="s">
        <v>488</v>
      </c>
      <c r="C35" s="326"/>
      <c r="D35" s="328"/>
      <c r="E35" s="148"/>
    </row>
    <row r="36" spans="1:5" s="154" customFormat="1" ht="12" customHeight="1" thickBot="1">
      <c r="A36" s="77" t="s">
        <v>185</v>
      </c>
      <c r="B36" s="59" t="s">
        <v>589</v>
      </c>
      <c r="C36" s="122">
        <f>+C8+C20+C25+C26+C30+C34+C35</f>
        <v>3376465</v>
      </c>
      <c r="D36" s="267">
        <f>+D8+D20+D25+D26+D30+D34+D35</f>
        <v>4506465</v>
      </c>
      <c r="E36" s="149">
        <f>+E8+E20+E25+E26+E30+E34+E35</f>
        <v>5119681</v>
      </c>
    </row>
    <row r="37" spans="1:5" s="154" customFormat="1" ht="12" customHeight="1" thickBot="1">
      <c r="A37" s="87" t="s">
        <v>186</v>
      </c>
      <c r="B37" s="59" t="s">
        <v>490</v>
      </c>
      <c r="C37" s="122">
        <f>+C38+C39+C40</f>
        <v>42720593</v>
      </c>
      <c r="D37" s="267">
        <f>+D38+D39+D40</f>
        <v>42720593</v>
      </c>
      <c r="E37" s="149">
        <f>+E38+E39+E40</f>
        <v>33918757</v>
      </c>
    </row>
    <row r="38" spans="1:5" s="154" customFormat="1" ht="12" customHeight="1">
      <c r="A38" s="213" t="s">
        <v>491</v>
      </c>
      <c r="B38" s="214" t="s">
        <v>324</v>
      </c>
      <c r="C38" s="276">
        <v>1171223</v>
      </c>
      <c r="D38" s="61">
        <v>1171223</v>
      </c>
      <c r="E38" s="274">
        <v>1171223</v>
      </c>
    </row>
    <row r="39" spans="1:5" s="154" customFormat="1" ht="12" customHeight="1">
      <c r="A39" s="213" t="s">
        <v>492</v>
      </c>
      <c r="B39" s="215" t="s">
        <v>172</v>
      </c>
      <c r="C39" s="123"/>
      <c r="D39" s="268"/>
      <c r="E39" s="271"/>
    </row>
    <row r="40" spans="1:5" s="219" customFormat="1" ht="12" customHeight="1" thickBot="1">
      <c r="A40" s="212" t="s">
        <v>493</v>
      </c>
      <c r="B40" s="64" t="s">
        <v>494</v>
      </c>
      <c r="C40" s="50">
        <v>41549370</v>
      </c>
      <c r="D40" s="330">
        <v>41549370</v>
      </c>
      <c r="E40" s="325">
        <v>32747534</v>
      </c>
    </row>
    <row r="41" spans="1:5" s="219" customFormat="1" ht="15" customHeight="1" thickBot="1">
      <c r="A41" s="87" t="s">
        <v>187</v>
      </c>
      <c r="B41" s="88" t="s">
        <v>495</v>
      </c>
      <c r="C41" s="327">
        <f>+C36+C37</f>
        <v>46097058</v>
      </c>
      <c r="D41" s="323">
        <f>+D36+D37</f>
        <v>47227058</v>
      </c>
      <c r="E41" s="152">
        <f>+E36+E37</f>
        <v>39038438</v>
      </c>
    </row>
    <row r="42" spans="1:3" s="219" customFormat="1" ht="15" customHeight="1">
      <c r="A42" s="89"/>
      <c r="B42" s="90"/>
      <c r="C42" s="150"/>
    </row>
    <row r="43" spans="1:3" ht="13.5" thickBot="1">
      <c r="A43" s="91"/>
      <c r="B43" s="92"/>
      <c r="C43" s="151"/>
    </row>
    <row r="44" spans="1:5" s="218" customFormat="1" ht="16.5" customHeight="1" thickBot="1">
      <c r="A44" s="823" t="s">
        <v>213</v>
      </c>
      <c r="B44" s="824"/>
      <c r="C44" s="824"/>
      <c r="D44" s="824"/>
      <c r="E44" s="825"/>
    </row>
    <row r="45" spans="1:5" s="220" customFormat="1" ht="12" customHeight="1" thickBot="1">
      <c r="A45" s="81" t="s">
        <v>178</v>
      </c>
      <c r="B45" s="59" t="s">
        <v>496</v>
      </c>
      <c r="C45" s="122">
        <f>SUM(C46:C50)</f>
        <v>46097058</v>
      </c>
      <c r="D45" s="267">
        <f>SUM(D46:D50)</f>
        <v>47227058</v>
      </c>
      <c r="E45" s="149">
        <f>SUM(E46:E50)</f>
        <v>37570678</v>
      </c>
    </row>
    <row r="46" spans="1:5" ht="12" customHeight="1">
      <c r="A46" s="212" t="s">
        <v>236</v>
      </c>
      <c r="B46" s="7" t="s">
        <v>207</v>
      </c>
      <c r="C46" s="276">
        <v>30025216</v>
      </c>
      <c r="D46" s="61">
        <v>27525216</v>
      </c>
      <c r="E46" s="274">
        <v>24579996</v>
      </c>
    </row>
    <row r="47" spans="1:5" ht="12" customHeight="1">
      <c r="A47" s="212" t="s">
        <v>237</v>
      </c>
      <c r="B47" s="6" t="s">
        <v>296</v>
      </c>
      <c r="C47" s="49">
        <v>5723259</v>
      </c>
      <c r="D47" s="62">
        <v>5723259</v>
      </c>
      <c r="E47" s="272">
        <v>4855186</v>
      </c>
    </row>
    <row r="48" spans="1:5" ht="12" customHeight="1">
      <c r="A48" s="212" t="s">
        <v>238</v>
      </c>
      <c r="B48" s="6" t="s">
        <v>264</v>
      </c>
      <c r="C48" s="49">
        <v>10348583</v>
      </c>
      <c r="D48" s="62">
        <v>13978583</v>
      </c>
      <c r="E48" s="272">
        <v>8135496</v>
      </c>
    </row>
    <row r="49" spans="1:5" ht="12" customHeight="1">
      <c r="A49" s="212" t="s">
        <v>239</v>
      </c>
      <c r="B49" s="6" t="s">
        <v>297</v>
      </c>
      <c r="C49" s="49"/>
      <c r="D49" s="62"/>
      <c r="E49" s="272"/>
    </row>
    <row r="50" spans="1:5" ht="12" customHeight="1" thickBot="1">
      <c r="A50" s="212" t="s">
        <v>271</v>
      </c>
      <c r="B50" s="6" t="s">
        <v>298</v>
      </c>
      <c r="C50" s="49"/>
      <c r="D50" s="62"/>
      <c r="E50" s="272"/>
    </row>
    <row r="51" spans="1:5" ht="12" customHeight="1" thickBot="1">
      <c r="A51" s="81" t="s">
        <v>179</v>
      </c>
      <c r="B51" s="59" t="s">
        <v>497</v>
      </c>
      <c r="C51" s="122">
        <f>SUM(C52:C54)</f>
        <v>0</v>
      </c>
      <c r="D51" s="267">
        <f>SUM(D52:D54)</f>
        <v>0</v>
      </c>
      <c r="E51" s="149">
        <f>SUM(E52:E54)</f>
        <v>0</v>
      </c>
    </row>
    <row r="52" spans="1:5" s="220" customFormat="1" ht="12" customHeight="1">
      <c r="A52" s="212" t="s">
        <v>242</v>
      </c>
      <c r="B52" s="7" t="s">
        <v>317</v>
      </c>
      <c r="C52" s="276"/>
      <c r="D52" s="61"/>
      <c r="E52" s="274"/>
    </row>
    <row r="53" spans="1:5" ht="12" customHeight="1">
      <c r="A53" s="212" t="s">
        <v>243</v>
      </c>
      <c r="B53" s="6" t="s">
        <v>300</v>
      </c>
      <c r="C53" s="49"/>
      <c r="D53" s="62"/>
      <c r="E53" s="272"/>
    </row>
    <row r="54" spans="1:5" ht="12" customHeight="1">
      <c r="A54" s="212" t="s">
        <v>244</v>
      </c>
      <c r="B54" s="6" t="s">
        <v>214</v>
      </c>
      <c r="C54" s="49"/>
      <c r="D54" s="62"/>
      <c r="E54" s="272"/>
    </row>
    <row r="55" spans="1:5" ht="12" customHeight="1" thickBot="1">
      <c r="A55" s="212" t="s">
        <v>245</v>
      </c>
      <c r="B55" s="6" t="s">
        <v>586</v>
      </c>
      <c r="C55" s="49"/>
      <c r="D55" s="62"/>
      <c r="E55" s="272"/>
    </row>
    <row r="56" spans="1:5" ht="15" customHeight="1" thickBot="1">
      <c r="A56" s="81" t="s">
        <v>180</v>
      </c>
      <c r="B56" s="59" t="s">
        <v>174</v>
      </c>
      <c r="C56" s="326"/>
      <c r="D56" s="328"/>
      <c r="E56" s="148"/>
    </row>
    <row r="57" spans="1:5" ht="13.5" thickBot="1">
      <c r="A57" s="81" t="s">
        <v>181</v>
      </c>
      <c r="B57" s="93" t="s">
        <v>590</v>
      </c>
      <c r="C57" s="327">
        <f>+C45+C51+C56</f>
        <v>46097058</v>
      </c>
      <c r="D57" s="323">
        <f>+D45+D51+D56</f>
        <v>47227058</v>
      </c>
      <c r="E57" s="152">
        <f>+E45+E51+E56</f>
        <v>37570678</v>
      </c>
    </row>
    <row r="58" spans="3:4" ht="15" customHeight="1" thickBot="1">
      <c r="C58" s="683">
        <f>C41-C57</f>
        <v>0</v>
      </c>
      <c r="D58" s="683">
        <f>D41-D57</f>
        <v>0</v>
      </c>
    </row>
    <row r="59" spans="1:5" ht="14.25" customHeight="1" thickBot="1">
      <c r="A59" s="332" t="s">
        <v>670</v>
      </c>
      <c r="B59" s="333"/>
      <c r="C59" s="321">
        <v>9</v>
      </c>
      <c r="D59" s="321">
        <v>9</v>
      </c>
      <c r="E59" s="320">
        <v>9</v>
      </c>
    </row>
    <row r="60" spans="1:5" ht="13.5" thickBot="1">
      <c r="A60" s="334" t="s">
        <v>671</v>
      </c>
      <c r="B60" s="335"/>
      <c r="C60" s="321"/>
      <c r="D60" s="321"/>
      <c r="E60" s="320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7">
      <selection activeCell="C46" sqref="C46:E48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88"/>
      <c r="B1" s="832" t="str">
        <f>CONCATENATE("6.3.2. melléklet ",Z_ALAPADATOK!A7," ",Z_ALAPADATOK!B7," ",Z_ALAPADATOK!C7," ",Z_ALAPADATOK!D7," ",Z_ALAPADATOK!E7," ",Z_ALAPADATOK!F7," ",Z_ALAPADATOK!G7," ",Z_ALAPADATOK!H7)</f>
        <v>6.3.2. melléklet a 5 / 2019. ( V.29. ) önkormányzati rendelethez</v>
      </c>
      <c r="C1" s="833"/>
      <c r="D1" s="833"/>
      <c r="E1" s="833"/>
    </row>
    <row r="2" spans="1:5" s="216" customFormat="1" ht="25.5" customHeight="1" thickBot="1">
      <c r="A2" s="389" t="s">
        <v>637</v>
      </c>
      <c r="B2" s="829" t="str">
        <f>CONCATENATE('Z_6.3.1.sz.mell'!B2:D2)</f>
        <v>Egyesített Szociális Intézmények</v>
      </c>
      <c r="C2" s="830"/>
      <c r="D2" s="831"/>
      <c r="E2" s="390" t="s">
        <v>216</v>
      </c>
    </row>
    <row r="3" spans="1:5" s="216" customFormat="1" ht="24.75" thickBot="1">
      <c r="A3" s="389" t="s">
        <v>309</v>
      </c>
      <c r="B3" s="829" t="s">
        <v>499</v>
      </c>
      <c r="C3" s="830"/>
      <c r="D3" s="831"/>
      <c r="E3" s="390" t="s">
        <v>216</v>
      </c>
    </row>
    <row r="4" spans="1:5" s="217" customFormat="1" ht="15.75" customHeight="1" thickBot="1">
      <c r="A4" s="391"/>
      <c r="B4" s="391"/>
      <c r="C4" s="392"/>
      <c r="D4" s="393"/>
      <c r="E4" s="392" t="e">
        <f>'Z_6.3.1.sz.mell'!E4</f>
        <v>#REF!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str">
        <f>+CONCATENATE("Teljesítés",CHAR(10),LEFT(Z_ÖSSZEFÜGGÉSEK!A6,4),". XII. 31.")</f>
        <v>Teljesítés
2018. XII. 31.</v>
      </c>
    </row>
    <row r="6" spans="1:5" s="218" customFormat="1" ht="12.75" customHeight="1" thickBot="1">
      <c r="A6" s="427" t="s">
        <v>561</v>
      </c>
      <c r="B6" s="428" t="s">
        <v>562</v>
      </c>
      <c r="C6" s="428" t="s">
        <v>563</v>
      </c>
      <c r="D6" s="429" t="s">
        <v>565</v>
      </c>
      <c r="E6" s="430" t="s">
        <v>564</v>
      </c>
    </row>
    <row r="7" spans="1:5" s="218" customFormat="1" ht="15.75" customHeight="1" thickBot="1">
      <c r="A7" s="823" t="s">
        <v>212</v>
      </c>
      <c r="B7" s="824"/>
      <c r="C7" s="824"/>
      <c r="D7" s="824"/>
      <c r="E7" s="825"/>
    </row>
    <row r="8" spans="1:5" s="154" customFormat="1" ht="12" customHeight="1" thickBot="1">
      <c r="A8" s="77" t="s">
        <v>178</v>
      </c>
      <c r="B8" s="86" t="s">
        <v>582</v>
      </c>
      <c r="C8" s="122">
        <f>SUM(C9:C19)</f>
        <v>34958535</v>
      </c>
      <c r="D8" s="122">
        <f>SUM(D9:D19)</f>
        <v>34958535</v>
      </c>
      <c r="E8" s="124">
        <f>SUM(E9:E19)</f>
        <v>35018067</v>
      </c>
    </row>
    <row r="9" spans="1:5" s="154" customFormat="1" ht="12" customHeight="1">
      <c r="A9" s="211" t="s">
        <v>236</v>
      </c>
      <c r="B9" s="8" t="s">
        <v>360</v>
      </c>
      <c r="C9" s="277"/>
      <c r="D9" s="277"/>
      <c r="E9" s="324"/>
    </row>
    <row r="10" spans="1:5" s="154" customFormat="1" ht="12" customHeight="1">
      <c r="A10" s="212" t="s">
        <v>237</v>
      </c>
      <c r="B10" s="6" t="s">
        <v>361</v>
      </c>
      <c r="C10" s="269"/>
      <c r="D10" s="269"/>
      <c r="E10" s="269">
        <v>56120</v>
      </c>
    </row>
    <row r="11" spans="1:5" s="154" customFormat="1" ht="12" customHeight="1">
      <c r="A11" s="212" t="s">
        <v>238</v>
      </c>
      <c r="B11" s="6" t="s">
        <v>362</v>
      </c>
      <c r="C11" s="269"/>
      <c r="D11" s="269"/>
      <c r="E11" s="269"/>
    </row>
    <row r="12" spans="1:5" s="154" customFormat="1" ht="12" customHeight="1">
      <c r="A12" s="212" t="s">
        <v>239</v>
      </c>
      <c r="B12" s="6" t="s">
        <v>363</v>
      </c>
      <c r="C12" s="269"/>
      <c r="D12" s="269"/>
      <c r="E12" s="269"/>
    </row>
    <row r="13" spans="1:5" s="154" customFormat="1" ht="12" customHeight="1">
      <c r="A13" s="212" t="s">
        <v>271</v>
      </c>
      <c r="B13" s="6" t="s">
        <v>364</v>
      </c>
      <c r="C13" s="269">
        <v>34958535</v>
      </c>
      <c r="D13" s="269">
        <v>34958535</v>
      </c>
      <c r="E13" s="269">
        <v>34958535</v>
      </c>
    </row>
    <row r="14" spans="1:5" s="154" customFormat="1" ht="12" customHeight="1">
      <c r="A14" s="212" t="s">
        <v>240</v>
      </c>
      <c r="B14" s="6" t="s">
        <v>480</v>
      </c>
      <c r="C14" s="269"/>
      <c r="D14" s="269"/>
      <c r="E14" s="269"/>
    </row>
    <row r="15" spans="1:5" s="154" customFormat="1" ht="12" customHeight="1">
      <c r="A15" s="212" t="s">
        <v>241</v>
      </c>
      <c r="B15" s="5" t="s">
        <v>481</v>
      </c>
      <c r="C15" s="269"/>
      <c r="D15" s="269"/>
      <c r="E15" s="269"/>
    </row>
    <row r="16" spans="1:5" s="154" customFormat="1" ht="12" customHeight="1">
      <c r="A16" s="212" t="s">
        <v>249</v>
      </c>
      <c r="B16" s="6" t="s">
        <v>367</v>
      </c>
      <c r="C16" s="273"/>
      <c r="D16" s="273"/>
      <c r="E16" s="273">
        <v>6</v>
      </c>
    </row>
    <row r="17" spans="1:5" s="219" customFormat="1" ht="12" customHeight="1">
      <c r="A17" s="212" t="s">
        <v>250</v>
      </c>
      <c r="B17" s="6" t="s">
        <v>368</v>
      </c>
      <c r="C17" s="269"/>
      <c r="D17" s="269"/>
      <c r="E17" s="269"/>
    </row>
    <row r="18" spans="1:5" s="219" customFormat="1" ht="12" customHeight="1">
      <c r="A18" s="212" t="s">
        <v>251</v>
      </c>
      <c r="B18" s="6" t="s">
        <v>513</v>
      </c>
      <c r="C18" s="270"/>
      <c r="D18" s="270"/>
      <c r="E18" s="270"/>
    </row>
    <row r="19" spans="1:5" s="219" customFormat="1" ht="12" customHeight="1" thickBot="1">
      <c r="A19" s="212" t="s">
        <v>252</v>
      </c>
      <c r="B19" s="5" t="s">
        <v>369</v>
      </c>
      <c r="C19" s="270"/>
      <c r="D19" s="270"/>
      <c r="E19" s="270">
        <v>3406</v>
      </c>
    </row>
    <row r="20" spans="1:5" s="154" customFormat="1" ht="12" customHeight="1" thickBot="1">
      <c r="A20" s="77" t="s">
        <v>179</v>
      </c>
      <c r="B20" s="86" t="s">
        <v>482</v>
      </c>
      <c r="C20" s="122">
        <f>SUM(C21:C23)</f>
        <v>0</v>
      </c>
      <c r="D20" s="267">
        <f>SUM(D21:D23)</f>
        <v>0</v>
      </c>
      <c r="E20" s="149">
        <f>SUM(E21:E23)</f>
        <v>0</v>
      </c>
    </row>
    <row r="21" spans="1:5" s="219" customFormat="1" ht="12" customHeight="1">
      <c r="A21" s="212" t="s">
        <v>242</v>
      </c>
      <c r="B21" s="7" t="s">
        <v>342</v>
      </c>
      <c r="C21" s="119"/>
      <c r="D21" s="265"/>
      <c r="E21" s="269"/>
    </row>
    <row r="22" spans="1:5" s="219" customFormat="1" ht="12" customHeight="1">
      <c r="A22" s="212" t="s">
        <v>243</v>
      </c>
      <c r="B22" s="6" t="s">
        <v>483</v>
      </c>
      <c r="C22" s="119"/>
      <c r="D22" s="265"/>
      <c r="E22" s="269"/>
    </row>
    <row r="23" spans="1:5" s="219" customFormat="1" ht="12" customHeight="1">
      <c r="A23" s="212" t="s">
        <v>244</v>
      </c>
      <c r="B23" s="6" t="s">
        <v>484</v>
      </c>
      <c r="C23" s="119"/>
      <c r="D23" s="265"/>
      <c r="E23" s="269"/>
    </row>
    <row r="24" spans="1:5" s="219" customFormat="1" ht="12" customHeight="1" thickBot="1">
      <c r="A24" s="212" t="s">
        <v>245</v>
      </c>
      <c r="B24" s="6" t="s">
        <v>587</v>
      </c>
      <c r="C24" s="119"/>
      <c r="D24" s="265"/>
      <c r="E24" s="269"/>
    </row>
    <row r="25" spans="1:5" s="219" customFormat="1" ht="12" customHeight="1" thickBot="1">
      <c r="A25" s="81" t="s">
        <v>180</v>
      </c>
      <c r="B25" s="59" t="s">
        <v>287</v>
      </c>
      <c r="C25" s="326"/>
      <c r="D25" s="328"/>
      <c r="E25" s="148"/>
    </row>
    <row r="26" spans="1:5" s="219" customFormat="1" ht="12" customHeight="1" thickBot="1">
      <c r="A26" s="81" t="s">
        <v>181</v>
      </c>
      <c r="B26" s="59" t="s">
        <v>485</v>
      </c>
      <c r="C26" s="122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351</v>
      </c>
      <c r="B27" s="214" t="s">
        <v>483</v>
      </c>
      <c r="C27" s="276"/>
      <c r="D27" s="61"/>
      <c r="E27" s="274"/>
    </row>
    <row r="28" spans="1:5" s="219" customFormat="1" ht="12" customHeight="1">
      <c r="A28" s="213" t="s">
        <v>352</v>
      </c>
      <c r="B28" s="215" t="s">
        <v>486</v>
      </c>
      <c r="C28" s="123"/>
      <c r="D28" s="268"/>
      <c r="E28" s="271"/>
    </row>
    <row r="29" spans="1:5" s="219" customFormat="1" ht="12" customHeight="1" thickBot="1">
      <c r="A29" s="212" t="s">
        <v>353</v>
      </c>
      <c r="B29" s="64" t="s">
        <v>588</v>
      </c>
      <c r="C29" s="50"/>
      <c r="D29" s="330"/>
      <c r="E29" s="325"/>
    </row>
    <row r="30" spans="1:5" s="219" customFormat="1" ht="12" customHeight="1" thickBot="1">
      <c r="A30" s="81" t="s">
        <v>182</v>
      </c>
      <c r="B30" s="59" t="s">
        <v>487</v>
      </c>
      <c r="C30" s="122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229</v>
      </c>
      <c r="B31" s="214" t="s">
        <v>374</v>
      </c>
      <c r="C31" s="276"/>
      <c r="D31" s="61"/>
      <c r="E31" s="274"/>
    </row>
    <row r="32" spans="1:5" s="219" customFormat="1" ht="12" customHeight="1">
      <c r="A32" s="213" t="s">
        <v>230</v>
      </c>
      <c r="B32" s="215" t="s">
        <v>375</v>
      </c>
      <c r="C32" s="123"/>
      <c r="D32" s="268"/>
      <c r="E32" s="271"/>
    </row>
    <row r="33" spans="1:5" s="219" customFormat="1" ht="12" customHeight="1" thickBot="1">
      <c r="A33" s="212" t="s">
        <v>231</v>
      </c>
      <c r="B33" s="64" t="s">
        <v>376</v>
      </c>
      <c r="C33" s="50"/>
      <c r="D33" s="330"/>
      <c r="E33" s="325"/>
    </row>
    <row r="34" spans="1:5" s="154" customFormat="1" ht="12" customHeight="1" thickBot="1">
      <c r="A34" s="81" t="s">
        <v>183</v>
      </c>
      <c r="B34" s="59" t="s">
        <v>459</v>
      </c>
      <c r="C34" s="326"/>
      <c r="D34" s="328"/>
      <c r="E34" s="148"/>
    </row>
    <row r="35" spans="1:5" s="154" customFormat="1" ht="12" customHeight="1" thickBot="1">
      <c r="A35" s="81" t="s">
        <v>184</v>
      </c>
      <c r="B35" s="59" t="s">
        <v>488</v>
      </c>
      <c r="C35" s="326"/>
      <c r="D35" s="328"/>
      <c r="E35" s="148"/>
    </row>
    <row r="36" spans="1:5" s="154" customFormat="1" ht="12" customHeight="1" thickBot="1">
      <c r="A36" s="77" t="s">
        <v>185</v>
      </c>
      <c r="B36" s="59" t="s">
        <v>589</v>
      </c>
      <c r="C36" s="122">
        <f>+C8+C20+C25+C26+C30+C34+C35</f>
        <v>34958535</v>
      </c>
      <c r="D36" s="267">
        <f>+D8+D20+D25+D26+D30+D34+D35</f>
        <v>34958535</v>
      </c>
      <c r="E36" s="149">
        <f>+E8+E20+E25+E26+E30+E34+E35</f>
        <v>35018067</v>
      </c>
    </row>
    <row r="37" spans="1:5" s="154" customFormat="1" ht="12" customHeight="1" thickBot="1">
      <c r="A37" s="87" t="s">
        <v>186</v>
      </c>
      <c r="B37" s="59" t="s">
        <v>490</v>
      </c>
      <c r="C37" s="122">
        <f>+C38+C39+C40</f>
        <v>69385407</v>
      </c>
      <c r="D37" s="267">
        <f>+D38+D39+D40</f>
        <v>69385407</v>
      </c>
      <c r="E37" s="149">
        <f>+E38+E39+E40</f>
        <v>69325875</v>
      </c>
    </row>
    <row r="38" spans="1:5" s="154" customFormat="1" ht="12" customHeight="1">
      <c r="A38" s="213" t="s">
        <v>491</v>
      </c>
      <c r="B38" s="214" t="s">
        <v>324</v>
      </c>
      <c r="C38" s="276"/>
      <c r="D38" s="61"/>
      <c r="E38" s="274"/>
    </row>
    <row r="39" spans="1:5" s="154" customFormat="1" ht="12" customHeight="1">
      <c r="A39" s="213" t="s">
        <v>492</v>
      </c>
      <c r="B39" s="215" t="s">
        <v>172</v>
      </c>
      <c r="C39" s="123"/>
      <c r="D39" s="268"/>
      <c r="E39" s="271"/>
    </row>
    <row r="40" spans="1:5" s="219" customFormat="1" ht="12" customHeight="1" thickBot="1">
      <c r="A40" s="212" t="s">
        <v>493</v>
      </c>
      <c r="B40" s="64" t="s">
        <v>494</v>
      </c>
      <c r="C40" s="50">
        <v>69385407</v>
      </c>
      <c r="D40" s="330">
        <v>69385407</v>
      </c>
      <c r="E40" s="325">
        <v>69325875</v>
      </c>
    </row>
    <row r="41" spans="1:5" s="219" customFormat="1" ht="15" customHeight="1" thickBot="1">
      <c r="A41" s="87" t="s">
        <v>187</v>
      </c>
      <c r="B41" s="88" t="s">
        <v>495</v>
      </c>
      <c r="C41" s="327">
        <f>+C36+C37</f>
        <v>104343942</v>
      </c>
      <c r="D41" s="323">
        <f>+D36+D37</f>
        <v>104343942</v>
      </c>
      <c r="E41" s="152">
        <f>+E36+E37</f>
        <v>104343942</v>
      </c>
    </row>
    <row r="42" spans="1:3" s="219" customFormat="1" ht="15" customHeight="1">
      <c r="A42" s="89"/>
      <c r="B42" s="90"/>
      <c r="C42" s="150"/>
    </row>
    <row r="43" spans="1:3" ht="13.5" thickBot="1">
      <c r="A43" s="91"/>
      <c r="B43" s="92"/>
      <c r="C43" s="151"/>
    </row>
    <row r="44" spans="1:5" s="218" customFormat="1" ht="16.5" customHeight="1" thickBot="1">
      <c r="A44" s="823" t="s">
        <v>213</v>
      </c>
      <c r="B44" s="824"/>
      <c r="C44" s="824"/>
      <c r="D44" s="824"/>
      <c r="E44" s="825"/>
    </row>
    <row r="45" spans="1:5" s="220" customFormat="1" ht="12" customHeight="1" thickBot="1">
      <c r="A45" s="81" t="s">
        <v>178</v>
      </c>
      <c r="B45" s="59" t="s">
        <v>496</v>
      </c>
      <c r="C45" s="122">
        <f>SUM(C46:C50)</f>
        <v>104343942</v>
      </c>
      <c r="D45" s="267">
        <f>SUM(D46:D50)</f>
        <v>104343942</v>
      </c>
      <c r="E45" s="149">
        <f>SUM(E46:E50)</f>
        <v>104343942</v>
      </c>
    </row>
    <row r="46" spans="1:5" ht="12" customHeight="1">
      <c r="A46" s="212" t="s">
        <v>236</v>
      </c>
      <c r="B46" s="7" t="s">
        <v>207</v>
      </c>
      <c r="C46" s="274">
        <v>59336284</v>
      </c>
      <c r="D46" s="274">
        <v>59336284</v>
      </c>
      <c r="E46" s="274">
        <v>59336284</v>
      </c>
    </row>
    <row r="47" spans="1:5" ht="12" customHeight="1">
      <c r="A47" s="212" t="s">
        <v>237</v>
      </c>
      <c r="B47" s="6" t="s">
        <v>296</v>
      </c>
      <c r="C47" s="272">
        <v>11711741</v>
      </c>
      <c r="D47" s="272">
        <v>11711741</v>
      </c>
      <c r="E47" s="272">
        <v>11711741</v>
      </c>
    </row>
    <row r="48" spans="1:5" ht="12" customHeight="1">
      <c r="A48" s="212" t="s">
        <v>238</v>
      </c>
      <c r="B48" s="6" t="s">
        <v>264</v>
      </c>
      <c r="C48" s="272">
        <v>33295917</v>
      </c>
      <c r="D48" s="272">
        <v>33295917</v>
      </c>
      <c r="E48" s="272">
        <v>33295917</v>
      </c>
    </row>
    <row r="49" spans="1:5" ht="12" customHeight="1">
      <c r="A49" s="212" t="s">
        <v>239</v>
      </c>
      <c r="B49" s="6" t="s">
        <v>297</v>
      </c>
      <c r="C49" s="49"/>
      <c r="D49" s="62"/>
      <c r="E49" s="272"/>
    </row>
    <row r="50" spans="1:5" ht="12" customHeight="1" thickBot="1">
      <c r="A50" s="212" t="s">
        <v>271</v>
      </c>
      <c r="B50" s="6" t="s">
        <v>298</v>
      </c>
      <c r="C50" s="49"/>
      <c r="D50" s="62"/>
      <c r="E50" s="272"/>
    </row>
    <row r="51" spans="1:5" ht="12" customHeight="1" thickBot="1">
      <c r="A51" s="81" t="s">
        <v>179</v>
      </c>
      <c r="B51" s="59" t="s">
        <v>497</v>
      </c>
      <c r="C51" s="122">
        <f>SUM(C52:C54)</f>
        <v>0</v>
      </c>
      <c r="D51" s="267">
        <f>SUM(D52:D54)</f>
        <v>0</v>
      </c>
      <c r="E51" s="149">
        <f>SUM(E52:E54)</f>
        <v>0</v>
      </c>
    </row>
    <row r="52" spans="1:5" s="220" customFormat="1" ht="12" customHeight="1">
      <c r="A52" s="212" t="s">
        <v>242</v>
      </c>
      <c r="B52" s="7" t="s">
        <v>317</v>
      </c>
      <c r="C52" s="276"/>
      <c r="D52" s="61"/>
      <c r="E52" s="274"/>
    </row>
    <row r="53" spans="1:5" ht="12" customHeight="1">
      <c r="A53" s="212" t="s">
        <v>243</v>
      </c>
      <c r="B53" s="6" t="s">
        <v>300</v>
      </c>
      <c r="C53" s="49"/>
      <c r="D53" s="62"/>
      <c r="E53" s="272"/>
    </row>
    <row r="54" spans="1:5" ht="12" customHeight="1">
      <c r="A54" s="212" t="s">
        <v>244</v>
      </c>
      <c r="B54" s="6" t="s">
        <v>214</v>
      </c>
      <c r="C54" s="49"/>
      <c r="D54" s="62"/>
      <c r="E54" s="272"/>
    </row>
    <row r="55" spans="1:5" ht="12" customHeight="1" thickBot="1">
      <c r="A55" s="212" t="s">
        <v>245</v>
      </c>
      <c r="B55" s="6" t="s">
        <v>586</v>
      </c>
      <c r="C55" s="49"/>
      <c r="D55" s="62"/>
      <c r="E55" s="272"/>
    </row>
    <row r="56" spans="1:5" ht="15" customHeight="1" thickBot="1">
      <c r="A56" s="81" t="s">
        <v>180</v>
      </c>
      <c r="B56" s="59" t="s">
        <v>174</v>
      </c>
      <c r="C56" s="326"/>
      <c r="D56" s="328"/>
      <c r="E56" s="148"/>
    </row>
    <row r="57" spans="1:5" ht="13.5" thickBot="1">
      <c r="A57" s="81" t="s">
        <v>181</v>
      </c>
      <c r="B57" s="93" t="s">
        <v>590</v>
      </c>
      <c r="C57" s="327">
        <f>+C45+C51+C56</f>
        <v>104343942</v>
      </c>
      <c r="D57" s="323">
        <f>+D45+D51+D56</f>
        <v>104343942</v>
      </c>
      <c r="E57" s="152">
        <f>+E45+E51+E56</f>
        <v>104343942</v>
      </c>
    </row>
    <row r="58" spans="3:4" ht="15" customHeight="1" thickBot="1">
      <c r="C58" s="683">
        <f>C41-C57</f>
        <v>0</v>
      </c>
      <c r="D58" s="683">
        <f>D41-D57</f>
        <v>0</v>
      </c>
    </row>
    <row r="59" spans="1:5" ht="14.25" customHeight="1" thickBot="1">
      <c r="A59" s="332" t="s">
        <v>670</v>
      </c>
      <c r="B59" s="333"/>
      <c r="C59" s="321">
        <v>20</v>
      </c>
      <c r="D59" s="321">
        <v>20</v>
      </c>
      <c r="E59" s="320">
        <v>20</v>
      </c>
    </row>
    <row r="60" spans="1:5" ht="13.5" thickBot="1">
      <c r="A60" s="334" t="s">
        <v>671</v>
      </c>
      <c r="B60" s="335"/>
      <c r="C60" s="321"/>
      <c r="D60" s="321"/>
      <c r="E60" s="320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C15" sqref="C15:D15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88"/>
      <c r="B1" s="827" t="str">
        <f>CONCATENATE("6.4. melléklet ",Z_ALAPADATOK!A7," ",Z_ALAPADATOK!B7," ",Z_ALAPADATOK!C7," ",Z_ALAPADATOK!D7," ",Z_ALAPADATOK!E7," ",Z_ALAPADATOK!F7," ",Z_ALAPADATOK!G7," ",Z_ALAPADATOK!H7)</f>
        <v>6.4. melléklet a 5 / 2019. ( V.29. ) önkormányzati rendelethez</v>
      </c>
      <c r="C1" s="828"/>
      <c r="D1" s="828"/>
      <c r="E1" s="828"/>
    </row>
    <row r="2" spans="1:5" s="216" customFormat="1" ht="25.5" customHeight="1" thickBot="1">
      <c r="A2" s="389" t="s">
        <v>637</v>
      </c>
      <c r="B2" s="829" t="str">
        <f>CONCATENATE(Z_ALAPADATOK!B15)</f>
        <v>Tavirózsa Óvoda és Konyha</v>
      </c>
      <c r="C2" s="830"/>
      <c r="D2" s="831"/>
      <c r="E2" s="390" t="s">
        <v>508</v>
      </c>
    </row>
    <row r="3" spans="1:5" s="216" customFormat="1" ht="24.75" thickBot="1">
      <c r="A3" s="389" t="s">
        <v>309</v>
      </c>
      <c r="B3" s="829" t="s">
        <v>479</v>
      </c>
      <c r="C3" s="830"/>
      <c r="D3" s="831"/>
      <c r="E3" s="390" t="s">
        <v>211</v>
      </c>
    </row>
    <row r="4" spans="1:5" s="217" customFormat="1" ht="15.75" customHeight="1" thickBot="1">
      <c r="A4" s="391"/>
      <c r="B4" s="391"/>
      <c r="C4" s="392"/>
      <c r="D4" s="393"/>
      <c r="E4" s="392" t="e">
        <f>#REF!</f>
        <v>#REF!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e">
        <f>CONCATENATE(#REF!)</f>
        <v>#REF!</v>
      </c>
    </row>
    <row r="6" spans="1:5" s="218" customFormat="1" ht="12.75" customHeight="1" thickBot="1">
      <c r="A6" s="427" t="s">
        <v>561</v>
      </c>
      <c r="B6" s="428" t="s">
        <v>562</v>
      </c>
      <c r="C6" s="428" t="s">
        <v>563</v>
      </c>
      <c r="D6" s="429" t="s">
        <v>565</v>
      </c>
      <c r="E6" s="430" t="s">
        <v>564</v>
      </c>
    </row>
    <row r="7" spans="1:5" s="218" customFormat="1" ht="15.75" customHeight="1" thickBot="1">
      <c r="A7" s="823" t="s">
        <v>212</v>
      </c>
      <c r="B7" s="824"/>
      <c r="C7" s="824"/>
      <c r="D7" s="824"/>
      <c r="E7" s="825"/>
    </row>
    <row r="8" spans="1:5" s="154" customFormat="1" ht="12" customHeight="1" thickBot="1">
      <c r="A8" s="77" t="s">
        <v>178</v>
      </c>
      <c r="B8" s="86" t="s">
        <v>582</v>
      </c>
      <c r="C8" s="122">
        <f>SUM(C9:C19)</f>
        <v>35852000</v>
      </c>
      <c r="D8" s="122">
        <f>SUM(D9:D19)</f>
        <v>38385015</v>
      </c>
      <c r="E8" s="124">
        <f>SUM(E9:E19)</f>
        <v>29651663</v>
      </c>
    </row>
    <row r="9" spans="1:5" s="154" customFormat="1" ht="12" customHeight="1">
      <c r="A9" s="211" t="s">
        <v>236</v>
      </c>
      <c r="B9" s="8" t="s">
        <v>360</v>
      </c>
      <c r="C9" s="277"/>
      <c r="D9" s="277"/>
      <c r="E9" s="324"/>
    </row>
    <row r="10" spans="1:5" s="154" customFormat="1" ht="12" customHeight="1">
      <c r="A10" s="212" t="s">
        <v>237</v>
      </c>
      <c r="B10" s="6" t="s">
        <v>361</v>
      </c>
      <c r="C10" s="119">
        <v>23000000</v>
      </c>
      <c r="D10" s="265">
        <v>25271515</v>
      </c>
      <c r="E10" s="269">
        <v>21403303</v>
      </c>
    </row>
    <row r="11" spans="1:5" s="154" customFormat="1" ht="12" customHeight="1">
      <c r="A11" s="212" t="s">
        <v>238</v>
      </c>
      <c r="B11" s="6" t="s">
        <v>362</v>
      </c>
      <c r="C11" s="119"/>
      <c r="D11" s="265"/>
      <c r="E11" s="269"/>
    </row>
    <row r="12" spans="1:5" s="154" customFormat="1" ht="12" customHeight="1">
      <c r="A12" s="212" t="s">
        <v>239</v>
      </c>
      <c r="B12" s="6" t="s">
        <v>363</v>
      </c>
      <c r="C12" s="119"/>
      <c r="D12" s="265"/>
      <c r="E12" s="269"/>
    </row>
    <row r="13" spans="1:5" s="154" customFormat="1" ht="12" customHeight="1">
      <c r="A13" s="212" t="s">
        <v>271</v>
      </c>
      <c r="B13" s="6" t="s">
        <v>364</v>
      </c>
      <c r="C13" s="119">
        <v>2080000</v>
      </c>
      <c r="D13" s="265">
        <v>2080000</v>
      </c>
      <c r="E13" s="269">
        <v>1950518</v>
      </c>
    </row>
    <row r="14" spans="1:5" s="154" customFormat="1" ht="12" customHeight="1">
      <c r="A14" s="212" t="s">
        <v>240</v>
      </c>
      <c r="B14" s="6" t="s">
        <v>480</v>
      </c>
      <c r="C14" s="119">
        <v>6772000</v>
      </c>
      <c r="D14" s="265">
        <v>7033500</v>
      </c>
      <c r="E14" s="269">
        <v>6297790</v>
      </c>
    </row>
    <row r="15" spans="1:5" s="154" customFormat="1" ht="12" customHeight="1">
      <c r="A15" s="212" t="s">
        <v>241</v>
      </c>
      <c r="B15" s="5" t="s">
        <v>481</v>
      </c>
      <c r="C15" s="119">
        <v>4000000</v>
      </c>
      <c r="D15" s="265">
        <v>4000000</v>
      </c>
      <c r="E15" s="269"/>
    </row>
    <row r="16" spans="1:5" s="154" customFormat="1" ht="12" customHeight="1">
      <c r="A16" s="212" t="s">
        <v>249</v>
      </c>
      <c r="B16" s="6" t="s">
        <v>367</v>
      </c>
      <c r="C16" s="275"/>
      <c r="D16" s="329"/>
      <c r="E16" s="273">
        <v>52</v>
      </c>
    </row>
    <row r="17" spans="1:5" s="219" customFormat="1" ht="12" customHeight="1">
      <c r="A17" s="212" t="s">
        <v>250</v>
      </c>
      <c r="B17" s="6" t="s">
        <v>368</v>
      </c>
      <c r="C17" s="119"/>
      <c r="D17" s="265"/>
      <c r="E17" s="269"/>
    </row>
    <row r="18" spans="1:5" s="219" customFormat="1" ht="12" customHeight="1">
      <c r="A18" s="212" t="s">
        <v>251</v>
      </c>
      <c r="B18" s="6" t="s">
        <v>513</v>
      </c>
      <c r="C18" s="121"/>
      <c r="D18" s="266"/>
      <c r="E18" s="270"/>
    </row>
    <row r="19" spans="1:5" s="219" customFormat="1" ht="12" customHeight="1" thickBot="1">
      <c r="A19" s="212" t="s">
        <v>252</v>
      </c>
      <c r="B19" s="5" t="s">
        <v>369</v>
      </c>
      <c r="C19" s="121"/>
      <c r="D19" s="266"/>
      <c r="E19" s="270"/>
    </row>
    <row r="20" spans="1:5" s="154" customFormat="1" ht="12" customHeight="1" thickBot="1">
      <c r="A20" s="77" t="s">
        <v>179</v>
      </c>
      <c r="B20" s="86" t="s">
        <v>482</v>
      </c>
      <c r="C20" s="122">
        <f>SUM(C21:C23)</f>
        <v>0</v>
      </c>
      <c r="D20" s="267">
        <f>SUM(D21:D23)</f>
        <v>0</v>
      </c>
      <c r="E20" s="149">
        <f>SUM(E21:E23)</f>
        <v>0</v>
      </c>
    </row>
    <row r="21" spans="1:5" s="219" customFormat="1" ht="12" customHeight="1">
      <c r="A21" s="212" t="s">
        <v>242</v>
      </c>
      <c r="B21" s="7" t="s">
        <v>342</v>
      </c>
      <c r="C21" s="119"/>
      <c r="D21" s="265"/>
      <c r="E21" s="269"/>
    </row>
    <row r="22" spans="1:5" s="219" customFormat="1" ht="12" customHeight="1">
      <c r="A22" s="212" t="s">
        <v>243</v>
      </c>
      <c r="B22" s="6" t="s">
        <v>483</v>
      </c>
      <c r="C22" s="119"/>
      <c r="D22" s="265"/>
      <c r="E22" s="269"/>
    </row>
    <row r="23" spans="1:5" s="219" customFormat="1" ht="12" customHeight="1">
      <c r="A23" s="212" t="s">
        <v>244</v>
      </c>
      <c r="B23" s="6" t="s">
        <v>484</v>
      </c>
      <c r="C23" s="119"/>
      <c r="D23" s="265"/>
      <c r="E23" s="269"/>
    </row>
    <row r="24" spans="1:5" s="219" customFormat="1" ht="12" customHeight="1" thickBot="1">
      <c r="A24" s="212" t="s">
        <v>245</v>
      </c>
      <c r="B24" s="6" t="s">
        <v>587</v>
      </c>
      <c r="C24" s="119"/>
      <c r="D24" s="265"/>
      <c r="E24" s="269"/>
    </row>
    <row r="25" spans="1:5" s="219" customFormat="1" ht="12" customHeight="1" thickBot="1">
      <c r="A25" s="81" t="s">
        <v>180</v>
      </c>
      <c r="B25" s="59" t="s">
        <v>287</v>
      </c>
      <c r="C25" s="326"/>
      <c r="D25" s="328"/>
      <c r="E25" s="148"/>
    </row>
    <row r="26" spans="1:5" s="219" customFormat="1" ht="12" customHeight="1" thickBot="1">
      <c r="A26" s="81" t="s">
        <v>181</v>
      </c>
      <c r="B26" s="59" t="s">
        <v>485</v>
      </c>
      <c r="C26" s="122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351</v>
      </c>
      <c r="B27" s="214" t="s">
        <v>483</v>
      </c>
      <c r="C27" s="276"/>
      <c r="D27" s="61"/>
      <c r="E27" s="274"/>
    </row>
    <row r="28" spans="1:5" s="219" customFormat="1" ht="12" customHeight="1">
      <c r="A28" s="213" t="s">
        <v>352</v>
      </c>
      <c r="B28" s="215" t="s">
        <v>486</v>
      </c>
      <c r="C28" s="123"/>
      <c r="D28" s="268"/>
      <c r="E28" s="271"/>
    </row>
    <row r="29" spans="1:5" s="219" customFormat="1" ht="12" customHeight="1" thickBot="1">
      <c r="A29" s="212" t="s">
        <v>353</v>
      </c>
      <c r="B29" s="64" t="s">
        <v>588</v>
      </c>
      <c r="C29" s="50"/>
      <c r="D29" s="330"/>
      <c r="E29" s="325"/>
    </row>
    <row r="30" spans="1:5" s="219" customFormat="1" ht="12" customHeight="1" thickBot="1">
      <c r="A30" s="81" t="s">
        <v>182</v>
      </c>
      <c r="B30" s="59" t="s">
        <v>487</v>
      </c>
      <c r="C30" s="122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229</v>
      </c>
      <c r="B31" s="214" t="s">
        <v>374</v>
      </c>
      <c r="C31" s="276"/>
      <c r="D31" s="61"/>
      <c r="E31" s="274"/>
    </row>
    <row r="32" spans="1:5" s="219" customFormat="1" ht="12" customHeight="1">
      <c r="A32" s="213" t="s">
        <v>230</v>
      </c>
      <c r="B32" s="215" t="s">
        <v>375</v>
      </c>
      <c r="C32" s="123"/>
      <c r="D32" s="268"/>
      <c r="E32" s="271"/>
    </row>
    <row r="33" spans="1:5" s="219" customFormat="1" ht="12" customHeight="1" thickBot="1">
      <c r="A33" s="212" t="s">
        <v>231</v>
      </c>
      <c r="B33" s="64" t="s">
        <v>376</v>
      </c>
      <c r="C33" s="50"/>
      <c r="D33" s="330"/>
      <c r="E33" s="325"/>
    </row>
    <row r="34" spans="1:5" s="154" customFormat="1" ht="12" customHeight="1" thickBot="1">
      <c r="A34" s="81" t="s">
        <v>183</v>
      </c>
      <c r="B34" s="59" t="s">
        <v>459</v>
      </c>
      <c r="C34" s="326"/>
      <c r="D34" s="328"/>
      <c r="E34" s="148"/>
    </row>
    <row r="35" spans="1:5" s="154" customFormat="1" ht="12" customHeight="1" thickBot="1">
      <c r="A35" s="81" t="s">
        <v>184</v>
      </c>
      <c r="B35" s="59" t="s">
        <v>488</v>
      </c>
      <c r="C35" s="326"/>
      <c r="D35" s="328"/>
      <c r="E35" s="148"/>
    </row>
    <row r="36" spans="1:5" s="154" customFormat="1" ht="12" customHeight="1" thickBot="1">
      <c r="A36" s="77" t="s">
        <v>185</v>
      </c>
      <c r="B36" s="59" t="s">
        <v>589</v>
      </c>
      <c r="C36" s="122">
        <f>+C8+C20+C25+C26+C30+C34+C35</f>
        <v>35852000</v>
      </c>
      <c r="D36" s="267">
        <f>+D8+D20+D25+D26+D30+D34+D35</f>
        <v>38385015</v>
      </c>
      <c r="E36" s="149">
        <f>+E8+E20+E25+E26+E30+E34+E35</f>
        <v>29651663</v>
      </c>
    </row>
    <row r="37" spans="1:5" s="154" customFormat="1" ht="12" customHeight="1" thickBot="1">
      <c r="A37" s="87" t="s">
        <v>186</v>
      </c>
      <c r="B37" s="59" t="s">
        <v>490</v>
      </c>
      <c r="C37" s="122">
        <f>+C38+C39+C40</f>
        <v>134969000</v>
      </c>
      <c r="D37" s="267">
        <f>+D38+D39+D40</f>
        <v>134969000</v>
      </c>
      <c r="E37" s="149">
        <f>+E38+E39+E40</f>
        <v>129351431</v>
      </c>
    </row>
    <row r="38" spans="1:5" s="154" customFormat="1" ht="12" customHeight="1">
      <c r="A38" s="213" t="s">
        <v>491</v>
      </c>
      <c r="B38" s="214" t="s">
        <v>324</v>
      </c>
      <c r="C38" s="276">
        <v>464044</v>
      </c>
      <c r="D38" s="61">
        <v>464044</v>
      </c>
      <c r="E38" s="274">
        <v>464044</v>
      </c>
    </row>
    <row r="39" spans="1:5" s="154" customFormat="1" ht="12" customHeight="1">
      <c r="A39" s="213" t="s">
        <v>492</v>
      </c>
      <c r="B39" s="215" t="s">
        <v>172</v>
      </c>
      <c r="C39" s="123"/>
      <c r="D39" s="268"/>
      <c r="E39" s="271"/>
    </row>
    <row r="40" spans="1:5" s="219" customFormat="1" ht="12" customHeight="1" thickBot="1">
      <c r="A40" s="212" t="s">
        <v>493</v>
      </c>
      <c r="B40" s="64" t="s">
        <v>494</v>
      </c>
      <c r="C40" s="50">
        <v>134504956</v>
      </c>
      <c r="D40" s="330">
        <v>134504956</v>
      </c>
      <c r="E40" s="325">
        <v>128887387</v>
      </c>
    </row>
    <row r="41" spans="1:5" s="219" customFormat="1" ht="15" customHeight="1" thickBot="1">
      <c r="A41" s="87" t="s">
        <v>187</v>
      </c>
      <c r="B41" s="88" t="s">
        <v>495</v>
      </c>
      <c r="C41" s="327">
        <f>+C36+C37</f>
        <v>170821000</v>
      </c>
      <c r="D41" s="323">
        <f>+D36+D37</f>
        <v>173354015</v>
      </c>
      <c r="E41" s="152">
        <f>+E36+E37</f>
        <v>159003094</v>
      </c>
    </row>
    <row r="42" spans="1:3" s="219" customFormat="1" ht="15" customHeight="1">
      <c r="A42" s="89"/>
      <c r="B42" s="90"/>
      <c r="C42" s="150"/>
    </row>
    <row r="43" spans="1:3" ht="13.5" thickBot="1">
      <c r="A43" s="91"/>
      <c r="B43" s="92"/>
      <c r="C43" s="151"/>
    </row>
    <row r="44" spans="1:5" s="218" customFormat="1" ht="16.5" customHeight="1" thickBot="1">
      <c r="A44" s="823" t="s">
        <v>213</v>
      </c>
      <c r="B44" s="824"/>
      <c r="C44" s="824"/>
      <c r="D44" s="824"/>
      <c r="E44" s="825"/>
    </row>
    <row r="45" spans="1:5" s="220" customFormat="1" ht="12" customHeight="1" thickBot="1">
      <c r="A45" s="81" t="s">
        <v>178</v>
      </c>
      <c r="B45" s="59" t="s">
        <v>496</v>
      </c>
      <c r="C45" s="122">
        <f>SUM(C46:C50)</f>
        <v>170821000</v>
      </c>
      <c r="D45" s="267">
        <f>SUM(D46:D50)</f>
        <v>173354015</v>
      </c>
      <c r="E45" s="149">
        <f>SUM(E46:E50)</f>
        <v>156934320</v>
      </c>
    </row>
    <row r="46" spans="1:5" ht="12" customHeight="1">
      <c r="A46" s="212" t="s">
        <v>236</v>
      </c>
      <c r="B46" s="7" t="s">
        <v>207</v>
      </c>
      <c r="C46" s="276">
        <v>97116000</v>
      </c>
      <c r="D46" s="61">
        <v>91424129</v>
      </c>
      <c r="E46" s="274">
        <v>91351334</v>
      </c>
    </row>
    <row r="47" spans="1:5" ht="12" customHeight="1">
      <c r="A47" s="212" t="s">
        <v>237</v>
      </c>
      <c r="B47" s="6" t="s">
        <v>296</v>
      </c>
      <c r="C47" s="49">
        <v>18535000</v>
      </c>
      <c r="D47" s="62">
        <v>19998386</v>
      </c>
      <c r="E47" s="272">
        <v>17933530</v>
      </c>
    </row>
    <row r="48" spans="1:5" ht="12" customHeight="1">
      <c r="A48" s="212" t="s">
        <v>238</v>
      </c>
      <c r="B48" s="6" t="s">
        <v>264</v>
      </c>
      <c r="C48" s="49">
        <v>55170000</v>
      </c>
      <c r="D48" s="62">
        <v>61931500</v>
      </c>
      <c r="E48" s="272">
        <v>47649456</v>
      </c>
    </row>
    <row r="49" spans="1:5" ht="12" customHeight="1">
      <c r="A49" s="212" t="s">
        <v>239</v>
      </c>
      <c r="B49" s="6" t="s">
        <v>297</v>
      </c>
      <c r="C49" s="49"/>
      <c r="D49" s="62"/>
      <c r="E49" s="272"/>
    </row>
    <row r="50" spans="1:5" ht="12" customHeight="1" thickBot="1">
      <c r="A50" s="212" t="s">
        <v>271</v>
      </c>
      <c r="B50" s="6" t="s">
        <v>298</v>
      </c>
      <c r="C50" s="49"/>
      <c r="D50" s="62"/>
      <c r="E50" s="272"/>
    </row>
    <row r="51" spans="1:5" ht="12" customHeight="1" thickBot="1">
      <c r="A51" s="81" t="s">
        <v>179</v>
      </c>
      <c r="B51" s="59" t="s">
        <v>497</v>
      </c>
      <c r="C51" s="122">
        <f>SUM(C52:C54)</f>
        <v>0</v>
      </c>
      <c r="D51" s="267">
        <f>SUM(D52:D54)</f>
        <v>0</v>
      </c>
      <c r="E51" s="149">
        <f>SUM(E52:E54)</f>
        <v>0</v>
      </c>
    </row>
    <row r="52" spans="1:5" s="220" customFormat="1" ht="12" customHeight="1">
      <c r="A52" s="212" t="s">
        <v>242</v>
      </c>
      <c r="B52" s="7" t="s">
        <v>317</v>
      </c>
      <c r="C52" s="276"/>
      <c r="D52" s="61"/>
      <c r="E52" s="274"/>
    </row>
    <row r="53" spans="1:5" ht="12" customHeight="1">
      <c r="A53" s="212" t="s">
        <v>243</v>
      </c>
      <c r="B53" s="6" t="s">
        <v>300</v>
      </c>
      <c r="C53" s="49"/>
      <c r="D53" s="62"/>
      <c r="E53" s="272"/>
    </row>
    <row r="54" spans="1:5" ht="12" customHeight="1">
      <c r="A54" s="212" t="s">
        <v>244</v>
      </c>
      <c r="B54" s="6" t="s">
        <v>214</v>
      </c>
      <c r="C54" s="49"/>
      <c r="D54" s="62"/>
      <c r="E54" s="272"/>
    </row>
    <row r="55" spans="1:5" ht="12" customHeight="1" thickBot="1">
      <c r="A55" s="212" t="s">
        <v>245</v>
      </c>
      <c r="B55" s="6" t="s">
        <v>586</v>
      </c>
      <c r="C55" s="49"/>
      <c r="D55" s="62"/>
      <c r="E55" s="272"/>
    </row>
    <row r="56" spans="1:5" ht="15" customHeight="1" thickBot="1">
      <c r="A56" s="81" t="s">
        <v>180</v>
      </c>
      <c r="B56" s="59" t="s">
        <v>174</v>
      </c>
      <c r="C56" s="326"/>
      <c r="D56" s="328"/>
      <c r="E56" s="148"/>
    </row>
    <row r="57" spans="1:5" ht="13.5" thickBot="1">
      <c r="A57" s="81" t="s">
        <v>181</v>
      </c>
      <c r="B57" s="93" t="s">
        <v>590</v>
      </c>
      <c r="C57" s="327">
        <f>+C45+C51+C56</f>
        <v>170821000</v>
      </c>
      <c r="D57" s="323">
        <f>+D45+D51+D56</f>
        <v>173354015</v>
      </c>
      <c r="E57" s="152">
        <f>+E45+E51+E56</f>
        <v>156934320</v>
      </c>
    </row>
    <row r="58" spans="3:4" ht="15" customHeight="1" thickBot="1">
      <c r="C58" s="683">
        <f>C41-C57</f>
        <v>0</v>
      </c>
      <c r="D58" s="683">
        <f>D41-D57</f>
        <v>0</v>
      </c>
    </row>
    <row r="59" spans="1:5" ht="14.25" customHeight="1" thickBot="1">
      <c r="A59" s="332" t="s">
        <v>670</v>
      </c>
      <c r="B59" s="333"/>
      <c r="C59" s="321">
        <v>27</v>
      </c>
      <c r="D59" s="321">
        <v>27</v>
      </c>
      <c r="E59" s="320">
        <v>27</v>
      </c>
    </row>
    <row r="60" spans="1:5" ht="13.5" thickBot="1">
      <c r="A60" s="334" t="s">
        <v>671</v>
      </c>
      <c r="B60" s="335"/>
      <c r="C60" s="321"/>
      <c r="D60" s="321"/>
      <c r="E60" s="320">
        <v>0</v>
      </c>
    </row>
  </sheetData>
  <sheetProtection sheet="1"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61" sqref="E61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88"/>
      <c r="B1" s="827" t="str">
        <f>CONCATENATE("6.5. melléklet ",Z_ALAPADATOK!A7," ",Z_ALAPADATOK!B7," ",Z_ALAPADATOK!C7," ",Z_ALAPADATOK!D7," ",Z_ALAPADATOK!E7," ",Z_ALAPADATOK!F7," ",Z_ALAPADATOK!G7," ",Z_ALAPADATOK!H7)</f>
        <v>6.5. melléklet a 5 / 2019. ( V.29. ) önkormányzati rendelethez</v>
      </c>
      <c r="C1" s="828"/>
      <c r="D1" s="828"/>
      <c r="E1" s="828"/>
    </row>
    <row r="2" spans="1:5" s="216" customFormat="1" ht="25.5" customHeight="1" thickBot="1">
      <c r="A2" s="389" t="s">
        <v>637</v>
      </c>
      <c r="B2" s="829" t="str">
        <f>CONCATENATE(Z_ALAPADATOK!B17)</f>
        <v>Tulipán Bölcsőde</v>
      </c>
      <c r="C2" s="830"/>
      <c r="D2" s="831"/>
      <c r="E2" s="390" t="s">
        <v>698</v>
      </c>
    </row>
    <row r="3" spans="1:5" s="216" customFormat="1" ht="24.75" thickBot="1">
      <c r="A3" s="389" t="s">
        <v>309</v>
      </c>
      <c r="B3" s="829" t="s">
        <v>479</v>
      </c>
      <c r="C3" s="830"/>
      <c r="D3" s="831"/>
      <c r="E3" s="390" t="s">
        <v>211</v>
      </c>
    </row>
    <row r="4" spans="1:5" s="217" customFormat="1" ht="15.75" customHeight="1" thickBot="1">
      <c r="A4" s="391"/>
      <c r="B4" s="391"/>
      <c r="C4" s="392"/>
      <c r="D4" s="393"/>
      <c r="E4" s="392" t="e">
        <f>#REF!</f>
        <v>#REF!</v>
      </c>
    </row>
    <row r="5" spans="1:5" ht="24.75" thickBot="1">
      <c r="A5" s="394" t="s">
        <v>310</v>
      </c>
      <c r="B5" s="395" t="s">
        <v>669</v>
      </c>
      <c r="C5" s="395" t="s">
        <v>633</v>
      </c>
      <c r="D5" s="396" t="s">
        <v>634</v>
      </c>
      <c r="E5" s="377" t="e">
        <f>CONCATENATE(#REF!)</f>
        <v>#REF!</v>
      </c>
    </row>
    <row r="6" spans="1:5" s="218" customFormat="1" ht="12.75" customHeight="1" thickBot="1">
      <c r="A6" s="427" t="s">
        <v>561</v>
      </c>
      <c r="B6" s="428" t="s">
        <v>562</v>
      </c>
      <c r="C6" s="428" t="s">
        <v>563</v>
      </c>
      <c r="D6" s="429" t="s">
        <v>565</v>
      </c>
      <c r="E6" s="430" t="s">
        <v>564</v>
      </c>
    </row>
    <row r="7" spans="1:5" s="218" customFormat="1" ht="15.75" customHeight="1" thickBot="1">
      <c r="A7" s="823" t="s">
        <v>212</v>
      </c>
      <c r="B7" s="824"/>
      <c r="C7" s="824"/>
      <c r="D7" s="824"/>
      <c r="E7" s="825"/>
    </row>
    <row r="8" spans="1:5" s="154" customFormat="1" ht="12" customHeight="1" thickBot="1">
      <c r="A8" s="77" t="s">
        <v>178</v>
      </c>
      <c r="B8" s="86" t="s">
        <v>582</v>
      </c>
      <c r="C8" s="122">
        <f>SUM(C9:C19)</f>
        <v>645000</v>
      </c>
      <c r="D8" s="122">
        <f>SUM(D9:D19)</f>
        <v>1145000</v>
      </c>
      <c r="E8" s="124">
        <f>SUM(E9:E19)</f>
        <v>754687</v>
      </c>
    </row>
    <row r="9" spans="1:5" s="154" customFormat="1" ht="12" customHeight="1">
      <c r="A9" s="211" t="s">
        <v>236</v>
      </c>
      <c r="B9" s="8" t="s">
        <v>360</v>
      </c>
      <c r="C9" s="277"/>
      <c r="D9" s="277"/>
      <c r="E9" s="324"/>
    </row>
    <row r="10" spans="1:5" s="154" customFormat="1" ht="12" customHeight="1">
      <c r="A10" s="212" t="s">
        <v>237</v>
      </c>
      <c r="B10" s="6" t="s">
        <v>361</v>
      </c>
      <c r="C10" s="119"/>
      <c r="D10" s="265"/>
      <c r="E10" s="269"/>
    </row>
    <row r="11" spans="1:5" s="154" customFormat="1" ht="12" customHeight="1">
      <c r="A11" s="212" t="s">
        <v>238</v>
      </c>
      <c r="B11" s="6" t="s">
        <v>362</v>
      </c>
      <c r="C11" s="119"/>
      <c r="D11" s="265"/>
      <c r="E11" s="269"/>
    </row>
    <row r="12" spans="1:5" s="154" customFormat="1" ht="12" customHeight="1">
      <c r="A12" s="212" t="s">
        <v>239</v>
      </c>
      <c r="B12" s="6" t="s">
        <v>363</v>
      </c>
      <c r="C12" s="119"/>
      <c r="D12" s="265"/>
      <c r="E12" s="269"/>
    </row>
    <row r="13" spans="1:5" s="154" customFormat="1" ht="12" customHeight="1">
      <c r="A13" s="212" t="s">
        <v>271</v>
      </c>
      <c r="B13" s="6" t="s">
        <v>364</v>
      </c>
      <c r="C13" s="119">
        <v>645000</v>
      </c>
      <c r="D13" s="265">
        <v>1145000</v>
      </c>
      <c r="E13" s="269">
        <v>754655</v>
      </c>
    </row>
    <row r="14" spans="1:5" s="154" customFormat="1" ht="12" customHeight="1">
      <c r="A14" s="212" t="s">
        <v>240</v>
      </c>
      <c r="B14" s="6" t="s">
        <v>480</v>
      </c>
      <c r="C14" s="119"/>
      <c r="D14" s="265"/>
      <c r="E14" s="269"/>
    </row>
    <row r="15" spans="1:5" s="154" customFormat="1" ht="12" customHeight="1">
      <c r="A15" s="212" t="s">
        <v>241</v>
      </c>
      <c r="B15" s="5" t="s">
        <v>481</v>
      </c>
      <c r="C15" s="119"/>
      <c r="D15" s="265"/>
      <c r="E15" s="269"/>
    </row>
    <row r="16" spans="1:5" s="154" customFormat="1" ht="12" customHeight="1">
      <c r="A16" s="212" t="s">
        <v>249</v>
      </c>
      <c r="B16" s="6" t="s">
        <v>367</v>
      </c>
      <c r="C16" s="275"/>
      <c r="D16" s="329"/>
      <c r="E16" s="273">
        <v>32</v>
      </c>
    </row>
    <row r="17" spans="1:5" s="219" customFormat="1" ht="12" customHeight="1">
      <c r="A17" s="212" t="s">
        <v>250</v>
      </c>
      <c r="B17" s="6" t="s">
        <v>368</v>
      </c>
      <c r="C17" s="119"/>
      <c r="D17" s="265"/>
      <c r="E17" s="269"/>
    </row>
    <row r="18" spans="1:5" s="219" customFormat="1" ht="12" customHeight="1">
      <c r="A18" s="212" t="s">
        <v>251</v>
      </c>
      <c r="B18" s="6" t="s">
        <v>513</v>
      </c>
      <c r="C18" s="121"/>
      <c r="D18" s="266"/>
      <c r="E18" s="270"/>
    </row>
    <row r="19" spans="1:5" s="219" customFormat="1" ht="12" customHeight="1" thickBot="1">
      <c r="A19" s="212" t="s">
        <v>252</v>
      </c>
      <c r="B19" s="5" t="s">
        <v>369</v>
      </c>
      <c r="C19" s="121"/>
      <c r="D19" s="266"/>
      <c r="E19" s="270"/>
    </row>
    <row r="20" spans="1:5" s="154" customFormat="1" ht="12" customHeight="1" thickBot="1">
      <c r="A20" s="77" t="s">
        <v>179</v>
      </c>
      <c r="B20" s="86" t="s">
        <v>482</v>
      </c>
      <c r="C20" s="122">
        <f>SUM(C21:C23)</f>
        <v>0</v>
      </c>
      <c r="D20" s="267">
        <f>SUM(D21:D23)</f>
        <v>0</v>
      </c>
      <c r="E20" s="149">
        <f>SUM(E21:E23)</f>
        <v>0</v>
      </c>
    </row>
    <row r="21" spans="1:5" s="219" customFormat="1" ht="12" customHeight="1">
      <c r="A21" s="212" t="s">
        <v>242</v>
      </c>
      <c r="B21" s="7" t="s">
        <v>342</v>
      </c>
      <c r="C21" s="119"/>
      <c r="D21" s="265"/>
      <c r="E21" s="269"/>
    </row>
    <row r="22" spans="1:5" s="219" customFormat="1" ht="12" customHeight="1">
      <c r="A22" s="212" t="s">
        <v>243</v>
      </c>
      <c r="B22" s="6" t="s">
        <v>483</v>
      </c>
      <c r="C22" s="119"/>
      <c r="D22" s="265"/>
      <c r="E22" s="269"/>
    </row>
    <row r="23" spans="1:5" s="219" customFormat="1" ht="12" customHeight="1">
      <c r="A23" s="212" t="s">
        <v>244</v>
      </c>
      <c r="B23" s="6" t="s">
        <v>484</v>
      </c>
      <c r="C23" s="119"/>
      <c r="D23" s="265"/>
      <c r="E23" s="269"/>
    </row>
    <row r="24" spans="1:5" s="219" customFormat="1" ht="12" customHeight="1" thickBot="1">
      <c r="A24" s="212" t="s">
        <v>245</v>
      </c>
      <c r="B24" s="6" t="s">
        <v>587</v>
      </c>
      <c r="C24" s="119"/>
      <c r="D24" s="265"/>
      <c r="E24" s="269"/>
    </row>
    <row r="25" spans="1:5" s="219" customFormat="1" ht="12" customHeight="1" thickBot="1">
      <c r="A25" s="81" t="s">
        <v>180</v>
      </c>
      <c r="B25" s="59" t="s">
        <v>287</v>
      </c>
      <c r="C25" s="326"/>
      <c r="D25" s="328"/>
      <c r="E25" s="148"/>
    </row>
    <row r="26" spans="1:5" s="219" customFormat="1" ht="12" customHeight="1" thickBot="1">
      <c r="A26" s="81" t="s">
        <v>181</v>
      </c>
      <c r="B26" s="59" t="s">
        <v>485</v>
      </c>
      <c r="C26" s="122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351</v>
      </c>
      <c r="B27" s="214" t="s">
        <v>483</v>
      </c>
      <c r="C27" s="276"/>
      <c r="D27" s="61"/>
      <c r="E27" s="274"/>
    </row>
    <row r="28" spans="1:5" s="219" customFormat="1" ht="12" customHeight="1">
      <c r="A28" s="213" t="s">
        <v>352</v>
      </c>
      <c r="B28" s="215" t="s">
        <v>486</v>
      </c>
      <c r="C28" s="123"/>
      <c r="D28" s="268"/>
      <c r="E28" s="271"/>
    </row>
    <row r="29" spans="1:5" s="219" customFormat="1" ht="12" customHeight="1" thickBot="1">
      <c r="A29" s="212" t="s">
        <v>353</v>
      </c>
      <c r="B29" s="64" t="s">
        <v>588</v>
      </c>
      <c r="C29" s="50"/>
      <c r="D29" s="330"/>
      <c r="E29" s="325"/>
    </row>
    <row r="30" spans="1:5" s="219" customFormat="1" ht="12" customHeight="1" thickBot="1">
      <c r="A30" s="81" t="s">
        <v>182</v>
      </c>
      <c r="B30" s="59" t="s">
        <v>487</v>
      </c>
      <c r="C30" s="122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229</v>
      </c>
      <c r="B31" s="214" t="s">
        <v>374</v>
      </c>
      <c r="C31" s="276"/>
      <c r="D31" s="61"/>
      <c r="E31" s="274"/>
    </row>
    <row r="32" spans="1:5" s="219" customFormat="1" ht="12" customHeight="1">
      <c r="A32" s="213" t="s">
        <v>230</v>
      </c>
      <c r="B32" s="215" t="s">
        <v>375</v>
      </c>
      <c r="C32" s="123"/>
      <c r="D32" s="268"/>
      <c r="E32" s="271"/>
    </row>
    <row r="33" spans="1:5" s="219" customFormat="1" ht="12" customHeight="1" thickBot="1">
      <c r="A33" s="212" t="s">
        <v>231</v>
      </c>
      <c r="B33" s="64" t="s">
        <v>376</v>
      </c>
      <c r="C33" s="50"/>
      <c r="D33" s="330"/>
      <c r="E33" s="325"/>
    </row>
    <row r="34" spans="1:5" s="154" customFormat="1" ht="12" customHeight="1" thickBot="1">
      <c r="A34" s="81" t="s">
        <v>183</v>
      </c>
      <c r="B34" s="59" t="s">
        <v>459</v>
      </c>
      <c r="C34" s="326"/>
      <c r="D34" s="328"/>
      <c r="E34" s="148"/>
    </row>
    <row r="35" spans="1:5" s="154" customFormat="1" ht="12" customHeight="1" thickBot="1">
      <c r="A35" s="81" t="s">
        <v>184</v>
      </c>
      <c r="B35" s="59" t="s">
        <v>488</v>
      </c>
      <c r="C35" s="326"/>
      <c r="D35" s="328"/>
      <c r="E35" s="148"/>
    </row>
    <row r="36" spans="1:5" s="154" customFormat="1" ht="12" customHeight="1" thickBot="1">
      <c r="A36" s="77" t="s">
        <v>185</v>
      </c>
      <c r="B36" s="59" t="s">
        <v>589</v>
      </c>
      <c r="C36" s="122">
        <f>+C8+C20+C25+C26+C30+C34+C35</f>
        <v>645000</v>
      </c>
      <c r="D36" s="267">
        <f>+D8+D20+D25+D26+D30+D34+D35</f>
        <v>1145000</v>
      </c>
      <c r="E36" s="149">
        <f>+E8+E20+E25+E26+E30+E34+E35</f>
        <v>754687</v>
      </c>
    </row>
    <row r="37" spans="1:5" s="154" customFormat="1" ht="12" customHeight="1" thickBot="1">
      <c r="A37" s="87" t="s">
        <v>186</v>
      </c>
      <c r="B37" s="59" t="s">
        <v>490</v>
      </c>
      <c r="C37" s="122">
        <f>+C38+C39+C40</f>
        <v>40014000</v>
      </c>
      <c r="D37" s="267">
        <f>+D38+D39+D40</f>
        <v>40014000</v>
      </c>
      <c r="E37" s="149">
        <f>+E38+E39+E40</f>
        <v>37066327</v>
      </c>
    </row>
    <row r="38" spans="1:5" s="154" customFormat="1" ht="12" customHeight="1">
      <c r="A38" s="213" t="s">
        <v>491</v>
      </c>
      <c r="B38" s="214" t="s">
        <v>324</v>
      </c>
      <c r="C38" s="276">
        <v>2153</v>
      </c>
      <c r="D38" s="61">
        <v>2153</v>
      </c>
      <c r="E38" s="274">
        <v>2153</v>
      </c>
    </row>
    <row r="39" spans="1:5" s="154" customFormat="1" ht="12" customHeight="1">
      <c r="A39" s="213" t="s">
        <v>492</v>
      </c>
      <c r="B39" s="215" t="s">
        <v>172</v>
      </c>
      <c r="C39" s="123"/>
      <c r="D39" s="268"/>
      <c r="E39" s="271"/>
    </row>
    <row r="40" spans="1:5" s="219" customFormat="1" ht="12" customHeight="1" thickBot="1">
      <c r="A40" s="212" t="s">
        <v>493</v>
      </c>
      <c r="B40" s="64" t="s">
        <v>494</v>
      </c>
      <c r="C40" s="50">
        <v>40011847</v>
      </c>
      <c r="D40" s="330">
        <v>40011847</v>
      </c>
      <c r="E40" s="325">
        <v>37064174</v>
      </c>
    </row>
    <row r="41" spans="1:5" s="219" customFormat="1" ht="15" customHeight="1" thickBot="1">
      <c r="A41" s="87" t="s">
        <v>187</v>
      </c>
      <c r="B41" s="88" t="s">
        <v>495</v>
      </c>
      <c r="C41" s="327">
        <f>+C36+C37</f>
        <v>40659000</v>
      </c>
      <c r="D41" s="323">
        <f>+D36+D37</f>
        <v>41159000</v>
      </c>
      <c r="E41" s="152">
        <f>+E36+E37</f>
        <v>37821014</v>
      </c>
    </row>
    <row r="42" spans="1:3" s="219" customFormat="1" ht="15" customHeight="1">
      <c r="A42" s="89"/>
      <c r="B42" s="90"/>
      <c r="C42" s="150"/>
    </row>
    <row r="43" spans="1:3" ht="13.5" thickBot="1">
      <c r="A43" s="91"/>
      <c r="B43" s="92"/>
      <c r="C43" s="151"/>
    </row>
    <row r="44" spans="1:5" s="218" customFormat="1" ht="16.5" customHeight="1" thickBot="1">
      <c r="A44" s="823" t="s">
        <v>213</v>
      </c>
      <c r="B44" s="824"/>
      <c r="C44" s="824"/>
      <c r="D44" s="824"/>
      <c r="E44" s="825"/>
    </row>
    <row r="45" spans="1:5" s="220" customFormat="1" ht="12" customHeight="1" thickBot="1">
      <c r="A45" s="81" t="s">
        <v>178</v>
      </c>
      <c r="B45" s="59" t="s">
        <v>496</v>
      </c>
      <c r="C45" s="122">
        <f>SUM(C46:C50)</f>
        <v>40659000</v>
      </c>
      <c r="D45" s="267">
        <f>SUM(D46:D50)</f>
        <v>41159000</v>
      </c>
      <c r="E45" s="149">
        <f>SUM(E46:E50)</f>
        <v>37809525</v>
      </c>
    </row>
    <row r="46" spans="1:5" ht="12" customHeight="1">
      <c r="A46" s="212" t="s">
        <v>236</v>
      </c>
      <c r="B46" s="7" t="s">
        <v>207</v>
      </c>
      <c r="C46" s="276">
        <v>25391000</v>
      </c>
      <c r="D46" s="61">
        <v>24567477</v>
      </c>
      <c r="E46" s="274">
        <v>23817082</v>
      </c>
    </row>
    <row r="47" spans="1:5" ht="12" customHeight="1">
      <c r="A47" s="212" t="s">
        <v>237</v>
      </c>
      <c r="B47" s="6" t="s">
        <v>296</v>
      </c>
      <c r="C47" s="49">
        <v>4831000</v>
      </c>
      <c r="D47" s="62">
        <v>5243523</v>
      </c>
      <c r="E47" s="272">
        <v>4885887</v>
      </c>
    </row>
    <row r="48" spans="1:5" ht="12" customHeight="1">
      <c r="A48" s="212" t="s">
        <v>238</v>
      </c>
      <c r="B48" s="6" t="s">
        <v>264</v>
      </c>
      <c r="C48" s="49">
        <v>10437000</v>
      </c>
      <c r="D48" s="62">
        <v>11348000</v>
      </c>
      <c r="E48" s="272">
        <v>9106556</v>
      </c>
    </row>
    <row r="49" spans="1:5" ht="12" customHeight="1">
      <c r="A49" s="212" t="s">
        <v>239</v>
      </c>
      <c r="B49" s="6" t="s">
        <v>297</v>
      </c>
      <c r="C49" s="49"/>
      <c r="D49" s="62"/>
      <c r="E49" s="272"/>
    </row>
    <row r="50" spans="1:5" ht="12" customHeight="1" thickBot="1">
      <c r="A50" s="212" t="s">
        <v>271</v>
      </c>
      <c r="B50" s="6" t="s">
        <v>298</v>
      </c>
      <c r="C50" s="49"/>
      <c r="D50" s="62"/>
      <c r="E50" s="272"/>
    </row>
    <row r="51" spans="1:5" ht="12" customHeight="1" thickBot="1">
      <c r="A51" s="81" t="s">
        <v>179</v>
      </c>
      <c r="B51" s="59" t="s">
        <v>497</v>
      </c>
      <c r="C51" s="122">
        <f>SUM(C52:C54)</f>
        <v>0</v>
      </c>
      <c r="D51" s="267">
        <f>SUM(D52:D54)</f>
        <v>0</v>
      </c>
      <c r="E51" s="149">
        <f>SUM(E52:E54)</f>
        <v>0</v>
      </c>
    </row>
    <row r="52" spans="1:5" s="220" customFormat="1" ht="12" customHeight="1">
      <c r="A52" s="212" t="s">
        <v>242</v>
      </c>
      <c r="B52" s="7" t="s">
        <v>317</v>
      </c>
      <c r="C52" s="276"/>
      <c r="D52" s="61"/>
      <c r="E52" s="274"/>
    </row>
    <row r="53" spans="1:5" ht="12" customHeight="1">
      <c r="A53" s="212" t="s">
        <v>243</v>
      </c>
      <c r="B53" s="6" t="s">
        <v>300</v>
      </c>
      <c r="C53" s="49"/>
      <c r="D53" s="62"/>
      <c r="E53" s="272"/>
    </row>
    <row r="54" spans="1:5" ht="12" customHeight="1">
      <c r="A54" s="212" t="s">
        <v>244</v>
      </c>
      <c r="B54" s="6" t="s">
        <v>214</v>
      </c>
      <c r="C54" s="49"/>
      <c r="D54" s="62"/>
      <c r="E54" s="272"/>
    </row>
    <row r="55" spans="1:5" ht="12" customHeight="1" thickBot="1">
      <c r="A55" s="212" t="s">
        <v>245</v>
      </c>
      <c r="B55" s="6" t="s">
        <v>586</v>
      </c>
      <c r="C55" s="49"/>
      <c r="D55" s="62"/>
      <c r="E55" s="272"/>
    </row>
    <row r="56" spans="1:5" ht="15" customHeight="1" thickBot="1">
      <c r="A56" s="81" t="s">
        <v>180</v>
      </c>
      <c r="B56" s="59" t="s">
        <v>174</v>
      </c>
      <c r="C56" s="326"/>
      <c r="D56" s="328"/>
      <c r="E56" s="148"/>
    </row>
    <row r="57" spans="1:5" ht="13.5" thickBot="1">
      <c r="A57" s="81" t="s">
        <v>181</v>
      </c>
      <c r="B57" s="93" t="s">
        <v>590</v>
      </c>
      <c r="C57" s="327">
        <f>+C45+C51+C56</f>
        <v>40659000</v>
      </c>
      <c r="D57" s="323">
        <f>+D45+D51+D56</f>
        <v>41159000</v>
      </c>
      <c r="E57" s="152">
        <f>+E45+E51+E56</f>
        <v>37809525</v>
      </c>
    </row>
    <row r="58" spans="3:4" ht="15" customHeight="1" thickBot="1">
      <c r="C58" s="683">
        <f>C41-C57</f>
        <v>0</v>
      </c>
      <c r="D58" s="683">
        <f>D41-D57</f>
        <v>0</v>
      </c>
    </row>
    <row r="59" spans="1:5" ht="14.25" customHeight="1" thickBot="1">
      <c r="A59" s="332" t="s">
        <v>670</v>
      </c>
      <c r="B59" s="333"/>
      <c r="C59" s="321">
        <v>10</v>
      </c>
      <c r="D59" s="321">
        <v>10</v>
      </c>
      <c r="E59" s="320">
        <v>10</v>
      </c>
    </row>
    <row r="60" spans="1:5" ht="13.5" thickBot="1">
      <c r="A60" s="334" t="s">
        <v>671</v>
      </c>
      <c r="B60" s="335"/>
      <c r="C60" s="321"/>
      <c r="D60" s="321"/>
      <c r="E60" s="320">
        <v>0</v>
      </c>
    </row>
  </sheetData>
  <sheetProtection sheet="1"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="120" zoomScaleNormal="120" workbookViewId="0" topLeftCell="A1">
      <selection activeCell="G15" sqref="G15"/>
    </sheetView>
  </sheetViews>
  <sheetFormatPr defaultColWidth="9.00390625" defaultRowHeight="12.75"/>
  <cols>
    <col min="1" max="1" width="7.00390625" style="711" customWidth="1"/>
    <col min="2" max="2" width="32.00390625" style="95" customWidth="1"/>
    <col min="3" max="3" width="12.50390625" style="95" customWidth="1"/>
    <col min="4" max="6" width="11.875" style="95" customWidth="1"/>
    <col min="7" max="7" width="12.875" style="95" customWidth="1"/>
    <col min="8" max="16384" width="9.375" style="95" customWidth="1"/>
  </cols>
  <sheetData>
    <row r="1" spans="1:7" ht="18.75" customHeight="1">
      <c r="A1" s="838" t="str">
        <f>CONCATENATE("7. melléklet ",Z_ALAPADATOK!A7," ",Z_ALAPADATOK!B7," ",Z_ALAPADATOK!C7," ",Z_ALAPADATOK!D7," ",Z_ALAPADATOK!E7," ",Z_ALAPADATOK!F7," ",Z_ALAPADATOK!G7," ",Z_ALAPADATOK!H7)</f>
        <v>7. melléklet a 5 / 2019. ( V.29. ) önkormányzati rendelethez</v>
      </c>
      <c r="B1" s="839"/>
      <c r="C1" s="839"/>
      <c r="D1" s="839"/>
      <c r="E1" s="839"/>
      <c r="F1" s="839"/>
      <c r="G1" s="839"/>
    </row>
    <row r="3" spans="1:7" ht="15.75">
      <c r="A3" s="836" t="s">
        <v>939</v>
      </c>
      <c r="B3" s="837"/>
      <c r="C3" s="837"/>
      <c r="D3" s="837"/>
      <c r="E3" s="837"/>
      <c r="F3" s="837"/>
      <c r="G3" s="837"/>
    </row>
    <row r="5" ht="14.25" thickBot="1">
      <c r="G5" s="712" t="s">
        <v>943</v>
      </c>
    </row>
    <row r="6" spans="1:7" ht="17.25" customHeight="1" thickBot="1">
      <c r="A6" s="840" t="s">
        <v>176</v>
      </c>
      <c r="B6" s="842" t="s">
        <v>931</v>
      </c>
      <c r="C6" s="842" t="s">
        <v>932</v>
      </c>
      <c r="D6" s="842" t="s">
        <v>933</v>
      </c>
      <c r="E6" s="844" t="s">
        <v>934</v>
      </c>
      <c r="F6" s="844"/>
      <c r="G6" s="845"/>
    </row>
    <row r="7" spans="1:7" s="715" customFormat="1" ht="57.75" customHeight="1" thickBot="1">
      <c r="A7" s="841"/>
      <c r="B7" s="843"/>
      <c r="C7" s="843"/>
      <c r="D7" s="843"/>
      <c r="E7" s="713" t="s">
        <v>935</v>
      </c>
      <c r="F7" s="713" t="s">
        <v>936</v>
      </c>
      <c r="G7" s="714" t="s">
        <v>937</v>
      </c>
    </row>
    <row r="8" spans="1:7" s="220" customFormat="1" ht="15" customHeight="1" thickBot="1">
      <c r="A8" s="77" t="s">
        <v>561</v>
      </c>
      <c r="B8" s="78" t="s">
        <v>562</v>
      </c>
      <c r="C8" s="78" t="s">
        <v>563</v>
      </c>
      <c r="D8" s="78" t="s">
        <v>565</v>
      </c>
      <c r="E8" s="78" t="s">
        <v>938</v>
      </c>
      <c r="F8" s="78" t="s">
        <v>566</v>
      </c>
      <c r="G8" s="79" t="s">
        <v>567</v>
      </c>
    </row>
    <row r="9" spans="1:7" ht="15" customHeight="1">
      <c r="A9" s="716" t="s">
        <v>178</v>
      </c>
      <c r="B9" s="717" t="s">
        <v>973</v>
      </c>
      <c r="C9" s="718">
        <v>362573196</v>
      </c>
      <c r="D9" s="718"/>
      <c r="E9" s="719">
        <f>C9+D9</f>
        <v>362573196</v>
      </c>
      <c r="F9" s="718">
        <v>362573196</v>
      </c>
      <c r="G9" s="720"/>
    </row>
    <row r="10" spans="1:7" ht="15" customHeight="1">
      <c r="A10" s="721" t="s">
        <v>179</v>
      </c>
      <c r="B10" s="722" t="s">
        <v>974</v>
      </c>
      <c r="C10" s="21">
        <v>477894</v>
      </c>
      <c r="D10" s="21"/>
      <c r="E10" s="719">
        <f aca="true" t="shared" si="0" ref="E10:E39">C10+D10</f>
        <v>477894</v>
      </c>
      <c r="F10" s="21">
        <v>477894</v>
      </c>
      <c r="G10" s="519"/>
    </row>
    <row r="11" spans="1:7" ht="15" customHeight="1">
      <c r="A11" s="721" t="s">
        <v>180</v>
      </c>
      <c r="B11" s="722" t="s">
        <v>975</v>
      </c>
      <c r="C11" s="21">
        <v>1467760</v>
      </c>
      <c r="D11" s="21"/>
      <c r="E11" s="719">
        <f t="shared" si="0"/>
        <v>1467760</v>
      </c>
      <c r="F11" s="21">
        <v>1467760</v>
      </c>
      <c r="G11" s="519"/>
    </row>
    <row r="12" spans="1:7" ht="15" customHeight="1">
      <c r="A12" s="721" t="s">
        <v>181</v>
      </c>
      <c r="B12" s="722" t="s">
        <v>976</v>
      </c>
      <c r="C12" s="21">
        <v>2068774</v>
      </c>
      <c r="D12" s="21"/>
      <c r="E12" s="719">
        <f t="shared" si="0"/>
        <v>2068774</v>
      </c>
      <c r="F12" s="21">
        <v>2068774</v>
      </c>
      <c r="G12" s="519"/>
    </row>
    <row r="13" spans="1:7" ht="15" customHeight="1">
      <c r="A13" s="721" t="s">
        <v>182</v>
      </c>
      <c r="B13" s="722" t="s">
        <v>970</v>
      </c>
      <c r="C13" s="21">
        <v>11489</v>
      </c>
      <c r="D13" s="21"/>
      <c r="E13" s="719">
        <f t="shared" si="0"/>
        <v>11489</v>
      </c>
      <c r="F13" s="21">
        <v>11489</v>
      </c>
      <c r="G13" s="519"/>
    </row>
    <row r="14" spans="1:7" ht="15" customHeight="1">
      <c r="A14" s="721" t="s">
        <v>183</v>
      </c>
      <c r="B14" s="722"/>
      <c r="C14" s="21"/>
      <c r="D14" s="21"/>
      <c r="E14" s="719">
        <f t="shared" si="0"/>
        <v>0</v>
      </c>
      <c r="F14" s="21"/>
      <c r="G14" s="519"/>
    </row>
    <row r="15" spans="1:7" ht="15" customHeight="1">
      <c r="A15" s="721" t="s">
        <v>184</v>
      </c>
      <c r="B15" s="722"/>
      <c r="C15" s="21"/>
      <c r="D15" s="21"/>
      <c r="E15" s="719">
        <f t="shared" si="0"/>
        <v>0</v>
      </c>
      <c r="F15" s="21"/>
      <c r="G15" s="519"/>
    </row>
    <row r="16" spans="1:7" ht="15" customHeight="1">
      <c r="A16" s="721" t="s">
        <v>185</v>
      </c>
      <c r="B16" s="722"/>
      <c r="C16" s="21"/>
      <c r="D16" s="21"/>
      <c r="E16" s="719">
        <f t="shared" si="0"/>
        <v>0</v>
      </c>
      <c r="F16" s="21"/>
      <c r="G16" s="519"/>
    </row>
    <row r="17" spans="1:7" ht="15" customHeight="1">
      <c r="A17" s="721" t="s">
        <v>186</v>
      </c>
      <c r="B17" s="722"/>
      <c r="C17" s="21"/>
      <c r="D17" s="21"/>
      <c r="E17" s="719">
        <f t="shared" si="0"/>
        <v>0</v>
      </c>
      <c r="F17" s="21"/>
      <c r="G17" s="519"/>
    </row>
    <row r="18" spans="1:7" ht="15" customHeight="1">
      <c r="A18" s="721" t="s">
        <v>187</v>
      </c>
      <c r="B18" s="722"/>
      <c r="C18" s="21"/>
      <c r="D18" s="21"/>
      <c r="E18" s="719">
        <f t="shared" si="0"/>
        <v>0</v>
      </c>
      <c r="F18" s="21"/>
      <c r="G18" s="519"/>
    </row>
    <row r="19" spans="1:7" ht="15" customHeight="1">
      <c r="A19" s="721" t="s">
        <v>188</v>
      </c>
      <c r="B19" s="722"/>
      <c r="C19" s="21"/>
      <c r="D19" s="21"/>
      <c r="E19" s="719">
        <f t="shared" si="0"/>
        <v>0</v>
      </c>
      <c r="F19" s="21"/>
      <c r="G19" s="519"/>
    </row>
    <row r="20" spans="1:7" ht="15" customHeight="1">
      <c r="A20" s="721" t="s">
        <v>189</v>
      </c>
      <c r="B20" s="722"/>
      <c r="C20" s="21"/>
      <c r="D20" s="21"/>
      <c r="E20" s="719">
        <f t="shared" si="0"/>
        <v>0</v>
      </c>
      <c r="F20" s="21"/>
      <c r="G20" s="519"/>
    </row>
    <row r="21" spans="1:7" ht="15" customHeight="1">
      <c r="A21" s="721" t="s">
        <v>190</v>
      </c>
      <c r="B21" s="722"/>
      <c r="C21" s="21"/>
      <c r="D21" s="21"/>
      <c r="E21" s="719">
        <f t="shared" si="0"/>
        <v>0</v>
      </c>
      <c r="F21" s="21"/>
      <c r="G21" s="519"/>
    </row>
    <row r="22" spans="1:7" ht="15" customHeight="1">
      <c r="A22" s="721" t="s">
        <v>191</v>
      </c>
      <c r="B22" s="722"/>
      <c r="C22" s="21"/>
      <c r="D22" s="21"/>
      <c r="E22" s="719">
        <f t="shared" si="0"/>
        <v>0</v>
      </c>
      <c r="F22" s="21"/>
      <c r="G22" s="519"/>
    </row>
    <row r="23" spans="1:7" ht="15" customHeight="1">
      <c r="A23" s="721" t="s">
        <v>192</v>
      </c>
      <c r="B23" s="722"/>
      <c r="C23" s="21"/>
      <c r="D23" s="21"/>
      <c r="E23" s="719">
        <f t="shared" si="0"/>
        <v>0</v>
      </c>
      <c r="F23" s="21"/>
      <c r="G23" s="519"/>
    </row>
    <row r="24" spans="1:7" ht="15" customHeight="1">
      <c r="A24" s="721" t="s">
        <v>193</v>
      </c>
      <c r="B24" s="722"/>
      <c r="C24" s="21"/>
      <c r="D24" s="21"/>
      <c r="E24" s="719">
        <f t="shared" si="0"/>
        <v>0</v>
      </c>
      <c r="F24" s="21"/>
      <c r="G24" s="519"/>
    </row>
    <row r="25" spans="1:7" ht="15" customHeight="1">
      <c r="A25" s="721" t="s">
        <v>194</v>
      </c>
      <c r="B25" s="722"/>
      <c r="C25" s="21"/>
      <c r="D25" s="21"/>
      <c r="E25" s="719">
        <f t="shared" si="0"/>
        <v>0</v>
      </c>
      <c r="F25" s="21"/>
      <c r="G25" s="519"/>
    </row>
    <row r="26" spans="1:7" ht="15" customHeight="1">
      <c r="A26" s="721" t="s">
        <v>195</v>
      </c>
      <c r="B26" s="722"/>
      <c r="C26" s="21"/>
      <c r="D26" s="21"/>
      <c r="E26" s="719">
        <f t="shared" si="0"/>
        <v>0</v>
      </c>
      <c r="F26" s="21"/>
      <c r="G26" s="519"/>
    </row>
    <row r="27" spans="1:7" ht="15" customHeight="1">
      <c r="A27" s="721" t="s">
        <v>196</v>
      </c>
      <c r="B27" s="722"/>
      <c r="C27" s="21"/>
      <c r="D27" s="21"/>
      <c r="E27" s="719">
        <f t="shared" si="0"/>
        <v>0</v>
      </c>
      <c r="F27" s="21"/>
      <c r="G27" s="519"/>
    </row>
    <row r="28" spans="1:7" ht="15" customHeight="1">
      <c r="A28" s="721" t="s">
        <v>197</v>
      </c>
      <c r="B28" s="722"/>
      <c r="C28" s="21"/>
      <c r="D28" s="21"/>
      <c r="E28" s="719">
        <f t="shared" si="0"/>
        <v>0</v>
      </c>
      <c r="F28" s="21"/>
      <c r="G28" s="519"/>
    </row>
    <row r="29" spans="1:7" ht="15" customHeight="1">
      <c r="A29" s="721" t="s">
        <v>198</v>
      </c>
      <c r="B29" s="722"/>
      <c r="C29" s="21"/>
      <c r="D29" s="21"/>
      <c r="E29" s="719">
        <f t="shared" si="0"/>
        <v>0</v>
      </c>
      <c r="F29" s="21"/>
      <c r="G29" s="519"/>
    </row>
    <row r="30" spans="1:7" ht="15" customHeight="1">
      <c r="A30" s="721" t="s">
        <v>199</v>
      </c>
      <c r="B30" s="722"/>
      <c r="C30" s="21"/>
      <c r="D30" s="21"/>
      <c r="E30" s="719">
        <f t="shared" si="0"/>
        <v>0</v>
      </c>
      <c r="F30" s="21"/>
      <c r="G30" s="519"/>
    </row>
    <row r="31" spans="1:7" ht="15" customHeight="1">
      <c r="A31" s="721" t="s">
        <v>200</v>
      </c>
      <c r="B31" s="722"/>
      <c r="C31" s="21"/>
      <c r="D31" s="21"/>
      <c r="E31" s="719">
        <f t="shared" si="0"/>
        <v>0</v>
      </c>
      <c r="F31" s="21"/>
      <c r="G31" s="519"/>
    </row>
    <row r="32" spans="1:7" ht="15" customHeight="1">
      <c r="A32" s="721" t="s">
        <v>201</v>
      </c>
      <c r="B32" s="722"/>
      <c r="C32" s="21"/>
      <c r="D32" s="21"/>
      <c r="E32" s="719">
        <f t="shared" si="0"/>
        <v>0</v>
      </c>
      <c r="F32" s="21"/>
      <c r="G32" s="519"/>
    </row>
    <row r="33" spans="1:7" ht="15" customHeight="1">
      <c r="A33" s="721" t="s">
        <v>202</v>
      </c>
      <c r="B33" s="722"/>
      <c r="C33" s="21"/>
      <c r="D33" s="21"/>
      <c r="E33" s="719">
        <f t="shared" si="0"/>
        <v>0</v>
      </c>
      <c r="F33" s="21"/>
      <c r="G33" s="519"/>
    </row>
    <row r="34" spans="1:7" ht="15" customHeight="1">
      <c r="A34" s="721" t="s">
        <v>203</v>
      </c>
      <c r="B34" s="722"/>
      <c r="C34" s="21"/>
      <c r="D34" s="21"/>
      <c r="E34" s="719"/>
      <c r="F34" s="21"/>
      <c r="G34" s="519"/>
    </row>
    <row r="35" spans="1:7" ht="15" customHeight="1">
      <c r="A35" s="721" t="s">
        <v>204</v>
      </c>
      <c r="B35" s="722"/>
      <c r="C35" s="21"/>
      <c r="D35" s="21"/>
      <c r="E35" s="719">
        <f t="shared" si="0"/>
        <v>0</v>
      </c>
      <c r="F35" s="21"/>
      <c r="G35" s="519"/>
    </row>
    <row r="36" spans="1:7" ht="15" customHeight="1">
      <c r="A36" s="721" t="s">
        <v>205</v>
      </c>
      <c r="B36" s="722"/>
      <c r="C36" s="21"/>
      <c r="D36" s="21"/>
      <c r="E36" s="719">
        <f t="shared" si="0"/>
        <v>0</v>
      </c>
      <c r="F36" s="21"/>
      <c r="G36" s="519"/>
    </row>
    <row r="37" spans="1:7" ht="15" customHeight="1">
      <c r="A37" s="721" t="s">
        <v>799</v>
      </c>
      <c r="B37" s="722"/>
      <c r="C37" s="21"/>
      <c r="D37" s="21"/>
      <c r="E37" s="719">
        <f t="shared" si="0"/>
        <v>0</v>
      </c>
      <c r="F37" s="21"/>
      <c r="G37" s="519"/>
    </row>
    <row r="38" spans="1:7" ht="15" customHeight="1">
      <c r="A38" s="721" t="s">
        <v>800</v>
      </c>
      <c r="B38" s="722"/>
      <c r="C38" s="21"/>
      <c r="D38" s="21"/>
      <c r="E38" s="719">
        <f t="shared" si="0"/>
        <v>0</v>
      </c>
      <c r="F38" s="21"/>
      <c r="G38" s="519"/>
    </row>
    <row r="39" spans="1:7" ht="15" customHeight="1" thickBot="1">
      <c r="A39" s="721" t="s">
        <v>801</v>
      </c>
      <c r="B39" s="723"/>
      <c r="C39" s="22"/>
      <c r="D39" s="22"/>
      <c r="E39" s="719">
        <f t="shared" si="0"/>
        <v>0</v>
      </c>
      <c r="F39" s="22"/>
      <c r="G39" s="724"/>
    </row>
    <row r="40" spans="1:7" ht="15" customHeight="1" thickBot="1">
      <c r="A40" s="834" t="s">
        <v>210</v>
      </c>
      <c r="B40" s="835"/>
      <c r="C40" s="37">
        <f>SUM(C9:C39)</f>
        <v>366599113</v>
      </c>
      <c r="D40" s="37">
        <f>SUM(D9:D39)</f>
        <v>0</v>
      </c>
      <c r="E40" s="37">
        <f>SUM(E9:E39)</f>
        <v>366599113</v>
      </c>
      <c r="F40" s="37">
        <f>SUM(F9:F39)</f>
        <v>366599113</v>
      </c>
      <c r="G40" s="38">
        <f>SUM(G9:G39)</f>
        <v>0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zoomScale="120" zoomScaleNormal="120" zoomScalePageLayoutView="120" workbookViewId="0" topLeftCell="A1">
      <selection activeCell="D33" sqref="D33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710" customWidth="1"/>
    <col min="7" max="16384" width="9.375" style="31" customWidth="1"/>
  </cols>
  <sheetData>
    <row r="1" spans="2:6" ht="47.25" customHeight="1">
      <c r="B1" s="846" t="s">
        <v>945</v>
      </c>
      <c r="C1" s="846"/>
      <c r="D1" s="846"/>
      <c r="E1" s="846"/>
      <c r="F1" s="847" t="str">
        <f>CONCATENATE("8. melléklet ",Z_ALAPADATOK!A7," ",Z_ALAPADATOK!B7," ",Z_ALAPADATOK!C7," ",Z_ALAPADATOK!D7," ",Z_ALAPADATOK!E7," ",Z_ALAPADATOK!F7," ",Z_ALAPADATOK!G7," ",Z_ALAPADATOK!H7)</f>
        <v>8. melléklet a 5 / 2019. ( V.29. ) önkormányzati rendelethez</v>
      </c>
    </row>
    <row r="2" spans="2:6" ht="22.5" customHeight="1" thickBot="1">
      <c r="B2" s="848"/>
      <c r="C2" s="848"/>
      <c r="D2" s="848"/>
      <c r="E2" s="687" t="s">
        <v>927</v>
      </c>
      <c r="F2" s="847"/>
    </row>
    <row r="3" spans="1:6" s="32" customFormat="1" ht="54" customHeight="1" thickBot="1">
      <c r="A3" s="688" t="s">
        <v>944</v>
      </c>
      <c r="B3" s="689" t="s">
        <v>928</v>
      </c>
      <c r="C3" s="690" t="str">
        <f>+CONCATENATE(Z_ALAPADATOK!B1,". évi tervezett támogatás összesen")</f>
        <v>2018. évi tervezett támogatás összesen</v>
      </c>
      <c r="D3" s="690" t="s">
        <v>929</v>
      </c>
      <c r="E3" s="691" t="s">
        <v>930</v>
      </c>
      <c r="F3" s="847"/>
    </row>
    <row r="4" spans="1:6" s="696" customFormat="1" ht="13.5" thickBot="1">
      <c r="A4" s="692" t="s">
        <v>561</v>
      </c>
      <c r="B4" s="693" t="s">
        <v>562</v>
      </c>
      <c r="C4" s="694" t="s">
        <v>563</v>
      </c>
      <c r="D4" s="694" t="s">
        <v>565</v>
      </c>
      <c r="E4" s="695" t="s">
        <v>564</v>
      </c>
      <c r="F4" s="847"/>
    </row>
    <row r="5" spans="1:6" ht="12.75">
      <c r="A5" s="697"/>
      <c r="B5" t="s">
        <v>337</v>
      </c>
      <c r="C5" s="729">
        <v>76301596</v>
      </c>
      <c r="D5" s="729">
        <v>76301596</v>
      </c>
      <c r="E5" s="699">
        <v>76464832</v>
      </c>
      <c r="F5" s="847"/>
    </row>
    <row r="6" spans="1:6" ht="12.75" customHeight="1">
      <c r="A6" s="700"/>
      <c r="B6" t="s">
        <v>980</v>
      </c>
      <c r="C6" s="729">
        <v>88402900</v>
      </c>
      <c r="D6" s="729">
        <v>88402900</v>
      </c>
      <c r="E6" s="699">
        <v>87099466</v>
      </c>
      <c r="F6" s="847"/>
    </row>
    <row r="7" spans="1:6" ht="12.75">
      <c r="A7" s="700"/>
      <c r="B7" t="s">
        <v>981</v>
      </c>
      <c r="C7" s="729">
        <v>143335962</v>
      </c>
      <c r="D7" s="729">
        <v>160597205</v>
      </c>
      <c r="E7" s="699">
        <v>160597205</v>
      </c>
      <c r="F7" s="847"/>
    </row>
    <row r="8" spans="1:6" ht="12.75">
      <c r="A8" s="700"/>
      <c r="B8" t="s">
        <v>982</v>
      </c>
      <c r="C8" s="729">
        <v>4499990</v>
      </c>
      <c r="D8" s="729">
        <v>4499990</v>
      </c>
      <c r="E8" s="699">
        <v>4499990</v>
      </c>
      <c r="F8" s="847"/>
    </row>
    <row r="9" spans="1:6" ht="12.75">
      <c r="A9" s="700"/>
      <c r="B9" t="s">
        <v>983</v>
      </c>
      <c r="C9" s="728"/>
      <c r="D9" s="729">
        <v>13915850</v>
      </c>
      <c r="E9" s="699">
        <v>17767850</v>
      </c>
      <c r="F9" s="847"/>
    </row>
    <row r="10" spans="1:6" ht="12.75">
      <c r="A10" s="700"/>
      <c r="B10" s="701"/>
      <c r="C10" s="698"/>
      <c r="D10" s="698"/>
      <c r="E10" s="699"/>
      <c r="F10" s="847"/>
    </row>
    <row r="11" spans="1:6" ht="12.75">
      <c r="A11" s="700"/>
      <c r="B11" s="701"/>
      <c r="C11" s="698"/>
      <c r="D11" s="698"/>
      <c r="E11" s="699"/>
      <c r="F11" s="847"/>
    </row>
    <row r="12" spans="1:6" ht="12.75">
      <c r="A12" s="700"/>
      <c r="B12" s="701"/>
      <c r="C12" s="698"/>
      <c r="D12" s="698"/>
      <c r="E12" s="699"/>
      <c r="F12" s="847"/>
    </row>
    <row r="13" spans="1:6" ht="12.75" customHeight="1">
      <c r="A13" s="700"/>
      <c r="B13" s="701"/>
      <c r="C13" s="698"/>
      <c r="D13" s="698"/>
      <c r="E13" s="699"/>
      <c r="F13" s="847"/>
    </row>
    <row r="14" spans="1:6" ht="12.75">
      <c r="A14" s="700"/>
      <c r="B14" s="701"/>
      <c r="C14" s="698"/>
      <c r="D14" s="698"/>
      <c r="E14" s="699"/>
      <c r="F14" s="847"/>
    </row>
    <row r="15" spans="1:6" ht="12.75">
      <c r="A15" s="700"/>
      <c r="B15" s="701"/>
      <c r="C15" s="698"/>
      <c r="D15" s="698"/>
      <c r="E15" s="699"/>
      <c r="F15" s="847"/>
    </row>
    <row r="16" spans="1:6" ht="12.75">
      <c r="A16" s="700"/>
      <c r="B16" s="701"/>
      <c r="C16" s="698"/>
      <c r="D16" s="698"/>
      <c r="E16" s="699"/>
      <c r="F16" s="847"/>
    </row>
    <row r="17" spans="1:6" ht="12.75">
      <c r="A17" s="700"/>
      <c r="B17" s="701"/>
      <c r="C17" s="698"/>
      <c r="D17" s="698"/>
      <c r="E17" s="699"/>
      <c r="F17" s="847"/>
    </row>
    <row r="18" spans="1:6" ht="12.75">
      <c r="A18" s="700"/>
      <c r="B18" s="701"/>
      <c r="C18" s="698"/>
      <c r="D18" s="698"/>
      <c r="E18" s="699"/>
      <c r="F18" s="847"/>
    </row>
    <row r="19" spans="1:6" ht="12.75">
      <c r="A19" s="700"/>
      <c r="B19" s="701"/>
      <c r="C19" s="698"/>
      <c r="D19" s="698"/>
      <c r="E19" s="699"/>
      <c r="F19" s="847"/>
    </row>
    <row r="20" spans="1:6" ht="12.75">
      <c r="A20" s="700"/>
      <c r="B20" s="701"/>
      <c r="C20" s="698"/>
      <c r="D20" s="698"/>
      <c r="E20" s="699"/>
      <c r="F20" s="847"/>
    </row>
    <row r="21" spans="1:6" ht="12.75">
      <c r="A21" s="700"/>
      <c r="B21" s="701"/>
      <c r="C21" s="698"/>
      <c r="D21" s="698"/>
      <c r="E21" s="699"/>
      <c r="F21" s="847"/>
    </row>
    <row r="22" spans="1:6" ht="12.75">
      <c r="A22" s="700"/>
      <c r="B22" s="701"/>
      <c r="C22" s="698"/>
      <c r="D22" s="698"/>
      <c r="E22" s="699"/>
      <c r="F22" s="847"/>
    </row>
    <row r="23" spans="1:6" ht="12.75">
      <c r="A23" s="700"/>
      <c r="B23" s="701"/>
      <c r="C23" s="698"/>
      <c r="D23" s="698"/>
      <c r="E23" s="699"/>
      <c r="F23" s="847"/>
    </row>
    <row r="24" spans="1:6" ht="13.5" thickBot="1">
      <c r="A24" s="702"/>
      <c r="B24" s="703"/>
      <c r="C24" s="704"/>
      <c r="D24" s="704"/>
      <c r="E24" s="699"/>
      <c r="F24" s="847"/>
    </row>
    <row r="25" spans="1:6" s="709" customFormat="1" ht="19.5" customHeight="1" thickBot="1">
      <c r="A25" s="705"/>
      <c r="B25" s="706" t="s">
        <v>210</v>
      </c>
      <c r="C25" s="707">
        <f>SUM(C5:C24)</f>
        <v>312540448</v>
      </c>
      <c r="D25" s="707">
        <f>SUM(D5:D24)</f>
        <v>343717541</v>
      </c>
      <c r="E25" s="708">
        <f>SUM(E5:E24)</f>
        <v>346429343</v>
      </c>
      <c r="F25" s="847"/>
    </row>
    <row r="26" spans="1:2" ht="12.75">
      <c r="A26" s="849" t="s">
        <v>946</v>
      </c>
      <c r="B26" s="849"/>
    </row>
  </sheetData>
  <sheetProtection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SheetLayoutView="100" workbookViewId="0" topLeftCell="A91">
      <selection activeCell="C139" sqref="C139"/>
    </sheetView>
  </sheetViews>
  <sheetFormatPr defaultColWidth="9.00390625" defaultRowHeight="12.75"/>
  <cols>
    <col min="1" max="1" width="9.00390625" style="156" customWidth="1"/>
    <col min="2" max="2" width="68.875" style="156" customWidth="1"/>
    <col min="3" max="3" width="18.875" style="156" customWidth="1"/>
    <col min="4" max="5" width="18.875" style="157" customWidth="1"/>
    <col min="6" max="16384" width="9.375" style="178" customWidth="1"/>
  </cols>
  <sheetData>
    <row r="1" spans="1:5" ht="15.75">
      <c r="A1" s="752" t="str">
        <f>CONCATENATE("1. tájékoztató tábla ",Z_ALAPADATOK!A7," ",Z_ALAPADATOK!B7," ",Z_ALAPADATOK!C7," ",Z_ALAPADATOK!D7," ",Z_ALAPADATOK!E7," ",Z_ALAPADATOK!F7," ",Z_ALAPADATOK!G7," ",Z_ALAPADATOK!H7)</f>
        <v>1. tájékoztató tábla a 5 / 2019. ( V.29. ) önkormányzati rendelethez</v>
      </c>
      <c r="B1" s="753"/>
      <c r="C1" s="753"/>
      <c r="D1" s="753"/>
      <c r="E1" s="753"/>
    </row>
    <row r="2" spans="1:5" ht="15.75">
      <c r="A2" s="754" t="str">
        <f>CONCATENATE(Z_ALAPADATOK!A3)</f>
        <v>Vaja Város  Önkormányzata</v>
      </c>
      <c r="B2" s="755"/>
      <c r="C2" s="755"/>
      <c r="D2" s="755"/>
      <c r="E2" s="755"/>
    </row>
    <row r="3" spans="1:5" ht="15.75">
      <c r="A3" s="754" t="s">
        <v>858</v>
      </c>
      <c r="B3" s="755"/>
      <c r="C3" s="755"/>
      <c r="D3" s="755"/>
      <c r="E3" s="755"/>
    </row>
    <row r="4" spans="1:5" ht="15.75" customHeight="1">
      <c r="A4" s="761" t="s">
        <v>175</v>
      </c>
      <c r="B4" s="761"/>
      <c r="C4" s="761"/>
      <c r="D4" s="761"/>
      <c r="E4" s="761"/>
    </row>
    <row r="5" spans="1:5" ht="15.75" customHeight="1" thickBot="1">
      <c r="A5" s="635" t="s">
        <v>274</v>
      </c>
      <c r="B5" s="635"/>
      <c r="C5" s="635"/>
      <c r="D5" s="636"/>
      <c r="E5" s="636" t="s">
        <v>972</v>
      </c>
    </row>
    <row r="6" spans="1:5" ht="15.75" customHeight="1">
      <c r="A6" s="855" t="s">
        <v>224</v>
      </c>
      <c r="B6" s="857" t="s">
        <v>177</v>
      </c>
      <c r="C6" s="859" t="s">
        <v>952</v>
      </c>
      <c r="D6" s="861" t="s">
        <v>953</v>
      </c>
      <c r="E6" s="862"/>
    </row>
    <row r="7" spans="1:5" ht="37.5" customHeight="1" thickBot="1">
      <c r="A7" s="856"/>
      <c r="B7" s="858"/>
      <c r="C7" s="860"/>
      <c r="D7" s="637" t="s">
        <v>634</v>
      </c>
      <c r="E7" s="370" t="s">
        <v>622</v>
      </c>
    </row>
    <row r="8" spans="1:5" s="179" customFormat="1" ht="12" customHeight="1" thickBot="1">
      <c r="A8" s="638" t="s">
        <v>561</v>
      </c>
      <c r="B8" s="639" t="s">
        <v>562</v>
      </c>
      <c r="C8" s="639" t="s">
        <v>563</v>
      </c>
      <c r="D8" s="639" t="s">
        <v>564</v>
      </c>
      <c r="E8" s="640" t="s">
        <v>566</v>
      </c>
    </row>
    <row r="9" spans="1:5" s="180" customFormat="1" ht="12" customHeight="1" thickBot="1">
      <c r="A9" s="18" t="s">
        <v>178</v>
      </c>
      <c r="B9" s="433" t="s">
        <v>336</v>
      </c>
      <c r="C9" s="168">
        <f>+C10+C11+C12+C13+C14+C15</f>
        <v>351424599</v>
      </c>
      <c r="D9" s="168">
        <f>+D10+D11+D12+D13+D14+D15</f>
        <v>343717541</v>
      </c>
      <c r="E9" s="105">
        <f>+E10+E11+E12+E13+E14+E15</f>
        <v>346429343</v>
      </c>
    </row>
    <row r="10" spans="1:5" s="180" customFormat="1" ht="12" customHeight="1">
      <c r="A10" s="13" t="s">
        <v>236</v>
      </c>
      <c r="B10" s="434" t="s">
        <v>337</v>
      </c>
      <c r="C10" s="107">
        <v>88307433</v>
      </c>
      <c r="D10" s="257">
        <v>76301596</v>
      </c>
      <c r="E10" s="107">
        <v>76464832</v>
      </c>
    </row>
    <row r="11" spans="1:5" s="180" customFormat="1" ht="12" customHeight="1">
      <c r="A11" s="12" t="s">
        <v>237</v>
      </c>
      <c r="B11" s="435" t="s">
        <v>338</v>
      </c>
      <c r="C11" s="106">
        <v>88188492</v>
      </c>
      <c r="D11" s="258">
        <v>88402900</v>
      </c>
      <c r="E11" s="106">
        <v>87099466</v>
      </c>
    </row>
    <row r="12" spans="1:5" s="180" customFormat="1" ht="12" customHeight="1">
      <c r="A12" s="12" t="s">
        <v>238</v>
      </c>
      <c r="B12" s="435" t="s">
        <v>339</v>
      </c>
      <c r="C12" s="106">
        <v>145751239</v>
      </c>
      <c r="D12" s="258">
        <v>160597205</v>
      </c>
      <c r="E12" s="106">
        <v>160597205</v>
      </c>
    </row>
    <row r="13" spans="1:5" s="180" customFormat="1" ht="12" customHeight="1">
      <c r="A13" s="12" t="s">
        <v>239</v>
      </c>
      <c r="B13" s="435" t="s">
        <v>340</v>
      </c>
      <c r="C13" s="106">
        <v>4347265</v>
      </c>
      <c r="D13" s="169">
        <v>4499990</v>
      </c>
      <c r="E13" s="169">
        <v>4499990</v>
      </c>
    </row>
    <row r="14" spans="1:5" s="180" customFormat="1" ht="12" customHeight="1">
      <c r="A14" s="12" t="s">
        <v>271</v>
      </c>
      <c r="B14" s="435" t="s">
        <v>705</v>
      </c>
      <c r="C14" s="106">
        <v>24830170</v>
      </c>
      <c r="D14" s="258">
        <v>13915850</v>
      </c>
      <c r="E14" s="106">
        <v>17767850</v>
      </c>
    </row>
    <row r="15" spans="1:5" s="180" customFormat="1" ht="12" customHeight="1" thickBot="1">
      <c r="A15" s="14" t="s">
        <v>240</v>
      </c>
      <c r="B15" s="436" t="s">
        <v>706</v>
      </c>
      <c r="C15" s="437"/>
      <c r="D15" s="169"/>
      <c r="E15" s="106"/>
    </row>
    <row r="16" spans="1:5" s="180" customFormat="1" ht="12" customHeight="1" thickBot="1">
      <c r="A16" s="18" t="s">
        <v>179</v>
      </c>
      <c r="B16" s="438" t="s">
        <v>341</v>
      </c>
      <c r="C16" s="168">
        <f>+C17+C18+C19+C20+C21</f>
        <v>318200337</v>
      </c>
      <c r="D16" s="168">
        <f>+D17+D18+D19+D20+D21</f>
        <v>195279104</v>
      </c>
      <c r="E16" s="105">
        <f>+E17+E18+E19+E20+E21</f>
        <v>217880014</v>
      </c>
    </row>
    <row r="17" spans="1:5" s="180" customFormat="1" ht="12" customHeight="1">
      <c r="A17" s="13" t="s">
        <v>242</v>
      </c>
      <c r="B17" s="434" t="s">
        <v>342</v>
      </c>
      <c r="C17" s="170"/>
      <c r="D17" s="170"/>
      <c r="E17" s="107"/>
    </row>
    <row r="18" spans="1:5" s="180" customFormat="1" ht="12" customHeight="1">
      <c r="A18" s="12" t="s">
        <v>243</v>
      </c>
      <c r="B18" s="435" t="s">
        <v>343</v>
      </c>
      <c r="C18" s="169"/>
      <c r="D18" s="169"/>
      <c r="E18" s="106"/>
    </row>
    <row r="19" spans="1:5" s="180" customFormat="1" ht="12" customHeight="1">
      <c r="A19" s="12" t="s">
        <v>244</v>
      </c>
      <c r="B19" s="435" t="s">
        <v>501</v>
      </c>
      <c r="C19" s="169"/>
      <c r="D19" s="169"/>
      <c r="E19" s="106"/>
    </row>
    <row r="20" spans="1:5" s="180" customFormat="1" ht="12" customHeight="1">
      <c r="A20" s="12" t="s">
        <v>245</v>
      </c>
      <c r="B20" s="435" t="s">
        <v>502</v>
      </c>
      <c r="C20" s="169"/>
      <c r="D20" s="169"/>
      <c r="E20" s="106"/>
    </row>
    <row r="21" spans="1:5" s="180" customFormat="1" ht="12" customHeight="1">
      <c r="A21" s="12" t="s">
        <v>246</v>
      </c>
      <c r="B21" s="435" t="s">
        <v>344</v>
      </c>
      <c r="C21" s="106">
        <v>318200337</v>
      </c>
      <c r="D21" s="258">
        <v>195279104</v>
      </c>
      <c r="E21" s="106">
        <v>217880014</v>
      </c>
    </row>
    <row r="22" spans="1:5" s="180" customFormat="1" ht="12" customHeight="1" thickBot="1">
      <c r="A22" s="14" t="s">
        <v>253</v>
      </c>
      <c r="B22" s="436" t="s">
        <v>345</v>
      </c>
      <c r="C22" s="171"/>
      <c r="D22" s="171"/>
      <c r="E22" s="108"/>
    </row>
    <row r="23" spans="1:5" s="180" customFormat="1" ht="12" customHeight="1" thickBot="1">
      <c r="A23" s="18" t="s">
        <v>180</v>
      </c>
      <c r="B23" s="433" t="s">
        <v>346</v>
      </c>
      <c r="C23" s="168">
        <f>+C24+C25+C26+C27+C28</f>
        <v>544052853</v>
      </c>
      <c r="D23" s="168">
        <f>+D24+D25+D26+D27+D28</f>
        <v>6300000</v>
      </c>
      <c r="E23" s="105">
        <f>+E24+E25+E26+E27+E28</f>
        <v>63175655</v>
      </c>
    </row>
    <row r="24" spans="1:5" s="180" customFormat="1" ht="12" customHeight="1">
      <c r="A24" s="13" t="s">
        <v>225</v>
      </c>
      <c r="B24" s="434" t="s">
        <v>347</v>
      </c>
      <c r="C24" s="170"/>
      <c r="D24" s="170"/>
      <c r="E24" s="107"/>
    </row>
    <row r="25" spans="1:5" s="180" customFormat="1" ht="12" customHeight="1">
      <c r="A25" s="12" t="s">
        <v>226</v>
      </c>
      <c r="B25" s="435" t="s">
        <v>348</v>
      </c>
      <c r="C25" s="169"/>
      <c r="D25" s="169"/>
      <c r="E25" s="106"/>
    </row>
    <row r="26" spans="1:5" s="180" customFormat="1" ht="12" customHeight="1">
      <c r="A26" s="12" t="s">
        <v>227</v>
      </c>
      <c r="B26" s="435" t="s">
        <v>503</v>
      </c>
      <c r="C26" s="169"/>
      <c r="D26" s="169"/>
      <c r="E26" s="106"/>
    </row>
    <row r="27" spans="1:5" s="180" customFormat="1" ht="12" customHeight="1">
      <c r="A27" s="12" t="s">
        <v>228</v>
      </c>
      <c r="B27" s="435" t="s">
        <v>504</v>
      </c>
      <c r="C27" s="169"/>
      <c r="D27" s="169"/>
      <c r="E27" s="106"/>
    </row>
    <row r="28" spans="1:5" s="180" customFormat="1" ht="12" customHeight="1">
      <c r="A28" s="12" t="s">
        <v>284</v>
      </c>
      <c r="B28" s="435" t="s">
        <v>349</v>
      </c>
      <c r="C28" s="106">
        <v>544052853</v>
      </c>
      <c r="D28" s="258">
        <v>6300000</v>
      </c>
      <c r="E28" s="106">
        <v>63175655</v>
      </c>
    </row>
    <row r="29" spans="1:5" s="180" customFormat="1" ht="12" customHeight="1" thickBot="1">
      <c r="A29" s="14" t="s">
        <v>285</v>
      </c>
      <c r="B29" s="436" t="s">
        <v>350</v>
      </c>
      <c r="C29" s="171"/>
      <c r="D29" s="171"/>
      <c r="E29" s="108"/>
    </row>
    <row r="30" spans="1:5" s="180" customFormat="1" ht="12" customHeight="1" thickBot="1">
      <c r="A30" s="25" t="s">
        <v>286</v>
      </c>
      <c r="B30" s="19" t="s">
        <v>707</v>
      </c>
      <c r="C30" s="174">
        <f>SUM(C31:C36)</f>
        <v>127551947</v>
      </c>
      <c r="D30" s="174">
        <f>SUM(D31:D36)</f>
        <v>157430000</v>
      </c>
      <c r="E30" s="210">
        <f>SUM(E31:E36)</f>
        <v>205090372</v>
      </c>
    </row>
    <row r="31" spans="1:5" s="180" customFormat="1" ht="12" customHeight="1">
      <c r="A31" s="198" t="s">
        <v>351</v>
      </c>
      <c r="B31" s="181" t="s">
        <v>661</v>
      </c>
      <c r="C31" s="107">
        <v>17622052</v>
      </c>
      <c r="D31" s="170">
        <v>19000000</v>
      </c>
      <c r="E31" s="107">
        <v>17355381</v>
      </c>
    </row>
    <row r="32" spans="1:5" s="180" customFormat="1" ht="12" customHeight="1">
      <c r="A32" s="199" t="s">
        <v>352</v>
      </c>
      <c r="B32" s="182" t="s">
        <v>662</v>
      </c>
      <c r="C32" s="106">
        <v>2101965</v>
      </c>
      <c r="D32" s="169">
        <v>1100000</v>
      </c>
      <c r="E32" s="106">
        <v>1689837</v>
      </c>
    </row>
    <row r="33" spans="1:5" s="180" customFormat="1" ht="12" customHeight="1">
      <c r="A33" s="199" t="s">
        <v>353</v>
      </c>
      <c r="B33" s="182" t="s">
        <v>663</v>
      </c>
      <c r="C33" s="106">
        <v>99134516</v>
      </c>
      <c r="D33" s="169">
        <v>130000000</v>
      </c>
      <c r="E33" s="106">
        <v>178749915</v>
      </c>
    </row>
    <row r="34" spans="1:5" s="180" customFormat="1" ht="12" customHeight="1">
      <c r="A34" s="199" t="s">
        <v>665</v>
      </c>
      <c r="B34" s="182" t="s">
        <v>664</v>
      </c>
      <c r="C34" s="106">
        <v>1450000</v>
      </c>
      <c r="D34" s="169"/>
      <c r="E34" s="106"/>
    </row>
    <row r="35" spans="1:5" s="180" customFormat="1" ht="12" customHeight="1">
      <c r="A35" s="199" t="s">
        <v>666</v>
      </c>
      <c r="B35" s="182" t="s">
        <v>356</v>
      </c>
      <c r="C35" s="106">
        <v>6313001</v>
      </c>
      <c r="D35" s="169">
        <v>6500000</v>
      </c>
      <c r="E35" s="106">
        <v>6487809</v>
      </c>
    </row>
    <row r="36" spans="1:5" s="180" customFormat="1" ht="12" customHeight="1" thickBot="1">
      <c r="A36" s="200" t="s">
        <v>667</v>
      </c>
      <c r="B36" s="114" t="s">
        <v>357</v>
      </c>
      <c r="C36" s="108">
        <v>930413</v>
      </c>
      <c r="D36" s="247">
        <v>830000</v>
      </c>
      <c r="E36" s="241">
        <v>807430</v>
      </c>
    </row>
    <row r="37" spans="1:5" s="180" customFormat="1" ht="12" customHeight="1" thickBot="1">
      <c r="A37" s="18" t="s">
        <v>182</v>
      </c>
      <c r="B37" s="433" t="s">
        <v>708</v>
      </c>
      <c r="C37" s="168">
        <f>SUM(C38:C47)</f>
        <v>90788917</v>
      </c>
      <c r="D37" s="730">
        <v>126082331</v>
      </c>
      <c r="E37" s="731">
        <v>128639247</v>
      </c>
    </row>
    <row r="38" spans="1:5" s="180" customFormat="1" ht="12" customHeight="1">
      <c r="A38" s="13" t="s">
        <v>229</v>
      </c>
      <c r="B38" s="434" t="s">
        <v>360</v>
      </c>
      <c r="C38" s="107">
        <v>4892243</v>
      </c>
      <c r="D38" s="257"/>
      <c r="E38" s="107">
        <v>478817</v>
      </c>
    </row>
    <row r="39" spans="1:5" s="180" customFormat="1" ht="12" customHeight="1">
      <c r="A39" s="12" t="s">
        <v>230</v>
      </c>
      <c r="B39" s="435" t="s">
        <v>361</v>
      </c>
      <c r="C39" s="106">
        <v>28604361</v>
      </c>
      <c r="D39" s="258">
        <v>61999321</v>
      </c>
      <c r="E39" s="106">
        <v>60240045</v>
      </c>
    </row>
    <row r="40" spans="1:5" s="180" customFormat="1" ht="12" customHeight="1">
      <c r="A40" s="12" t="s">
        <v>231</v>
      </c>
      <c r="B40" s="435" t="s">
        <v>362</v>
      </c>
      <c r="C40" s="106">
        <v>213328</v>
      </c>
      <c r="D40" s="258"/>
      <c r="E40" s="106">
        <v>315468</v>
      </c>
    </row>
    <row r="41" spans="1:5" s="180" customFormat="1" ht="12" customHeight="1">
      <c r="A41" s="12" t="s">
        <v>288</v>
      </c>
      <c r="B41" s="435" t="s">
        <v>363</v>
      </c>
      <c r="C41" s="106">
        <v>2237841</v>
      </c>
      <c r="D41" s="258">
        <v>2570000</v>
      </c>
      <c r="E41" s="106">
        <v>307929</v>
      </c>
    </row>
    <row r="42" spans="1:5" s="180" customFormat="1" ht="12" customHeight="1">
      <c r="A42" s="12" t="s">
        <v>289</v>
      </c>
      <c r="B42" s="435" t="s">
        <v>364</v>
      </c>
      <c r="C42" s="106">
        <v>40650781</v>
      </c>
      <c r="D42" s="258">
        <v>44690000</v>
      </c>
      <c r="E42" s="106">
        <v>44452943</v>
      </c>
    </row>
    <row r="43" spans="1:5" s="180" customFormat="1" ht="12" customHeight="1">
      <c r="A43" s="12" t="s">
        <v>290</v>
      </c>
      <c r="B43" s="435" t="s">
        <v>365</v>
      </c>
      <c r="C43" s="106">
        <v>10998045</v>
      </c>
      <c r="D43" s="258">
        <v>9888010</v>
      </c>
      <c r="E43" s="106">
        <v>18342684</v>
      </c>
    </row>
    <row r="44" spans="1:5" s="180" customFormat="1" ht="12" customHeight="1">
      <c r="A44" s="12" t="s">
        <v>291</v>
      </c>
      <c r="B44" s="435" t="s">
        <v>366</v>
      </c>
      <c r="C44" s="106">
        <v>1371000</v>
      </c>
      <c r="D44" s="258">
        <v>4000000</v>
      </c>
      <c r="E44" s="106"/>
    </row>
    <row r="45" spans="1:5" s="180" customFormat="1" ht="12" customHeight="1">
      <c r="A45" s="12" t="s">
        <v>292</v>
      </c>
      <c r="B45" s="435" t="s">
        <v>367</v>
      </c>
      <c r="C45" s="106">
        <v>1517</v>
      </c>
      <c r="D45" s="258"/>
      <c r="E45" s="106">
        <v>7123</v>
      </c>
    </row>
    <row r="46" spans="1:5" s="180" customFormat="1" ht="12" customHeight="1">
      <c r="A46" s="12" t="s">
        <v>358</v>
      </c>
      <c r="B46" s="435" t="s">
        <v>368</v>
      </c>
      <c r="C46" s="109">
        <v>679594</v>
      </c>
      <c r="D46" s="316"/>
      <c r="E46" s="109">
        <v>2971</v>
      </c>
    </row>
    <row r="47" spans="1:5" s="180" customFormat="1" ht="12" customHeight="1" thickBot="1">
      <c r="A47" s="14" t="s">
        <v>359</v>
      </c>
      <c r="B47" s="436" t="s">
        <v>369</v>
      </c>
      <c r="C47" s="110">
        <v>1140207</v>
      </c>
      <c r="D47" s="386">
        <v>2935000</v>
      </c>
      <c r="E47" s="387">
        <v>4491267</v>
      </c>
    </row>
    <row r="48" spans="1:5" s="180" customFormat="1" ht="12" customHeight="1" thickBot="1">
      <c r="A48" s="18" t="s">
        <v>183</v>
      </c>
      <c r="B48" s="433" t="s">
        <v>370</v>
      </c>
      <c r="C48" s="168">
        <f>SUM(C49:C53)</f>
        <v>10730000</v>
      </c>
      <c r="D48" s="730">
        <v>9460000</v>
      </c>
      <c r="E48" s="731">
        <v>25460000</v>
      </c>
    </row>
    <row r="49" spans="1:5" s="180" customFormat="1" ht="12" customHeight="1">
      <c r="A49" s="13" t="s">
        <v>232</v>
      </c>
      <c r="B49" s="434" t="s">
        <v>374</v>
      </c>
      <c r="C49" s="221"/>
      <c r="D49" s="221"/>
      <c r="E49" s="111"/>
    </row>
    <row r="50" spans="1:5" s="180" customFormat="1" ht="12" customHeight="1">
      <c r="A50" s="12" t="s">
        <v>233</v>
      </c>
      <c r="B50" s="435" t="s">
        <v>375</v>
      </c>
      <c r="C50" s="109">
        <v>10730000</v>
      </c>
      <c r="D50" s="318">
        <v>5610000</v>
      </c>
      <c r="E50" s="111">
        <v>21610000</v>
      </c>
    </row>
    <row r="51" spans="1:5" s="180" customFormat="1" ht="12" customHeight="1">
      <c r="A51" s="12" t="s">
        <v>371</v>
      </c>
      <c r="B51" s="435" t="s">
        <v>376</v>
      </c>
      <c r="C51" s="172"/>
      <c r="D51" s="316">
        <v>3850000</v>
      </c>
      <c r="E51" s="109">
        <v>3850000</v>
      </c>
    </row>
    <row r="52" spans="1:5" s="180" customFormat="1" ht="12" customHeight="1">
      <c r="A52" s="12" t="s">
        <v>372</v>
      </c>
      <c r="B52" s="435" t="s">
        <v>377</v>
      </c>
      <c r="C52" s="172"/>
      <c r="D52" s="172"/>
      <c r="E52" s="109"/>
    </row>
    <row r="53" spans="1:5" s="180" customFormat="1" ht="12" customHeight="1" thickBot="1">
      <c r="A53" s="14" t="s">
        <v>373</v>
      </c>
      <c r="B53" s="436" t="s">
        <v>378</v>
      </c>
      <c r="C53" s="173"/>
      <c r="D53" s="173"/>
      <c r="E53" s="110"/>
    </row>
    <row r="54" spans="1:5" s="180" customFormat="1" ht="13.5" thickBot="1">
      <c r="A54" s="18" t="s">
        <v>293</v>
      </c>
      <c r="B54" s="433" t="s">
        <v>379</v>
      </c>
      <c r="C54" s="168">
        <f>SUM(C55:C57)</f>
        <v>0</v>
      </c>
      <c r="D54" s="168">
        <f>SUM(D55:D57)</f>
        <v>0</v>
      </c>
      <c r="E54" s="105">
        <f>SUM(E55:E57)</f>
        <v>0</v>
      </c>
    </row>
    <row r="55" spans="1:5" s="180" customFormat="1" ht="12.75">
      <c r="A55" s="13" t="s">
        <v>234</v>
      </c>
      <c r="B55" s="434" t="s">
        <v>380</v>
      </c>
      <c r="C55" s="170"/>
      <c r="D55" s="170"/>
      <c r="E55" s="107"/>
    </row>
    <row r="56" spans="1:5" s="180" customFormat="1" ht="14.25" customHeight="1">
      <c r="A56" s="12" t="s">
        <v>235</v>
      </c>
      <c r="B56" s="435" t="s">
        <v>709</v>
      </c>
      <c r="C56" s="169"/>
      <c r="D56" s="169"/>
      <c r="E56" s="106"/>
    </row>
    <row r="57" spans="1:5" s="180" customFormat="1" ht="12.75">
      <c r="A57" s="12" t="s">
        <v>383</v>
      </c>
      <c r="B57" s="435" t="s">
        <v>381</v>
      </c>
      <c r="C57" s="169"/>
      <c r="D57" s="169"/>
      <c r="E57" s="106"/>
    </row>
    <row r="58" spans="1:5" s="180" customFormat="1" ht="13.5" thickBot="1">
      <c r="A58" s="14" t="s">
        <v>384</v>
      </c>
      <c r="B58" s="436" t="s">
        <v>382</v>
      </c>
      <c r="C58" s="171"/>
      <c r="D58" s="171"/>
      <c r="E58" s="108"/>
    </row>
    <row r="59" spans="1:5" s="180" customFormat="1" ht="13.5" thickBot="1">
      <c r="A59" s="18" t="s">
        <v>185</v>
      </c>
      <c r="B59" s="438" t="s">
        <v>385</v>
      </c>
      <c r="C59" s="168">
        <f>SUM(C60:C62)</f>
        <v>102063</v>
      </c>
      <c r="D59" s="168">
        <f>SUM(D60:D62)</f>
        <v>164741604</v>
      </c>
      <c r="E59" s="105">
        <f>SUM(E60:E62)</f>
        <v>175000</v>
      </c>
    </row>
    <row r="60" spans="1:5" s="180" customFormat="1" ht="12.75">
      <c r="A60" s="12" t="s">
        <v>294</v>
      </c>
      <c r="B60" s="434" t="s">
        <v>387</v>
      </c>
      <c r="C60" s="172"/>
      <c r="D60" s="172"/>
      <c r="E60" s="109"/>
    </row>
    <row r="61" spans="1:5" s="180" customFormat="1" ht="12.75" customHeight="1">
      <c r="A61" s="12" t="s">
        <v>295</v>
      </c>
      <c r="B61" s="435" t="s">
        <v>710</v>
      </c>
      <c r="C61" s="172"/>
      <c r="D61" s="172"/>
      <c r="E61" s="109"/>
    </row>
    <row r="62" spans="1:5" s="180" customFormat="1" ht="12.75">
      <c r="A62" s="12" t="s">
        <v>318</v>
      </c>
      <c r="B62" s="435" t="s">
        <v>388</v>
      </c>
      <c r="C62" s="109">
        <v>102063</v>
      </c>
      <c r="D62" s="316">
        <v>164741604</v>
      </c>
      <c r="E62" s="109">
        <v>175000</v>
      </c>
    </row>
    <row r="63" spans="1:5" s="180" customFormat="1" ht="13.5" thickBot="1">
      <c r="A63" s="12" t="s">
        <v>386</v>
      </c>
      <c r="B63" s="436" t="s">
        <v>389</v>
      </c>
      <c r="C63" s="172"/>
      <c r="D63" s="172"/>
      <c r="E63" s="109"/>
    </row>
    <row r="64" spans="1:5" s="180" customFormat="1" ht="13.5" thickBot="1">
      <c r="A64" s="18" t="s">
        <v>186</v>
      </c>
      <c r="B64" s="433" t="s">
        <v>390</v>
      </c>
      <c r="C64" s="174">
        <f>+C9+C16+C23+C30+C37+C48+C54+C59</f>
        <v>1442850716</v>
      </c>
      <c r="D64" s="174">
        <f>+D9+D16+D23+D30+D37+D48+D54+D59</f>
        <v>1003010580</v>
      </c>
      <c r="E64" s="210">
        <f>+E9+E16+E23+E30+E37+E48+E54+E59</f>
        <v>986849631</v>
      </c>
    </row>
    <row r="65" spans="1:5" s="180" customFormat="1" ht="13.5" thickBot="1">
      <c r="A65" s="222" t="s">
        <v>391</v>
      </c>
      <c r="B65" s="438" t="s">
        <v>711</v>
      </c>
      <c r="C65" s="168">
        <f>SUM(C66:C68)</f>
        <v>0</v>
      </c>
      <c r="D65" s="168">
        <f>SUM(D66:D68)</f>
        <v>200000000</v>
      </c>
      <c r="E65" s="105">
        <f>SUM(E66:E68)</f>
        <v>199100000</v>
      </c>
    </row>
    <row r="66" spans="1:5" s="180" customFormat="1" ht="12.75">
      <c r="A66" s="12" t="s">
        <v>420</v>
      </c>
      <c r="B66" s="434" t="s">
        <v>393</v>
      </c>
      <c r="C66" s="172"/>
      <c r="D66" s="172"/>
      <c r="E66" s="109"/>
    </row>
    <row r="67" spans="1:5" s="180" customFormat="1" ht="12.75">
      <c r="A67" s="12" t="s">
        <v>429</v>
      </c>
      <c r="B67" s="435" t="s">
        <v>394</v>
      </c>
      <c r="C67" s="172"/>
      <c r="D67" s="316">
        <v>200000000</v>
      </c>
      <c r="E67" s="109">
        <v>199100000</v>
      </c>
    </row>
    <row r="68" spans="1:5" s="180" customFormat="1" ht="13.5" thickBot="1">
      <c r="A68" s="12" t="s">
        <v>430</v>
      </c>
      <c r="B68" s="232" t="s">
        <v>538</v>
      </c>
      <c r="C68" s="172"/>
      <c r="D68" s="172"/>
      <c r="E68" s="109"/>
    </row>
    <row r="69" spans="1:5" s="180" customFormat="1" ht="13.5" thickBot="1">
      <c r="A69" s="222" t="s">
        <v>396</v>
      </c>
      <c r="B69" s="438" t="s">
        <v>397</v>
      </c>
      <c r="C69" s="168">
        <f>SUM(C70:C73)</f>
        <v>0</v>
      </c>
      <c r="D69" s="168">
        <f>SUM(D70:D73)</f>
        <v>0</v>
      </c>
      <c r="E69" s="105">
        <f>SUM(E70:E73)</f>
        <v>0</v>
      </c>
    </row>
    <row r="70" spans="1:5" s="180" customFormat="1" ht="12.75">
      <c r="A70" s="12" t="s">
        <v>272</v>
      </c>
      <c r="B70" s="439" t="s">
        <v>398</v>
      </c>
      <c r="C70" s="172"/>
      <c r="D70" s="172"/>
      <c r="E70" s="109"/>
    </row>
    <row r="71" spans="1:5" s="180" customFormat="1" ht="12.75">
      <c r="A71" s="12" t="s">
        <v>273</v>
      </c>
      <c r="B71" s="439" t="s">
        <v>675</v>
      </c>
      <c r="C71" s="172"/>
      <c r="D71" s="172"/>
      <c r="E71" s="109"/>
    </row>
    <row r="72" spans="1:5" s="180" customFormat="1" ht="12" customHeight="1">
      <c r="A72" s="12" t="s">
        <v>421</v>
      </c>
      <c r="B72" s="439" t="s">
        <v>399</v>
      </c>
      <c r="C72" s="172"/>
      <c r="D72" s="172"/>
      <c r="E72" s="109"/>
    </row>
    <row r="73" spans="1:5" s="180" customFormat="1" ht="12" customHeight="1" thickBot="1">
      <c r="A73" s="12" t="s">
        <v>422</v>
      </c>
      <c r="B73" s="440" t="s">
        <v>676</v>
      </c>
      <c r="C73" s="172"/>
      <c r="D73" s="172"/>
      <c r="E73" s="109"/>
    </row>
    <row r="74" spans="1:5" s="180" customFormat="1" ht="12" customHeight="1" thickBot="1">
      <c r="A74" s="222" t="s">
        <v>400</v>
      </c>
      <c r="B74" s="438" t="s">
        <v>401</v>
      </c>
      <c r="C74" s="168">
        <f>SUM(C75:C76)</f>
        <v>12256133</v>
      </c>
      <c r="D74" s="168">
        <f>SUM(D75:D76)</f>
        <v>297774723</v>
      </c>
      <c r="E74" s="105">
        <f>SUM(E75:E76)</f>
        <v>297774723</v>
      </c>
    </row>
    <row r="75" spans="1:5" s="180" customFormat="1" ht="12" customHeight="1">
      <c r="A75" s="12" t="s">
        <v>423</v>
      </c>
      <c r="B75" s="434" t="s">
        <v>402</v>
      </c>
      <c r="C75" s="109">
        <v>12256133</v>
      </c>
      <c r="D75" s="172">
        <v>297774723</v>
      </c>
      <c r="E75" s="172">
        <v>297774723</v>
      </c>
    </row>
    <row r="76" spans="1:5" s="180" customFormat="1" ht="12" customHeight="1" thickBot="1">
      <c r="A76" s="12" t="s">
        <v>424</v>
      </c>
      <c r="B76" s="436" t="s">
        <v>403</v>
      </c>
      <c r="C76" s="172"/>
      <c r="D76" s="172"/>
      <c r="E76" s="109"/>
    </row>
    <row r="77" spans="1:5" s="180" customFormat="1" ht="12" customHeight="1" thickBot="1">
      <c r="A77" s="222" t="s">
        <v>404</v>
      </c>
      <c r="B77" s="438" t="s">
        <v>405</v>
      </c>
      <c r="C77" s="168">
        <f>SUM(C78:C80)</f>
        <v>11258754</v>
      </c>
      <c r="D77" s="168">
        <f>SUM(D78:D80)</f>
        <v>12997092</v>
      </c>
      <c r="E77" s="105">
        <f>SUM(E78:E80)</f>
        <v>12997092</v>
      </c>
    </row>
    <row r="78" spans="1:5" s="180" customFormat="1" ht="12" customHeight="1">
      <c r="A78" s="12" t="s">
        <v>425</v>
      </c>
      <c r="B78" s="434" t="s">
        <v>406</v>
      </c>
      <c r="C78" s="109">
        <v>11258754</v>
      </c>
      <c r="D78" s="172">
        <v>12997092</v>
      </c>
      <c r="E78" s="109">
        <v>12997092</v>
      </c>
    </row>
    <row r="79" spans="1:5" s="180" customFormat="1" ht="12" customHeight="1">
      <c r="A79" s="12" t="s">
        <v>426</v>
      </c>
      <c r="B79" s="435" t="s">
        <v>407</v>
      </c>
      <c r="C79" s="172"/>
      <c r="D79" s="172"/>
      <c r="E79" s="109"/>
    </row>
    <row r="80" spans="1:5" s="180" customFormat="1" ht="12" customHeight="1" thickBot="1">
      <c r="A80" s="12" t="s">
        <v>427</v>
      </c>
      <c r="B80" s="441" t="s">
        <v>712</v>
      </c>
      <c r="C80" s="172"/>
      <c r="D80" s="172"/>
      <c r="E80" s="109"/>
    </row>
    <row r="81" spans="1:5" s="180" customFormat="1" ht="12" customHeight="1" thickBot="1">
      <c r="A81" s="222" t="s">
        <v>408</v>
      </c>
      <c r="B81" s="438" t="s">
        <v>428</v>
      </c>
      <c r="C81" s="168">
        <f>SUM(C82:C85)</f>
        <v>0</v>
      </c>
      <c r="D81" s="168">
        <f>SUM(D82:D85)</f>
        <v>0</v>
      </c>
      <c r="E81" s="105">
        <f>SUM(E82:E85)</f>
        <v>0</v>
      </c>
    </row>
    <row r="82" spans="1:5" s="180" customFormat="1" ht="12" customHeight="1">
      <c r="A82" s="442" t="s">
        <v>409</v>
      </c>
      <c r="B82" s="434" t="s">
        <v>410</v>
      </c>
      <c r="C82" s="172"/>
      <c r="D82" s="172"/>
      <c r="E82" s="109"/>
    </row>
    <row r="83" spans="1:5" s="180" customFormat="1" ht="12" customHeight="1">
      <c r="A83" s="443" t="s">
        <v>411</v>
      </c>
      <c r="B83" s="435" t="s">
        <v>412</v>
      </c>
      <c r="C83" s="172"/>
      <c r="D83" s="172"/>
      <c r="E83" s="109"/>
    </row>
    <row r="84" spans="1:5" s="180" customFormat="1" ht="12" customHeight="1">
      <c r="A84" s="443" t="s">
        <v>413</v>
      </c>
      <c r="B84" s="435" t="s">
        <v>414</v>
      </c>
      <c r="C84" s="172"/>
      <c r="D84" s="172"/>
      <c r="E84" s="109"/>
    </row>
    <row r="85" spans="1:5" s="180" customFormat="1" ht="12" customHeight="1" thickBot="1">
      <c r="A85" s="444" t="s">
        <v>415</v>
      </c>
      <c r="B85" s="436" t="s">
        <v>416</v>
      </c>
      <c r="C85" s="172"/>
      <c r="D85" s="172"/>
      <c r="E85" s="109"/>
    </row>
    <row r="86" spans="1:5" s="180" customFormat="1" ht="12" customHeight="1" thickBot="1">
      <c r="A86" s="222" t="s">
        <v>417</v>
      </c>
      <c r="B86" s="438" t="s">
        <v>418</v>
      </c>
      <c r="C86" s="224"/>
      <c r="D86" s="224"/>
      <c r="E86" s="225"/>
    </row>
    <row r="87" spans="1:5" s="180" customFormat="1" ht="13.5" customHeight="1" thickBot="1">
      <c r="A87" s="222" t="s">
        <v>419</v>
      </c>
      <c r="B87" s="445" t="s">
        <v>713</v>
      </c>
      <c r="C87" s="174">
        <f>+C65+C69+C74+C77+C81+C86</f>
        <v>23514887</v>
      </c>
      <c r="D87" s="174">
        <f>+D65+D69+D74+D77+D81+D86</f>
        <v>510771815</v>
      </c>
      <c r="E87" s="210">
        <f>+E65+E69+E74+E77+E81+E86</f>
        <v>509871815</v>
      </c>
    </row>
    <row r="88" spans="1:5" s="180" customFormat="1" ht="12" customHeight="1" thickBot="1">
      <c r="A88" s="223" t="s">
        <v>431</v>
      </c>
      <c r="B88" s="446" t="s">
        <v>714</v>
      </c>
      <c r="C88" s="174">
        <f>+C64+C87</f>
        <v>1466365603</v>
      </c>
      <c r="D88" s="174">
        <f>+D64+D87</f>
        <v>1513782395</v>
      </c>
      <c r="E88" s="210">
        <f>+E64+E87</f>
        <v>1496721446</v>
      </c>
    </row>
    <row r="89" spans="1:5" ht="16.5" customHeight="1">
      <c r="A89" s="762" t="s">
        <v>206</v>
      </c>
      <c r="B89" s="762"/>
      <c r="C89" s="762"/>
      <c r="D89" s="762"/>
      <c r="E89" s="762"/>
    </row>
    <row r="90" spans="1:5" s="190" customFormat="1" ht="16.5" customHeight="1" thickBot="1">
      <c r="A90" s="447" t="s">
        <v>275</v>
      </c>
      <c r="B90" s="447"/>
      <c r="C90" s="447"/>
      <c r="D90" s="63"/>
      <c r="E90" s="63" t="str">
        <f>E5</f>
        <v>Ft-ban</v>
      </c>
    </row>
    <row r="91" spans="1:5" s="190" customFormat="1" ht="16.5" customHeight="1">
      <c r="A91" s="850" t="s">
        <v>224</v>
      </c>
      <c r="B91" s="758" t="s">
        <v>596</v>
      </c>
      <c r="C91" s="741" t="str">
        <f>+C6</f>
        <v>2017. évi tény</v>
      </c>
      <c r="D91" s="853" t="str">
        <f>+D6</f>
        <v>2018. évi</v>
      </c>
      <c r="E91" s="854"/>
    </row>
    <row r="92" spans="1:5" ht="37.5" customHeight="1" thickBot="1">
      <c r="A92" s="851"/>
      <c r="B92" s="852"/>
      <c r="C92" s="739"/>
      <c r="D92" s="252" t="s">
        <v>634</v>
      </c>
      <c r="E92" s="432" t="s">
        <v>622</v>
      </c>
    </row>
    <row r="93" spans="1:5" s="179" customFormat="1" ht="12" customHeight="1" thickBot="1">
      <c r="A93" s="25" t="s">
        <v>561</v>
      </c>
      <c r="B93" s="26" t="s">
        <v>562</v>
      </c>
      <c r="C93" s="26" t="s">
        <v>563</v>
      </c>
      <c r="D93" s="26" t="s">
        <v>564</v>
      </c>
      <c r="E93" s="448" t="s">
        <v>566</v>
      </c>
    </row>
    <row r="94" spans="1:5" ht="12" customHeight="1" thickBot="1">
      <c r="A94" s="20" t="s">
        <v>178</v>
      </c>
      <c r="B94" s="24" t="s">
        <v>715</v>
      </c>
      <c r="C94" s="167">
        <f>SUM(C95:C99)</f>
        <v>1039762467</v>
      </c>
      <c r="D94" s="167">
        <f>+D95+D96+D97+D98+D99</f>
        <v>1001827936</v>
      </c>
      <c r="E94" s="239">
        <f>+E95+E96+E97+E98+E99</f>
        <v>883214112</v>
      </c>
    </row>
    <row r="95" spans="1:5" ht="12" customHeight="1">
      <c r="A95" s="15" t="s">
        <v>236</v>
      </c>
      <c r="B95" s="449" t="s">
        <v>207</v>
      </c>
      <c r="C95" s="240">
        <v>546145647</v>
      </c>
      <c r="D95" s="246">
        <v>520977730</v>
      </c>
      <c r="E95" s="240">
        <v>501240796</v>
      </c>
    </row>
    <row r="96" spans="1:5" ht="12" customHeight="1">
      <c r="A96" s="12" t="s">
        <v>237</v>
      </c>
      <c r="B96" s="450" t="s">
        <v>296</v>
      </c>
      <c r="C96" s="106">
        <v>98579942</v>
      </c>
      <c r="D96" s="169">
        <v>87842635</v>
      </c>
      <c r="E96" s="106">
        <v>82827022</v>
      </c>
    </row>
    <row r="97" spans="1:5" ht="12" customHeight="1">
      <c r="A97" s="12" t="s">
        <v>238</v>
      </c>
      <c r="B97" s="450" t="s">
        <v>264</v>
      </c>
      <c r="C97" s="108">
        <v>358833702</v>
      </c>
      <c r="D97" s="169">
        <v>338842642</v>
      </c>
      <c r="E97" s="108">
        <v>261260423</v>
      </c>
    </row>
    <row r="98" spans="1:5" ht="12" customHeight="1">
      <c r="A98" s="12" t="s">
        <v>239</v>
      </c>
      <c r="B98" s="451" t="s">
        <v>297</v>
      </c>
      <c r="C98" s="108">
        <v>27194422</v>
      </c>
      <c r="D98" s="259">
        <v>38711570</v>
      </c>
      <c r="E98" s="108">
        <v>31320961</v>
      </c>
    </row>
    <row r="99" spans="1:5" ht="12" customHeight="1">
      <c r="A99" s="12" t="s">
        <v>248</v>
      </c>
      <c r="B99" s="452" t="s">
        <v>298</v>
      </c>
      <c r="C99" s="108">
        <v>9008754</v>
      </c>
      <c r="D99" s="259">
        <v>15453359</v>
      </c>
      <c r="E99" s="108">
        <v>6564910</v>
      </c>
    </row>
    <row r="100" spans="1:5" ht="12" customHeight="1">
      <c r="A100" s="12" t="s">
        <v>240</v>
      </c>
      <c r="B100" s="450" t="s">
        <v>716</v>
      </c>
      <c r="C100" s="108">
        <v>562787</v>
      </c>
      <c r="D100" s="259">
        <v>1779910</v>
      </c>
      <c r="E100" s="108">
        <v>1779910</v>
      </c>
    </row>
    <row r="101" spans="1:5" ht="12" customHeight="1">
      <c r="A101" s="12" t="s">
        <v>241</v>
      </c>
      <c r="B101" s="453" t="s">
        <v>434</v>
      </c>
      <c r="C101" s="171"/>
      <c r="D101" s="171"/>
      <c r="E101" s="108"/>
    </row>
    <row r="102" spans="1:5" ht="12" customHeight="1">
      <c r="A102" s="12" t="s">
        <v>249</v>
      </c>
      <c r="B102" s="450" t="s">
        <v>435</v>
      </c>
      <c r="C102" s="171"/>
      <c r="D102" s="171"/>
      <c r="E102" s="108"/>
    </row>
    <row r="103" spans="1:5" ht="12" customHeight="1">
      <c r="A103" s="12" t="s">
        <v>250</v>
      </c>
      <c r="B103" s="450" t="s">
        <v>436</v>
      </c>
      <c r="C103" s="171"/>
      <c r="D103" s="171"/>
      <c r="E103" s="108"/>
    </row>
    <row r="104" spans="1:5" ht="12" customHeight="1">
      <c r="A104" s="12" t="s">
        <v>251</v>
      </c>
      <c r="B104" s="453" t="s">
        <v>437</v>
      </c>
      <c r="C104" s="171"/>
      <c r="D104" s="171"/>
      <c r="E104" s="108"/>
    </row>
    <row r="105" spans="1:5" ht="12" customHeight="1">
      <c r="A105" s="12" t="s">
        <v>252</v>
      </c>
      <c r="B105" s="453" t="s">
        <v>438</v>
      </c>
      <c r="C105" s="171"/>
      <c r="D105" s="171"/>
      <c r="E105" s="108"/>
    </row>
    <row r="106" spans="1:5" ht="12" customHeight="1">
      <c r="A106" s="12" t="s">
        <v>254</v>
      </c>
      <c r="B106" s="450" t="s">
        <v>439</v>
      </c>
      <c r="C106" s="171"/>
      <c r="D106" s="171"/>
      <c r="E106" s="108"/>
    </row>
    <row r="107" spans="1:5" ht="12" customHeight="1">
      <c r="A107" s="11" t="s">
        <v>299</v>
      </c>
      <c r="B107" s="454" t="s">
        <v>440</v>
      </c>
      <c r="C107" s="171"/>
      <c r="D107" s="171"/>
      <c r="E107" s="108"/>
    </row>
    <row r="108" spans="1:5" ht="12" customHeight="1">
      <c r="A108" s="12" t="s">
        <v>432</v>
      </c>
      <c r="B108" s="454" t="s">
        <v>441</v>
      </c>
      <c r="C108" s="171"/>
      <c r="D108" s="171"/>
      <c r="E108" s="108"/>
    </row>
    <row r="109" spans="1:5" ht="12" customHeight="1" thickBot="1">
      <c r="A109" s="16" t="s">
        <v>433</v>
      </c>
      <c r="B109" s="455" t="s">
        <v>442</v>
      </c>
      <c r="C109" s="247"/>
      <c r="D109" s="247"/>
      <c r="E109" s="241"/>
    </row>
    <row r="110" spans="1:5" ht="12" customHeight="1" thickBot="1">
      <c r="A110" s="18" t="s">
        <v>179</v>
      </c>
      <c r="B110" s="23" t="s">
        <v>717</v>
      </c>
      <c r="C110" s="168">
        <f>+C111+C113+C115</f>
        <v>167650670</v>
      </c>
      <c r="D110" s="168">
        <f>+D111+D113+D115</f>
        <v>300695705</v>
      </c>
      <c r="E110" s="105">
        <f>+E111+E113+E115</f>
        <v>235649467</v>
      </c>
    </row>
    <row r="111" spans="1:5" ht="12" customHeight="1">
      <c r="A111" s="13" t="s">
        <v>242</v>
      </c>
      <c r="B111" s="450" t="s">
        <v>317</v>
      </c>
      <c r="C111" s="107">
        <v>163553467</v>
      </c>
      <c r="D111" s="257">
        <v>238190970</v>
      </c>
      <c r="E111" s="107">
        <v>210923022</v>
      </c>
    </row>
    <row r="112" spans="1:5" ht="12" customHeight="1">
      <c r="A112" s="13" t="s">
        <v>243</v>
      </c>
      <c r="B112" s="454" t="s">
        <v>447</v>
      </c>
      <c r="C112" s="107"/>
      <c r="D112" s="257"/>
      <c r="E112" s="107"/>
    </row>
    <row r="113" spans="1:5" ht="15.75">
      <c r="A113" s="13" t="s">
        <v>244</v>
      </c>
      <c r="B113" s="454" t="s">
        <v>300</v>
      </c>
      <c r="C113" s="106">
        <v>1497203</v>
      </c>
      <c r="D113" s="258">
        <v>59704735</v>
      </c>
      <c r="E113" s="106">
        <v>22926445</v>
      </c>
    </row>
    <row r="114" spans="1:5" ht="12" customHeight="1">
      <c r="A114" s="13" t="s">
        <v>245</v>
      </c>
      <c r="B114" s="454" t="s">
        <v>448</v>
      </c>
      <c r="C114" s="106"/>
      <c r="D114" s="258"/>
      <c r="E114" s="106"/>
    </row>
    <row r="115" spans="1:5" ht="12" customHeight="1">
      <c r="A115" s="13" t="s">
        <v>246</v>
      </c>
      <c r="B115" s="436" t="s">
        <v>319</v>
      </c>
      <c r="C115" s="106">
        <v>2600000</v>
      </c>
      <c r="D115" s="258">
        <v>2800000</v>
      </c>
      <c r="E115" s="106">
        <v>1800000</v>
      </c>
    </row>
    <row r="116" spans="1:5" ht="15.75">
      <c r="A116" s="13" t="s">
        <v>253</v>
      </c>
      <c r="B116" s="435" t="s">
        <v>507</v>
      </c>
      <c r="C116" s="169"/>
      <c r="D116" s="169"/>
      <c r="E116" s="106"/>
    </row>
    <row r="117" spans="1:5" ht="15.75">
      <c r="A117" s="13" t="s">
        <v>255</v>
      </c>
      <c r="B117" s="456" t="s">
        <v>453</v>
      </c>
      <c r="C117" s="169"/>
      <c r="D117" s="169"/>
      <c r="E117" s="106"/>
    </row>
    <row r="118" spans="1:5" ht="12" customHeight="1">
      <c r="A118" s="13" t="s">
        <v>301</v>
      </c>
      <c r="B118" s="450" t="s">
        <v>436</v>
      </c>
      <c r="C118" s="169"/>
      <c r="D118" s="169"/>
      <c r="E118" s="106"/>
    </row>
    <row r="119" spans="1:5" ht="12" customHeight="1">
      <c r="A119" s="13" t="s">
        <v>302</v>
      </c>
      <c r="B119" s="450" t="s">
        <v>452</v>
      </c>
      <c r="C119" s="169"/>
      <c r="D119" s="169"/>
      <c r="E119" s="106"/>
    </row>
    <row r="120" spans="1:5" ht="12" customHeight="1">
      <c r="A120" s="13" t="s">
        <v>303</v>
      </c>
      <c r="B120" s="450" t="s">
        <v>451</v>
      </c>
      <c r="C120" s="169"/>
      <c r="D120" s="169"/>
      <c r="E120" s="106"/>
    </row>
    <row r="121" spans="1:5" s="457" customFormat="1" ht="12" customHeight="1">
      <c r="A121" s="13" t="s">
        <v>444</v>
      </c>
      <c r="B121" s="450" t="s">
        <v>439</v>
      </c>
      <c r="C121" s="169"/>
      <c r="D121" s="169"/>
      <c r="E121" s="106"/>
    </row>
    <row r="122" spans="1:5" ht="12" customHeight="1">
      <c r="A122" s="13" t="s">
        <v>445</v>
      </c>
      <c r="B122" s="450" t="s">
        <v>450</v>
      </c>
      <c r="C122" s="169"/>
      <c r="D122" s="169"/>
      <c r="E122" s="106"/>
    </row>
    <row r="123" spans="1:5" ht="12" customHeight="1" thickBot="1">
      <c r="A123" s="11" t="s">
        <v>446</v>
      </c>
      <c r="B123" s="450" t="s">
        <v>449</v>
      </c>
      <c r="C123" s="171"/>
      <c r="D123" s="171"/>
      <c r="E123" s="108"/>
    </row>
    <row r="124" spans="1:5" ht="12" customHeight="1" thickBot="1">
      <c r="A124" s="18" t="s">
        <v>180</v>
      </c>
      <c r="B124" s="458" t="s">
        <v>718</v>
      </c>
      <c r="C124" s="168">
        <f>+C125+C126</f>
        <v>0</v>
      </c>
      <c r="D124" s="168">
        <f>+D125+D126</f>
        <v>0</v>
      </c>
      <c r="E124" s="105">
        <f>+E125+E126</f>
        <v>0</v>
      </c>
    </row>
    <row r="125" spans="1:5" ht="12" customHeight="1">
      <c r="A125" s="13" t="s">
        <v>225</v>
      </c>
      <c r="B125" s="456" t="s">
        <v>719</v>
      </c>
      <c r="C125" s="170"/>
      <c r="D125" s="170"/>
      <c r="E125" s="107"/>
    </row>
    <row r="126" spans="1:5" ht="12" customHeight="1" thickBot="1">
      <c r="A126" s="14" t="s">
        <v>226</v>
      </c>
      <c r="B126" s="454" t="s">
        <v>720</v>
      </c>
      <c r="C126" s="171"/>
      <c r="D126" s="171"/>
      <c r="E126" s="108"/>
    </row>
    <row r="127" spans="1:5" ht="12" customHeight="1" thickBot="1">
      <c r="A127" s="18" t="s">
        <v>181</v>
      </c>
      <c r="B127" s="458" t="s">
        <v>721</v>
      </c>
      <c r="C127" s="168">
        <f>+C94+C110+C124</f>
        <v>1207413137</v>
      </c>
      <c r="D127" s="168">
        <f>+D94+D110+D124</f>
        <v>1302523641</v>
      </c>
      <c r="E127" s="105">
        <f>+E94+E110+E124</f>
        <v>1118863579</v>
      </c>
    </row>
    <row r="128" spans="1:5" ht="12" customHeight="1" thickBot="1">
      <c r="A128" s="18" t="s">
        <v>182</v>
      </c>
      <c r="B128" s="458" t="s">
        <v>722</v>
      </c>
      <c r="C128" s="168">
        <f>+C129+C130+C131</f>
        <v>0</v>
      </c>
      <c r="D128" s="168">
        <f>+D129+D130+D131</f>
        <v>200000000</v>
      </c>
      <c r="E128" s="105">
        <f>+E129+E130+E131</f>
        <v>0</v>
      </c>
    </row>
    <row r="129" spans="1:5" ht="12" customHeight="1">
      <c r="A129" s="13" t="s">
        <v>229</v>
      </c>
      <c r="B129" s="456" t="s">
        <v>580</v>
      </c>
      <c r="C129" s="169"/>
      <c r="D129" s="169"/>
      <c r="E129" s="106"/>
    </row>
    <row r="130" spans="1:5" ht="12" customHeight="1">
      <c r="A130" s="13" t="s">
        <v>230</v>
      </c>
      <c r="B130" s="456" t="s">
        <v>534</v>
      </c>
      <c r="C130" s="169"/>
      <c r="D130" s="169">
        <v>200000000</v>
      </c>
      <c r="E130" s="106"/>
    </row>
    <row r="131" spans="1:5" ht="12" customHeight="1" thickBot="1">
      <c r="A131" s="11" t="s">
        <v>231</v>
      </c>
      <c r="B131" s="459" t="s">
        <v>579</v>
      </c>
      <c r="C131" s="169"/>
      <c r="D131" s="169"/>
      <c r="E131" s="106"/>
    </row>
    <row r="132" spans="1:5" ht="12" customHeight="1" thickBot="1">
      <c r="A132" s="18" t="s">
        <v>183</v>
      </c>
      <c r="B132" s="458" t="s">
        <v>723</v>
      </c>
      <c r="C132" s="168">
        <f>+C133+C134+C135+C136</f>
        <v>0</v>
      </c>
      <c r="D132" s="168">
        <f>+D133+D134+D135+D136</f>
        <v>0</v>
      </c>
      <c r="E132" s="105">
        <f>+E133+E134+E135+E136</f>
        <v>0</v>
      </c>
    </row>
    <row r="133" spans="1:5" ht="12" customHeight="1">
      <c r="A133" s="13" t="s">
        <v>232</v>
      </c>
      <c r="B133" s="456" t="s">
        <v>536</v>
      </c>
      <c r="C133" s="169"/>
      <c r="D133" s="169"/>
      <c r="E133" s="106"/>
    </row>
    <row r="134" spans="1:5" ht="12" customHeight="1">
      <c r="A134" s="13" t="s">
        <v>233</v>
      </c>
      <c r="B134" s="456" t="s">
        <v>724</v>
      </c>
      <c r="C134" s="169"/>
      <c r="D134" s="169"/>
      <c r="E134" s="106"/>
    </row>
    <row r="135" spans="1:5" ht="12" customHeight="1">
      <c r="A135" s="13" t="s">
        <v>371</v>
      </c>
      <c r="B135" s="456" t="s">
        <v>528</v>
      </c>
      <c r="C135" s="169"/>
      <c r="D135" s="169"/>
      <c r="E135" s="106"/>
    </row>
    <row r="136" spans="1:5" ht="12" customHeight="1" thickBot="1">
      <c r="A136" s="11" t="s">
        <v>372</v>
      </c>
      <c r="B136" s="459" t="s">
        <v>725</v>
      </c>
      <c r="C136" s="169"/>
      <c r="D136" s="169"/>
      <c r="E136" s="106"/>
    </row>
    <row r="137" spans="1:5" ht="12" customHeight="1" thickBot="1">
      <c r="A137" s="18" t="s">
        <v>184</v>
      </c>
      <c r="B137" s="458" t="s">
        <v>726</v>
      </c>
      <c r="C137" s="174">
        <f>+C138+C139+C140+C141</f>
        <v>11177743</v>
      </c>
      <c r="D137" s="174">
        <f>+D138+D139+D140+D141</f>
        <v>11258754</v>
      </c>
      <c r="E137" s="210">
        <f>+E138+E139+E140+E141</f>
        <v>11258754</v>
      </c>
    </row>
    <row r="138" spans="1:5" ht="12" customHeight="1">
      <c r="A138" s="13" t="s">
        <v>234</v>
      </c>
      <c r="B138" s="456" t="s">
        <v>454</v>
      </c>
      <c r="C138" s="169"/>
      <c r="D138" s="169"/>
      <c r="E138" s="106"/>
    </row>
    <row r="139" spans="1:5" ht="12" customHeight="1">
      <c r="A139" s="13" t="s">
        <v>235</v>
      </c>
      <c r="B139" s="456" t="s">
        <v>455</v>
      </c>
      <c r="C139" s="106">
        <v>11177743</v>
      </c>
      <c r="D139" s="169">
        <v>11258754</v>
      </c>
      <c r="E139" s="169">
        <v>11258754</v>
      </c>
    </row>
    <row r="140" spans="1:5" ht="12" customHeight="1">
      <c r="A140" s="13" t="s">
        <v>383</v>
      </c>
      <c r="B140" s="456" t="s">
        <v>727</v>
      </c>
      <c r="C140" s="169"/>
      <c r="D140" s="169"/>
      <c r="E140" s="106"/>
    </row>
    <row r="141" spans="1:5" ht="12" customHeight="1" thickBot="1">
      <c r="A141" s="11" t="s">
        <v>384</v>
      </c>
      <c r="B141" s="459" t="s">
        <v>471</v>
      </c>
      <c r="C141" s="169"/>
      <c r="D141" s="169"/>
      <c r="E141" s="106"/>
    </row>
    <row r="142" spans="1:9" ht="15" customHeight="1" thickBot="1">
      <c r="A142" s="18" t="s">
        <v>185</v>
      </c>
      <c r="B142" s="458" t="s">
        <v>728</v>
      </c>
      <c r="C142" s="249">
        <f>+C143+C144+C145+C146</f>
        <v>0</v>
      </c>
      <c r="D142" s="249">
        <f>+D143+D144+D145+D146</f>
        <v>0</v>
      </c>
      <c r="E142" s="243">
        <f>+E143+E144+E145+E146</f>
        <v>0</v>
      </c>
      <c r="F142" s="191"/>
      <c r="G142" s="192"/>
      <c r="H142" s="192"/>
      <c r="I142" s="192"/>
    </row>
    <row r="143" spans="1:5" s="180" customFormat="1" ht="12.75" customHeight="1">
      <c r="A143" s="13" t="s">
        <v>294</v>
      </c>
      <c r="B143" s="456" t="s">
        <v>729</v>
      </c>
      <c r="C143" s="169"/>
      <c r="D143" s="169"/>
      <c r="E143" s="106"/>
    </row>
    <row r="144" spans="1:5" ht="13.5" customHeight="1">
      <c r="A144" s="13" t="s">
        <v>295</v>
      </c>
      <c r="B144" s="456" t="s">
        <v>730</v>
      </c>
      <c r="C144" s="169"/>
      <c r="D144" s="169"/>
      <c r="E144" s="106"/>
    </row>
    <row r="145" spans="1:5" ht="13.5" customHeight="1">
      <c r="A145" s="13" t="s">
        <v>318</v>
      </c>
      <c r="B145" s="456" t="s">
        <v>731</v>
      </c>
      <c r="C145" s="169"/>
      <c r="D145" s="169"/>
      <c r="E145" s="106"/>
    </row>
    <row r="146" spans="1:5" ht="13.5" customHeight="1" thickBot="1">
      <c r="A146" s="13" t="s">
        <v>386</v>
      </c>
      <c r="B146" s="456" t="s">
        <v>732</v>
      </c>
      <c r="C146" s="169"/>
      <c r="D146" s="169"/>
      <c r="E146" s="106"/>
    </row>
    <row r="147" spans="1:5" ht="12.75" customHeight="1" thickBot="1">
      <c r="A147" s="18" t="s">
        <v>186</v>
      </c>
      <c r="B147" s="458" t="s">
        <v>733</v>
      </c>
      <c r="C147" s="251">
        <f>+C128+C132+C137+C142</f>
        <v>11177743</v>
      </c>
      <c r="D147" s="251">
        <f>+D128+D132+D137+D142</f>
        <v>211258754</v>
      </c>
      <c r="E147" s="245">
        <f>+E128+E132+E137+E142</f>
        <v>11258754</v>
      </c>
    </row>
    <row r="148" spans="1:5" ht="13.5" customHeight="1" thickBot="1">
      <c r="A148" s="115" t="s">
        <v>187</v>
      </c>
      <c r="B148" s="460" t="s">
        <v>734</v>
      </c>
      <c r="C148" s="251">
        <f>+C127+C147</f>
        <v>1218590880</v>
      </c>
      <c r="D148" s="251">
        <f>+D127+D147</f>
        <v>1513782395</v>
      </c>
      <c r="E148" s="245">
        <f>+E127+E147</f>
        <v>1130122333</v>
      </c>
    </row>
    <row r="149" spans="3:4" ht="13.5" customHeight="1">
      <c r="C149" s="684"/>
      <c r="D149" s="684">
        <f>D88-D148</f>
        <v>0</v>
      </c>
    </row>
    <row r="150" ht="13.5" customHeight="1"/>
    <row r="151" ht="7.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13">
    <mergeCell ref="A6:A7"/>
    <mergeCell ref="B6:B7"/>
    <mergeCell ref="C6:C7"/>
    <mergeCell ref="D6:E6"/>
    <mergeCell ref="A1:E1"/>
    <mergeCell ref="A2:E2"/>
    <mergeCell ref="A3:E3"/>
    <mergeCell ref="A4:E4"/>
    <mergeCell ref="A89:E89"/>
    <mergeCell ref="A91:A92"/>
    <mergeCell ref="B91:B92"/>
    <mergeCell ref="C91:C92"/>
    <mergeCell ref="D91:E91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88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770" t="s">
        <v>860</v>
      </c>
      <c r="B1" s="863"/>
      <c r="C1" s="863"/>
      <c r="D1" s="863"/>
      <c r="E1" s="863"/>
      <c r="F1" s="863"/>
      <c r="G1" s="863"/>
      <c r="H1" s="863"/>
      <c r="I1" s="863"/>
      <c r="J1" s="863"/>
    </row>
    <row r="2" spans="1:11" ht="14.25" thickBot="1">
      <c r="A2" s="404"/>
      <c r="B2" s="405"/>
      <c r="C2" s="405"/>
      <c r="D2" s="405"/>
      <c r="E2" s="405"/>
      <c r="F2" s="405"/>
      <c r="G2" s="405"/>
      <c r="H2" s="405"/>
      <c r="I2" s="405"/>
      <c r="J2" s="413" t="str">
        <f>'Z_1.tájékoztató_t.'!E5</f>
        <v>Ft-ban</v>
      </c>
      <c r="K2" s="769" t="str">
        <f>CONCATENATE("2. tájékoztató tábla ",Z_ALAPADATOK!A7," ",Z_ALAPADATOK!B7," ",Z_ALAPADATOK!C7," ",Z_ALAPADATOK!D7," ",Z_ALAPADATOK!E7," ",Z_ALAPADATOK!F7," ",Z_ALAPADATOK!G7," ",Z_ALAPADATOK!H7)</f>
        <v>2. tájékoztató tábla a 5 / 2019. ( V.29. ) önkormányzati rendelethez</v>
      </c>
    </row>
    <row r="3" spans="1:11" s="464" customFormat="1" ht="26.25" customHeight="1">
      <c r="A3" s="864" t="s">
        <v>224</v>
      </c>
      <c r="B3" s="866" t="s">
        <v>735</v>
      </c>
      <c r="C3" s="866" t="s">
        <v>736</v>
      </c>
      <c r="D3" s="866" t="s">
        <v>737</v>
      </c>
      <c r="E3" s="866" t="s">
        <v>954</v>
      </c>
      <c r="F3" s="461" t="s">
        <v>738</v>
      </c>
      <c r="G3" s="462"/>
      <c r="H3" s="462"/>
      <c r="I3" s="463"/>
      <c r="J3" s="869" t="s">
        <v>739</v>
      </c>
      <c r="K3" s="769"/>
    </row>
    <row r="4" spans="1:11" s="468" customFormat="1" ht="32.25" customHeight="1" thickBot="1">
      <c r="A4" s="865"/>
      <c r="B4" s="867"/>
      <c r="C4" s="867"/>
      <c r="D4" s="868"/>
      <c r="E4" s="868"/>
      <c r="F4" s="465" t="s">
        <v>926</v>
      </c>
      <c r="G4" s="466" t="s">
        <v>862</v>
      </c>
      <c r="H4" s="466" t="s">
        <v>863</v>
      </c>
      <c r="I4" s="467" t="s">
        <v>864</v>
      </c>
      <c r="J4" s="870"/>
      <c r="K4" s="769"/>
    </row>
    <row r="5" spans="1:11" s="473" customFormat="1" ht="13.5" customHeight="1" thickBot="1">
      <c r="A5" s="469" t="s">
        <v>561</v>
      </c>
      <c r="B5" s="470" t="s">
        <v>740</v>
      </c>
      <c r="C5" s="471" t="s">
        <v>563</v>
      </c>
      <c r="D5" s="471" t="s">
        <v>565</v>
      </c>
      <c r="E5" s="471" t="s">
        <v>564</v>
      </c>
      <c r="F5" s="471" t="s">
        <v>566</v>
      </c>
      <c r="G5" s="471" t="s">
        <v>567</v>
      </c>
      <c r="H5" s="471" t="s">
        <v>568</v>
      </c>
      <c r="I5" s="471" t="s">
        <v>599</v>
      </c>
      <c r="J5" s="472" t="s">
        <v>741</v>
      </c>
      <c r="K5" s="769"/>
    </row>
    <row r="6" spans="1:11" ht="33.75" customHeight="1">
      <c r="A6" s="474" t="s">
        <v>178</v>
      </c>
      <c r="B6" s="475" t="s">
        <v>742</v>
      </c>
      <c r="C6" s="476"/>
      <c r="D6" s="477">
        <f aca="true" t="shared" si="0" ref="D6:I6">SUM(D7:D8)</f>
        <v>199100000</v>
      </c>
      <c r="E6" s="477">
        <f t="shared" si="0"/>
        <v>0</v>
      </c>
      <c r="F6" s="477">
        <f t="shared" si="0"/>
        <v>199100000</v>
      </c>
      <c r="G6" s="477">
        <f t="shared" si="0"/>
        <v>0</v>
      </c>
      <c r="H6" s="477">
        <f t="shared" si="0"/>
        <v>0</v>
      </c>
      <c r="I6" s="478">
        <f t="shared" si="0"/>
        <v>0</v>
      </c>
      <c r="J6" s="479">
        <f aca="true" t="shared" si="1" ref="J6:J18">SUM(F6:I6)</f>
        <v>199100000</v>
      </c>
      <c r="K6" s="769"/>
    </row>
    <row r="7" spans="1:11" ht="21" customHeight="1">
      <c r="A7" s="480" t="s">
        <v>179</v>
      </c>
      <c r="B7" s="481">
        <v>199100000</v>
      </c>
      <c r="C7" s="482">
        <v>2019</v>
      </c>
      <c r="D7" s="21">
        <v>199100000</v>
      </c>
      <c r="E7" s="21"/>
      <c r="F7" s="21">
        <v>199100000</v>
      </c>
      <c r="G7" s="21"/>
      <c r="H7" s="21"/>
      <c r="I7" s="483"/>
      <c r="J7" s="484">
        <f t="shared" si="1"/>
        <v>199100000</v>
      </c>
      <c r="K7" s="769"/>
    </row>
    <row r="8" spans="1:11" ht="21" customHeight="1">
      <c r="A8" s="480" t="s">
        <v>180</v>
      </c>
      <c r="B8" s="481" t="s">
        <v>743</v>
      </c>
      <c r="C8" s="482"/>
      <c r="D8" s="21"/>
      <c r="E8" s="21"/>
      <c r="F8" s="21"/>
      <c r="G8" s="21"/>
      <c r="H8" s="21"/>
      <c r="I8" s="483"/>
      <c r="J8" s="484">
        <f t="shared" si="1"/>
        <v>0</v>
      </c>
      <c r="K8" s="769"/>
    </row>
    <row r="9" spans="1:11" ht="33" customHeight="1">
      <c r="A9" s="480" t="s">
        <v>181</v>
      </c>
      <c r="B9" s="485" t="s">
        <v>744</v>
      </c>
      <c r="C9" s="486"/>
      <c r="D9" s="487">
        <f aca="true" t="shared" si="2" ref="D9:I9">SUM(D10:D11)</f>
        <v>0</v>
      </c>
      <c r="E9" s="487">
        <f t="shared" si="2"/>
        <v>0</v>
      </c>
      <c r="F9" s="487">
        <f t="shared" si="2"/>
        <v>0</v>
      </c>
      <c r="G9" s="487">
        <f t="shared" si="2"/>
        <v>0</v>
      </c>
      <c r="H9" s="487">
        <f t="shared" si="2"/>
        <v>0</v>
      </c>
      <c r="I9" s="488">
        <f t="shared" si="2"/>
        <v>0</v>
      </c>
      <c r="J9" s="489">
        <f t="shared" si="1"/>
        <v>0</v>
      </c>
      <c r="K9" s="769"/>
    </row>
    <row r="10" spans="1:11" ht="21" customHeight="1">
      <c r="A10" s="480" t="s">
        <v>182</v>
      </c>
      <c r="B10" s="481" t="s">
        <v>743</v>
      </c>
      <c r="C10" s="482"/>
      <c r="D10" s="21"/>
      <c r="E10" s="21"/>
      <c r="F10" s="21"/>
      <c r="G10" s="21"/>
      <c r="H10" s="21"/>
      <c r="I10" s="483"/>
      <c r="J10" s="484">
        <f t="shared" si="1"/>
        <v>0</v>
      </c>
      <c r="K10" s="769"/>
    </row>
    <row r="11" spans="1:11" ht="18" customHeight="1">
      <c r="A11" s="480" t="s">
        <v>183</v>
      </c>
      <c r="B11" s="481" t="s">
        <v>743</v>
      </c>
      <c r="C11" s="482"/>
      <c r="D11" s="21"/>
      <c r="E11" s="21"/>
      <c r="F11" s="21"/>
      <c r="G11" s="21"/>
      <c r="H11" s="21"/>
      <c r="I11" s="483"/>
      <c r="J11" s="484">
        <f t="shared" si="1"/>
        <v>0</v>
      </c>
      <c r="K11" s="769"/>
    </row>
    <row r="12" spans="1:11" ht="21" customHeight="1">
      <c r="A12" s="480" t="s">
        <v>184</v>
      </c>
      <c r="B12" s="490" t="s">
        <v>745</v>
      </c>
      <c r="C12" s="486"/>
      <c r="D12" s="487">
        <f aca="true" t="shared" si="3" ref="D12:I12">SUM(D13:D13)</f>
        <v>0</v>
      </c>
      <c r="E12" s="487">
        <f t="shared" si="3"/>
        <v>0</v>
      </c>
      <c r="F12" s="487">
        <f t="shared" si="3"/>
        <v>0</v>
      </c>
      <c r="G12" s="487">
        <f t="shared" si="3"/>
        <v>0</v>
      </c>
      <c r="H12" s="487">
        <f t="shared" si="3"/>
        <v>0</v>
      </c>
      <c r="I12" s="488">
        <f t="shared" si="3"/>
        <v>0</v>
      </c>
      <c r="J12" s="489">
        <f t="shared" si="1"/>
        <v>0</v>
      </c>
      <c r="K12" s="769"/>
    </row>
    <row r="13" spans="1:11" ht="21" customHeight="1">
      <c r="A13" s="480" t="s">
        <v>185</v>
      </c>
      <c r="B13" s="481" t="s">
        <v>743</v>
      </c>
      <c r="C13" s="482"/>
      <c r="D13" s="21"/>
      <c r="E13" s="21"/>
      <c r="F13" s="21"/>
      <c r="G13" s="21"/>
      <c r="H13" s="21"/>
      <c r="I13" s="483"/>
      <c r="J13" s="484">
        <f t="shared" si="1"/>
        <v>0</v>
      </c>
      <c r="K13" s="769"/>
    </row>
    <row r="14" spans="1:11" ht="21" customHeight="1">
      <c r="A14" s="480" t="s">
        <v>186</v>
      </c>
      <c r="B14" s="490" t="s">
        <v>746</v>
      </c>
      <c r="C14" s="486"/>
      <c r="D14" s="487">
        <f aca="true" t="shared" si="4" ref="D14:I14">SUM(D15:D15)</f>
        <v>0</v>
      </c>
      <c r="E14" s="487">
        <f t="shared" si="4"/>
        <v>0</v>
      </c>
      <c r="F14" s="487">
        <f t="shared" si="4"/>
        <v>0</v>
      </c>
      <c r="G14" s="487">
        <f t="shared" si="4"/>
        <v>0</v>
      </c>
      <c r="H14" s="487">
        <f t="shared" si="4"/>
        <v>0</v>
      </c>
      <c r="I14" s="488">
        <f t="shared" si="4"/>
        <v>0</v>
      </c>
      <c r="J14" s="489">
        <f t="shared" si="1"/>
        <v>0</v>
      </c>
      <c r="K14" s="769"/>
    </row>
    <row r="15" spans="1:11" ht="21" customHeight="1">
      <c r="A15" s="480" t="s">
        <v>187</v>
      </c>
      <c r="B15" s="481" t="s">
        <v>743</v>
      </c>
      <c r="C15" s="482"/>
      <c r="D15" s="21"/>
      <c r="E15" s="21"/>
      <c r="F15" s="21"/>
      <c r="G15" s="21"/>
      <c r="H15" s="21"/>
      <c r="I15" s="483"/>
      <c r="J15" s="484">
        <f t="shared" si="1"/>
        <v>0</v>
      </c>
      <c r="K15" s="769"/>
    </row>
    <row r="16" spans="1:11" ht="21" customHeight="1">
      <c r="A16" s="491" t="s">
        <v>188</v>
      </c>
      <c r="B16" s="492" t="s">
        <v>747</v>
      </c>
      <c r="C16" s="493"/>
      <c r="D16" s="494">
        <f aca="true" t="shared" si="5" ref="D16:I16">SUM(D17:D18)</f>
        <v>0</v>
      </c>
      <c r="E16" s="494">
        <f t="shared" si="5"/>
        <v>0</v>
      </c>
      <c r="F16" s="494">
        <f t="shared" si="5"/>
        <v>0</v>
      </c>
      <c r="G16" s="494">
        <f t="shared" si="5"/>
        <v>0</v>
      </c>
      <c r="H16" s="494">
        <f t="shared" si="5"/>
        <v>0</v>
      </c>
      <c r="I16" s="495">
        <f t="shared" si="5"/>
        <v>0</v>
      </c>
      <c r="J16" s="489">
        <f t="shared" si="1"/>
        <v>0</v>
      </c>
      <c r="K16" s="769"/>
    </row>
    <row r="17" spans="1:11" ht="21" customHeight="1">
      <c r="A17" s="491" t="s">
        <v>189</v>
      </c>
      <c r="B17" s="481" t="s">
        <v>743</v>
      </c>
      <c r="C17" s="482"/>
      <c r="D17" s="21"/>
      <c r="E17" s="21"/>
      <c r="F17" s="21"/>
      <c r="G17" s="21"/>
      <c r="H17" s="21"/>
      <c r="I17" s="483"/>
      <c r="J17" s="484">
        <f t="shared" si="1"/>
        <v>0</v>
      </c>
      <c r="K17" s="769"/>
    </row>
    <row r="18" spans="1:11" ht="21" customHeight="1" thickBot="1">
      <c r="A18" s="491" t="s">
        <v>190</v>
      </c>
      <c r="B18" s="481" t="s">
        <v>743</v>
      </c>
      <c r="C18" s="496"/>
      <c r="D18" s="497"/>
      <c r="E18" s="497"/>
      <c r="F18" s="497"/>
      <c r="G18" s="497"/>
      <c r="H18" s="497"/>
      <c r="I18" s="498"/>
      <c r="J18" s="484">
        <f t="shared" si="1"/>
        <v>0</v>
      </c>
      <c r="K18" s="769"/>
    </row>
    <row r="19" spans="1:11" ht="21" customHeight="1" thickBot="1">
      <c r="A19" s="499" t="s">
        <v>191</v>
      </c>
      <c r="B19" s="500" t="s">
        <v>748</v>
      </c>
      <c r="C19" s="501"/>
      <c r="D19" s="502">
        <f aca="true" t="shared" si="6" ref="D19:J19">D6+D9+D12+D14+D16</f>
        <v>199100000</v>
      </c>
      <c r="E19" s="502">
        <f t="shared" si="6"/>
        <v>0</v>
      </c>
      <c r="F19" s="502">
        <f t="shared" si="6"/>
        <v>199100000</v>
      </c>
      <c r="G19" s="502">
        <f t="shared" si="6"/>
        <v>0</v>
      </c>
      <c r="H19" s="502">
        <f t="shared" si="6"/>
        <v>0</v>
      </c>
      <c r="I19" s="503">
        <f t="shared" si="6"/>
        <v>0</v>
      </c>
      <c r="J19" s="504">
        <f t="shared" si="6"/>
        <v>199100000</v>
      </c>
      <c r="K19" s="769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L11" sqref="L11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770" t="s">
        <v>923</v>
      </c>
      <c r="B1" s="863"/>
      <c r="C1" s="863"/>
      <c r="D1" s="863"/>
      <c r="E1" s="863"/>
      <c r="F1" s="863"/>
      <c r="G1" s="863"/>
      <c r="H1" s="863"/>
    </row>
    <row r="2" spans="1:8" ht="12.75">
      <c r="A2" s="404"/>
      <c r="B2" s="405"/>
      <c r="C2" s="405"/>
      <c r="D2" s="405"/>
      <c r="E2" s="405"/>
      <c r="F2" s="405"/>
      <c r="G2" s="405"/>
      <c r="H2" s="405"/>
    </row>
    <row r="3" spans="1:9" s="505" customFormat="1" ht="15.75" thickBot="1">
      <c r="A3" s="641"/>
      <c r="B3" s="403"/>
      <c r="C3" s="403"/>
      <c r="D3" s="403"/>
      <c r="E3" s="403"/>
      <c r="F3" s="403"/>
      <c r="G3" s="403"/>
      <c r="H3" s="413" t="str">
        <f>'Z_2.tájékoztató_t.'!J2</f>
        <v>Ft-ban</v>
      </c>
      <c r="I3" s="871" t="str">
        <f>CONCATENATE("3. tájékoztató tábla ",Z_ALAPADATOK!A7," ",Z_ALAPADATOK!B7," ",Z_ALAPADATOK!C7," ",Z_ALAPADATOK!D7," ",Z_ALAPADATOK!E7," ",Z_ALAPADATOK!F7," ",Z_ALAPADATOK!G7," ",Z_ALAPADATOK!H7)</f>
        <v>3. tájékoztató tábla a 5 / 2019. ( V.29. ) önkormányzati rendelethez</v>
      </c>
    </row>
    <row r="4" spans="1:9" s="464" customFormat="1" ht="26.25" customHeight="1">
      <c r="A4" s="872" t="s">
        <v>224</v>
      </c>
      <c r="B4" s="874" t="s">
        <v>749</v>
      </c>
      <c r="C4" s="872" t="s">
        <v>750</v>
      </c>
      <c r="D4" s="872" t="s">
        <v>751</v>
      </c>
      <c r="E4" s="876" t="s">
        <v>955</v>
      </c>
      <c r="F4" s="878" t="s">
        <v>752</v>
      </c>
      <c r="G4" s="879"/>
      <c r="H4" s="880" t="s">
        <v>956</v>
      </c>
      <c r="I4" s="871"/>
    </row>
    <row r="5" spans="1:9" s="468" customFormat="1" ht="40.5" customHeight="1" thickBot="1">
      <c r="A5" s="873"/>
      <c r="B5" s="875"/>
      <c r="C5" s="875"/>
      <c r="D5" s="873"/>
      <c r="E5" s="877"/>
      <c r="F5" s="642" t="s">
        <v>926</v>
      </c>
      <c r="G5" s="643" t="s">
        <v>862</v>
      </c>
      <c r="H5" s="881"/>
      <c r="I5" s="871"/>
    </row>
    <row r="6" spans="1:9" s="506" customFormat="1" ht="12.75" customHeight="1" thickBot="1">
      <c r="A6" s="644" t="s">
        <v>561</v>
      </c>
      <c r="B6" s="645" t="s">
        <v>562</v>
      </c>
      <c r="C6" s="645" t="s">
        <v>563</v>
      </c>
      <c r="D6" s="646" t="s">
        <v>565</v>
      </c>
      <c r="E6" s="644" t="s">
        <v>564</v>
      </c>
      <c r="F6" s="646" t="s">
        <v>566</v>
      </c>
      <c r="G6" s="646" t="s">
        <v>567</v>
      </c>
      <c r="H6" s="374" t="s">
        <v>568</v>
      </c>
      <c r="I6" s="871"/>
    </row>
    <row r="7" spans="1:9" ht="22.5" customHeight="1" thickBot="1">
      <c r="A7" s="507" t="s">
        <v>178</v>
      </c>
      <c r="B7" s="508" t="s">
        <v>753</v>
      </c>
      <c r="C7" s="509"/>
      <c r="D7" s="510"/>
      <c r="E7" s="511">
        <f>SUM(E8:E13)</f>
        <v>0</v>
      </c>
      <c r="F7" s="512">
        <f>SUM(F8:F13)</f>
        <v>0</v>
      </c>
      <c r="G7" s="512">
        <f>SUM(G8:G13)</f>
        <v>0</v>
      </c>
      <c r="H7" s="513">
        <f>SUM(H8:H13)</f>
        <v>0</v>
      </c>
      <c r="I7" s="871"/>
    </row>
    <row r="8" spans="1:9" ht="22.5" customHeight="1">
      <c r="A8" s="514" t="s">
        <v>179</v>
      </c>
      <c r="B8" s="515" t="s">
        <v>743</v>
      </c>
      <c r="C8" s="516"/>
      <c r="D8" s="517"/>
      <c r="E8" s="518"/>
      <c r="F8" s="21"/>
      <c r="G8" s="21"/>
      <c r="H8" s="519"/>
      <c r="I8" s="871"/>
    </row>
    <row r="9" spans="1:9" ht="22.5" customHeight="1">
      <c r="A9" s="514" t="s">
        <v>180</v>
      </c>
      <c r="B9" s="515" t="s">
        <v>743</v>
      </c>
      <c r="C9" s="516"/>
      <c r="D9" s="517"/>
      <c r="E9" s="518"/>
      <c r="F9" s="21"/>
      <c r="G9" s="21"/>
      <c r="H9" s="519"/>
      <c r="I9" s="871"/>
    </row>
    <row r="10" spans="1:9" ht="22.5" customHeight="1">
      <c r="A10" s="514" t="s">
        <v>181</v>
      </c>
      <c r="B10" s="515" t="s">
        <v>743</v>
      </c>
      <c r="C10" s="516"/>
      <c r="D10" s="517"/>
      <c r="E10" s="518"/>
      <c r="F10" s="21"/>
      <c r="G10" s="21"/>
      <c r="H10" s="519"/>
      <c r="I10" s="871"/>
    </row>
    <row r="11" spans="1:9" ht="22.5" customHeight="1">
      <c r="A11" s="514" t="s">
        <v>182</v>
      </c>
      <c r="B11" s="515" t="s">
        <v>743</v>
      </c>
      <c r="C11" s="516"/>
      <c r="D11" s="517"/>
      <c r="E11" s="518"/>
      <c r="F11" s="21"/>
      <c r="G11" s="21"/>
      <c r="H11" s="519"/>
      <c r="I11" s="871"/>
    </row>
    <row r="12" spans="1:9" ht="22.5" customHeight="1">
      <c r="A12" s="514" t="s">
        <v>183</v>
      </c>
      <c r="B12" s="515" t="s">
        <v>743</v>
      </c>
      <c r="C12" s="516"/>
      <c r="D12" s="517"/>
      <c r="E12" s="518"/>
      <c r="F12" s="21"/>
      <c r="G12" s="21"/>
      <c r="H12" s="519"/>
      <c r="I12" s="871"/>
    </row>
    <row r="13" spans="1:9" ht="22.5" customHeight="1" thickBot="1">
      <c r="A13" s="514" t="s">
        <v>184</v>
      </c>
      <c r="B13" s="515" t="s">
        <v>743</v>
      </c>
      <c r="C13" s="516"/>
      <c r="D13" s="517"/>
      <c r="E13" s="518"/>
      <c r="F13" s="21"/>
      <c r="G13" s="21"/>
      <c r="H13" s="519"/>
      <c r="I13" s="871"/>
    </row>
    <row r="14" spans="1:9" ht="22.5" customHeight="1" thickBot="1">
      <c r="A14" s="507" t="s">
        <v>185</v>
      </c>
      <c r="B14" s="508" t="s">
        <v>754</v>
      </c>
      <c r="C14" s="520"/>
      <c r="D14" s="521"/>
      <c r="E14" s="511">
        <f>SUM(E15:E20)</f>
        <v>0</v>
      </c>
      <c r="F14" s="512">
        <f>SUM(F15:F20)</f>
        <v>0</v>
      </c>
      <c r="G14" s="512">
        <f>SUM(G15:G20)</f>
        <v>0</v>
      </c>
      <c r="H14" s="513">
        <f>SUM(H15:H20)</f>
        <v>0</v>
      </c>
      <c r="I14" s="871"/>
    </row>
    <row r="15" spans="1:9" ht="22.5" customHeight="1">
      <c r="A15" s="514" t="s">
        <v>186</v>
      </c>
      <c r="B15" s="515" t="s">
        <v>743</v>
      </c>
      <c r="C15" s="516"/>
      <c r="D15" s="517"/>
      <c r="E15" s="518"/>
      <c r="F15" s="21"/>
      <c r="G15" s="21"/>
      <c r="H15" s="519"/>
      <c r="I15" s="871"/>
    </row>
    <row r="16" spans="1:9" ht="22.5" customHeight="1">
      <c r="A16" s="514" t="s">
        <v>187</v>
      </c>
      <c r="B16" s="515" t="s">
        <v>743</v>
      </c>
      <c r="C16" s="516"/>
      <c r="D16" s="517"/>
      <c r="E16" s="518"/>
      <c r="F16" s="21"/>
      <c r="G16" s="21"/>
      <c r="H16" s="519"/>
      <c r="I16" s="871"/>
    </row>
    <row r="17" spans="1:9" ht="22.5" customHeight="1">
      <c r="A17" s="514" t="s">
        <v>188</v>
      </c>
      <c r="B17" s="515" t="s">
        <v>743</v>
      </c>
      <c r="C17" s="516"/>
      <c r="D17" s="517"/>
      <c r="E17" s="518"/>
      <c r="F17" s="21"/>
      <c r="G17" s="21"/>
      <c r="H17" s="519"/>
      <c r="I17" s="871"/>
    </row>
    <row r="18" spans="1:9" ht="22.5" customHeight="1">
      <c r="A18" s="514" t="s">
        <v>189</v>
      </c>
      <c r="B18" s="515" t="s">
        <v>743</v>
      </c>
      <c r="C18" s="516"/>
      <c r="D18" s="517"/>
      <c r="E18" s="518"/>
      <c r="F18" s="21"/>
      <c r="G18" s="21"/>
      <c r="H18" s="519"/>
      <c r="I18" s="871"/>
    </row>
    <row r="19" spans="1:9" ht="22.5" customHeight="1">
      <c r="A19" s="514" t="s">
        <v>190</v>
      </c>
      <c r="B19" s="515" t="s">
        <v>743</v>
      </c>
      <c r="C19" s="516"/>
      <c r="D19" s="517"/>
      <c r="E19" s="518"/>
      <c r="F19" s="21"/>
      <c r="G19" s="21"/>
      <c r="H19" s="519"/>
      <c r="I19" s="871"/>
    </row>
    <row r="20" spans="1:9" ht="22.5" customHeight="1" thickBot="1">
      <c r="A20" s="514" t="s">
        <v>191</v>
      </c>
      <c r="B20" s="515" t="s">
        <v>743</v>
      </c>
      <c r="C20" s="516"/>
      <c r="D20" s="517"/>
      <c r="E20" s="518"/>
      <c r="F20" s="21"/>
      <c r="G20" s="21"/>
      <c r="H20" s="519"/>
      <c r="I20" s="871"/>
    </row>
    <row r="21" spans="1:9" ht="22.5" customHeight="1" thickBot="1">
      <c r="A21" s="507" t="s">
        <v>192</v>
      </c>
      <c r="B21" s="508" t="s">
        <v>755</v>
      </c>
      <c r="C21" s="509"/>
      <c r="D21" s="510"/>
      <c r="E21" s="511">
        <f>E7+E14</f>
        <v>0</v>
      </c>
      <c r="F21" s="512">
        <f>F7+F14</f>
        <v>0</v>
      </c>
      <c r="G21" s="512">
        <f>G7+G14</f>
        <v>0</v>
      </c>
      <c r="H21" s="513">
        <f>H7+H14</f>
        <v>0</v>
      </c>
      <c r="I21" s="871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D20" sqref="D20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889" t="s">
        <v>957</v>
      </c>
      <c r="B1" s="890"/>
      <c r="C1" s="890"/>
      <c r="D1" s="890"/>
      <c r="E1" s="890"/>
      <c r="F1" s="890"/>
      <c r="G1" s="890"/>
      <c r="H1" s="890"/>
      <c r="I1" s="890"/>
      <c r="J1" s="871" t="str">
        <f>CONCATENATE("4. tájékoztató tábla ",Z_ALAPADATOK!A7," ",Z_ALAPADATOK!B7," ",Z_ALAPADATOK!C7," ",Z_ALAPADATOK!D7," ",Z_ALAPADATOK!E7," ",Z_ALAPADATOK!F7," ",Z_ALAPADATOK!G7," ",Z_ALAPADATOK!H7)</f>
        <v>4. tájékoztató tábla a 5 / 2019. ( V.29. ) önkormányzati rendelethez</v>
      </c>
    </row>
    <row r="2" spans="1:10" ht="14.25" thickBot="1">
      <c r="A2" s="70"/>
      <c r="B2" s="70"/>
      <c r="C2" s="70"/>
      <c r="D2" s="70"/>
      <c r="E2" s="70"/>
      <c r="F2" s="70"/>
      <c r="G2" s="70"/>
      <c r="H2" s="891" t="str">
        <f>'Z_3.tájékoztató_t.'!H3</f>
        <v>Ft-ban</v>
      </c>
      <c r="I2" s="891"/>
      <c r="J2" s="871"/>
    </row>
    <row r="3" spans="1:10" ht="13.5" thickBot="1">
      <c r="A3" s="892" t="s">
        <v>176</v>
      </c>
      <c r="B3" s="894" t="s">
        <v>756</v>
      </c>
      <c r="C3" s="896" t="s">
        <v>757</v>
      </c>
      <c r="D3" s="898" t="s">
        <v>758</v>
      </c>
      <c r="E3" s="899"/>
      <c r="F3" s="899"/>
      <c r="G3" s="899"/>
      <c r="H3" s="899"/>
      <c r="I3" s="900" t="s">
        <v>759</v>
      </c>
      <c r="J3" s="871"/>
    </row>
    <row r="4" spans="1:10" s="48" customFormat="1" ht="42" customHeight="1" thickBot="1">
      <c r="A4" s="893"/>
      <c r="B4" s="895"/>
      <c r="C4" s="897"/>
      <c r="D4" s="396" t="s">
        <v>760</v>
      </c>
      <c r="E4" s="396" t="s">
        <v>761</v>
      </c>
      <c r="F4" s="396" t="s">
        <v>762</v>
      </c>
      <c r="G4" s="647" t="s">
        <v>763</v>
      </c>
      <c r="H4" s="647" t="s">
        <v>764</v>
      </c>
      <c r="I4" s="901"/>
      <c r="J4" s="871"/>
    </row>
    <row r="5" spans="1:10" s="48" customFormat="1" ht="12" customHeight="1" thickBot="1">
      <c r="A5" s="427" t="s">
        <v>561</v>
      </c>
      <c r="B5" s="428" t="s">
        <v>562</v>
      </c>
      <c r="C5" s="428" t="s">
        <v>563</v>
      </c>
      <c r="D5" s="428" t="s">
        <v>565</v>
      </c>
      <c r="E5" s="428" t="s">
        <v>564</v>
      </c>
      <c r="F5" s="428" t="s">
        <v>566</v>
      </c>
      <c r="G5" s="428" t="s">
        <v>567</v>
      </c>
      <c r="H5" s="428" t="s">
        <v>765</v>
      </c>
      <c r="I5" s="430" t="s">
        <v>766</v>
      </c>
      <c r="J5" s="871"/>
    </row>
    <row r="6" spans="1:10" s="48" customFormat="1" ht="18" customHeight="1">
      <c r="A6" s="902" t="s">
        <v>767</v>
      </c>
      <c r="B6" s="903"/>
      <c r="C6" s="903"/>
      <c r="D6" s="903"/>
      <c r="E6" s="903"/>
      <c r="F6" s="903"/>
      <c r="G6" s="903"/>
      <c r="H6" s="903"/>
      <c r="I6" s="904"/>
      <c r="J6" s="871"/>
    </row>
    <row r="7" spans="1:10" ht="15.75" customHeight="1">
      <c r="A7" s="99" t="s">
        <v>178</v>
      </c>
      <c r="B7" s="80" t="s">
        <v>768</v>
      </c>
      <c r="C7" s="71"/>
      <c r="D7" s="71"/>
      <c r="E7" s="71"/>
      <c r="F7" s="71"/>
      <c r="G7" s="522"/>
      <c r="H7" s="523">
        <f aca="true" t="shared" si="0" ref="H7:H13">SUM(D7:G7)</f>
        <v>0</v>
      </c>
      <c r="I7" s="100">
        <f aca="true" t="shared" si="1" ref="I7:I13">C7+H7</f>
        <v>0</v>
      </c>
      <c r="J7" s="871"/>
    </row>
    <row r="8" spans="1:10" ht="22.5">
      <c r="A8" s="99" t="s">
        <v>179</v>
      </c>
      <c r="B8" s="80" t="s">
        <v>311</v>
      </c>
      <c r="C8" s="71"/>
      <c r="D8" s="71"/>
      <c r="E8" s="71"/>
      <c r="F8" s="71"/>
      <c r="G8" s="522"/>
      <c r="H8" s="523">
        <f t="shared" si="0"/>
        <v>0</v>
      </c>
      <c r="I8" s="100">
        <f t="shared" si="1"/>
        <v>0</v>
      </c>
      <c r="J8" s="871"/>
    </row>
    <row r="9" spans="1:10" ht="22.5">
      <c r="A9" s="99" t="s">
        <v>180</v>
      </c>
      <c r="B9" s="80" t="s">
        <v>312</v>
      </c>
      <c r="C9" s="71"/>
      <c r="D9" s="71"/>
      <c r="E9" s="71"/>
      <c r="F9" s="71"/>
      <c r="G9" s="522"/>
      <c r="H9" s="523">
        <f t="shared" si="0"/>
        <v>0</v>
      </c>
      <c r="I9" s="100">
        <f t="shared" si="1"/>
        <v>0</v>
      </c>
      <c r="J9" s="871"/>
    </row>
    <row r="10" spans="1:10" ht="15.75" customHeight="1">
      <c r="A10" s="99" t="s">
        <v>181</v>
      </c>
      <c r="B10" s="80" t="s">
        <v>313</v>
      </c>
      <c r="C10" s="71"/>
      <c r="D10" s="71"/>
      <c r="E10" s="71"/>
      <c r="F10" s="71"/>
      <c r="G10" s="522"/>
      <c r="H10" s="523">
        <f t="shared" si="0"/>
        <v>0</v>
      </c>
      <c r="I10" s="100">
        <f t="shared" si="1"/>
        <v>0</v>
      </c>
      <c r="J10" s="871"/>
    </row>
    <row r="11" spans="1:10" ht="22.5">
      <c r="A11" s="99" t="s">
        <v>182</v>
      </c>
      <c r="B11" s="80" t="s">
        <v>314</v>
      </c>
      <c r="C11" s="71"/>
      <c r="D11" s="71"/>
      <c r="E11" s="71"/>
      <c r="F11" s="71"/>
      <c r="G11" s="522"/>
      <c r="H11" s="523">
        <f t="shared" si="0"/>
        <v>0</v>
      </c>
      <c r="I11" s="100">
        <f t="shared" si="1"/>
        <v>0</v>
      </c>
      <c r="J11" s="871"/>
    </row>
    <row r="12" spans="1:10" ht="15.75" customHeight="1">
      <c r="A12" s="101" t="s">
        <v>183</v>
      </c>
      <c r="B12" s="102" t="s">
        <v>769</v>
      </c>
      <c r="C12" s="72">
        <v>8573196</v>
      </c>
      <c r="D12" s="72">
        <v>16419748</v>
      </c>
      <c r="E12" s="72">
        <v>7642655</v>
      </c>
      <c r="F12" s="72">
        <v>352514</v>
      </c>
      <c r="G12" s="524">
        <v>7493000</v>
      </c>
      <c r="H12" s="523">
        <f t="shared" si="0"/>
        <v>31907917</v>
      </c>
      <c r="I12" s="100">
        <f t="shared" si="1"/>
        <v>40481113</v>
      </c>
      <c r="J12" s="871"/>
    </row>
    <row r="13" spans="1:10" ht="15.75" customHeight="1" thickBot="1">
      <c r="A13" s="525" t="s">
        <v>184</v>
      </c>
      <c r="B13" s="526" t="s">
        <v>770</v>
      </c>
      <c r="C13" s="527"/>
      <c r="D13" s="527"/>
      <c r="E13" s="527"/>
      <c r="F13" s="527"/>
      <c r="G13" s="528"/>
      <c r="H13" s="523">
        <f t="shared" si="0"/>
        <v>0</v>
      </c>
      <c r="I13" s="100">
        <f t="shared" si="1"/>
        <v>0</v>
      </c>
      <c r="J13" s="871"/>
    </row>
    <row r="14" spans="1:10" s="73" customFormat="1" ht="18" customHeight="1" thickBot="1">
      <c r="A14" s="885" t="s">
        <v>771</v>
      </c>
      <c r="B14" s="886"/>
      <c r="C14" s="103">
        <f aca="true" t="shared" si="2" ref="C14:I14">SUM(C7:C13)</f>
        <v>8573196</v>
      </c>
      <c r="D14" s="103">
        <f>SUM(D7:D13)</f>
        <v>16419748</v>
      </c>
      <c r="E14" s="103">
        <f t="shared" si="2"/>
        <v>7642655</v>
      </c>
      <c r="F14" s="103">
        <f t="shared" si="2"/>
        <v>352514</v>
      </c>
      <c r="G14" s="529">
        <f t="shared" si="2"/>
        <v>7493000</v>
      </c>
      <c r="H14" s="529">
        <f t="shared" si="2"/>
        <v>31907917</v>
      </c>
      <c r="I14" s="104">
        <f t="shared" si="2"/>
        <v>40481113</v>
      </c>
      <c r="J14" s="871"/>
    </row>
    <row r="15" spans="1:10" s="70" customFormat="1" ht="18" customHeight="1">
      <c r="A15" s="882" t="s">
        <v>772</v>
      </c>
      <c r="B15" s="883"/>
      <c r="C15" s="883"/>
      <c r="D15" s="883"/>
      <c r="E15" s="883"/>
      <c r="F15" s="883"/>
      <c r="G15" s="883"/>
      <c r="H15" s="883"/>
      <c r="I15" s="884"/>
      <c r="J15" s="871"/>
    </row>
    <row r="16" spans="1:10" s="70" customFormat="1" ht="12.75">
      <c r="A16" s="99" t="s">
        <v>178</v>
      </c>
      <c r="B16" s="80" t="s">
        <v>773</v>
      </c>
      <c r="C16" s="71"/>
      <c r="D16" s="71"/>
      <c r="E16" s="71"/>
      <c r="F16" s="71"/>
      <c r="G16" s="522"/>
      <c r="H16" s="523">
        <f>SUM(D16:G16)</f>
        <v>0</v>
      </c>
      <c r="I16" s="100">
        <f>C16+H16</f>
        <v>0</v>
      </c>
      <c r="J16" s="871"/>
    </row>
    <row r="17" spans="1:10" ht="13.5" thickBot="1">
      <c r="A17" s="525" t="s">
        <v>179</v>
      </c>
      <c r="B17" s="526" t="s">
        <v>770</v>
      </c>
      <c r="C17" s="527"/>
      <c r="D17" s="527"/>
      <c r="E17" s="527"/>
      <c r="F17" s="527"/>
      <c r="G17" s="528"/>
      <c r="H17" s="523">
        <f>SUM(D17:G17)</f>
        <v>0</v>
      </c>
      <c r="I17" s="530">
        <f>C17+H17</f>
        <v>0</v>
      </c>
      <c r="J17" s="871"/>
    </row>
    <row r="18" spans="1:10" ht="15.75" customHeight="1" thickBot="1">
      <c r="A18" s="885" t="s">
        <v>774</v>
      </c>
      <c r="B18" s="886"/>
      <c r="C18" s="103">
        <f aca="true" t="shared" si="3" ref="C18:I18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529">
        <f t="shared" si="3"/>
        <v>0</v>
      </c>
      <c r="H18" s="529">
        <f t="shared" si="3"/>
        <v>0</v>
      </c>
      <c r="I18" s="104">
        <f t="shared" si="3"/>
        <v>0</v>
      </c>
      <c r="J18" s="871"/>
    </row>
    <row r="19" spans="1:10" ht="18" customHeight="1" thickBot="1">
      <c r="A19" s="887" t="s">
        <v>775</v>
      </c>
      <c r="B19" s="888"/>
      <c r="C19" s="531">
        <f aca="true" t="shared" si="4" ref="C19:I19">C14+C18</f>
        <v>8573196</v>
      </c>
      <c r="D19" s="531">
        <f t="shared" si="4"/>
        <v>16419748</v>
      </c>
      <c r="E19" s="531">
        <f t="shared" si="4"/>
        <v>7642655</v>
      </c>
      <c r="F19" s="531">
        <f t="shared" si="4"/>
        <v>352514</v>
      </c>
      <c r="G19" s="531">
        <f t="shared" si="4"/>
        <v>7493000</v>
      </c>
      <c r="H19" s="531">
        <f t="shared" si="4"/>
        <v>31907917</v>
      </c>
      <c r="I19" s="104">
        <f t="shared" si="4"/>
        <v>40481113</v>
      </c>
      <c r="J19" s="871"/>
    </row>
  </sheetData>
  <sheetProtection sheet="1"/>
  <mergeCells count="13"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  <mergeCell ref="A1:I1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8" t="s">
        <v>699</v>
      </c>
      <c r="B1" s="82"/>
    </row>
    <row r="2" spans="1:2" ht="12.75">
      <c r="A2" s="82"/>
      <c r="B2" s="82"/>
    </row>
    <row r="3" spans="1:2" ht="12.75">
      <c r="A3" s="280"/>
      <c r="B3" s="280"/>
    </row>
    <row r="4" spans="1:2" ht="15.75">
      <c r="A4" s="84"/>
      <c r="B4" s="284"/>
    </row>
    <row r="5" spans="1:2" ht="15.75">
      <c r="A5" s="84"/>
      <c r="B5" s="284"/>
    </row>
    <row r="6" spans="1:2" s="69" customFormat="1" ht="15.75">
      <c r="A6" s="84" t="s">
        <v>924</v>
      </c>
      <c r="B6" s="280"/>
    </row>
    <row r="7" spans="1:2" s="69" customFormat="1" ht="12.75">
      <c r="A7" s="280"/>
      <c r="B7" s="280"/>
    </row>
    <row r="8" spans="1:2" s="69" customFormat="1" ht="12.75">
      <c r="A8" s="280"/>
      <c r="B8" s="280"/>
    </row>
    <row r="9" spans="1:2" ht="12.75">
      <c r="A9" s="280" t="s">
        <v>640</v>
      </c>
      <c r="B9" s="280" t="s">
        <v>601</v>
      </c>
    </row>
    <row r="10" spans="1:2" ht="12.75">
      <c r="A10" s="280" t="s">
        <v>638</v>
      </c>
      <c r="B10" s="280" t="s">
        <v>607</v>
      </c>
    </row>
    <row r="11" spans="1:2" ht="12.75">
      <c r="A11" s="280" t="s">
        <v>639</v>
      </c>
      <c r="B11" s="280" t="s">
        <v>608</v>
      </c>
    </row>
    <row r="12" spans="1:2" ht="12.75">
      <c r="A12" s="280"/>
      <c r="B12" s="280"/>
    </row>
    <row r="13" spans="1:2" ht="15.75">
      <c r="A13" s="84" t="str">
        <f>+CONCATENATE(LEFT(A6,4),". évi módosított előirányzat BEVÉTELEK")</f>
        <v>2018. évi módosított előirányzat BEVÉTELEK</v>
      </c>
      <c r="B13" s="284"/>
    </row>
    <row r="14" spans="1:2" ht="12.75">
      <c r="A14" s="280"/>
      <c r="B14" s="280"/>
    </row>
    <row r="15" spans="1:2" s="69" customFormat="1" ht="12.75">
      <c r="A15" s="280" t="s">
        <v>641</v>
      </c>
      <c r="B15" s="280" t="s">
        <v>602</v>
      </c>
    </row>
    <row r="16" spans="1:2" ht="12.75">
      <c r="A16" s="280" t="s">
        <v>642</v>
      </c>
      <c r="B16" s="280" t="s">
        <v>609</v>
      </c>
    </row>
    <row r="17" spans="1:2" ht="12.75">
      <c r="A17" s="280" t="s">
        <v>643</v>
      </c>
      <c r="B17" s="280" t="s">
        <v>610</v>
      </c>
    </row>
    <row r="18" spans="1:2" ht="12.75">
      <c r="A18" s="280"/>
      <c r="B18" s="280"/>
    </row>
    <row r="19" spans="1:2" ht="14.25">
      <c r="A19" s="287" t="str">
        <f>+CONCATENATE(LEFT(A6,4),".évi teljesített BEVÉTELEK")</f>
        <v>2018.évi teljesített BEVÉTELEK</v>
      </c>
      <c r="B19" s="284"/>
    </row>
    <row r="20" spans="1:2" ht="12.75">
      <c r="A20" s="280"/>
      <c r="B20" s="280"/>
    </row>
    <row r="21" spans="1:2" ht="12.75">
      <c r="A21" s="280" t="s">
        <v>644</v>
      </c>
      <c r="B21" s="280" t="s">
        <v>603</v>
      </c>
    </row>
    <row r="22" spans="1:2" ht="12.75">
      <c r="A22" s="280" t="s">
        <v>645</v>
      </c>
      <c r="B22" s="280" t="s">
        <v>611</v>
      </c>
    </row>
    <row r="23" spans="1:2" ht="12.75">
      <c r="A23" s="280" t="s">
        <v>646</v>
      </c>
      <c r="B23" s="280" t="s">
        <v>612</v>
      </c>
    </row>
    <row r="24" spans="1:2" ht="12.75">
      <c r="A24" s="280"/>
      <c r="B24" s="280"/>
    </row>
    <row r="25" spans="1:2" ht="15.75">
      <c r="A25" s="84" t="str">
        <f>+CONCATENATE(LEFT(A6,4),". évi eredeti előirányzat KIADÁSOK")</f>
        <v>2018. évi eredeti előirányzat KIADÁSOK</v>
      </c>
      <c r="B25" s="284"/>
    </row>
    <row r="26" spans="1:2" ht="12.75">
      <c r="A26" s="280"/>
      <c r="B26" s="280"/>
    </row>
    <row r="27" spans="1:2" ht="12.75">
      <c r="A27" s="280" t="s">
        <v>647</v>
      </c>
      <c r="B27" s="280" t="s">
        <v>604</v>
      </c>
    </row>
    <row r="28" spans="1:2" ht="12.75">
      <c r="A28" s="280" t="s">
        <v>648</v>
      </c>
      <c r="B28" s="280" t="s">
        <v>613</v>
      </c>
    </row>
    <row r="29" spans="1:2" ht="12.75">
      <c r="A29" s="280" t="s">
        <v>649</v>
      </c>
      <c r="B29" s="280" t="s">
        <v>614</v>
      </c>
    </row>
    <row r="30" spans="1:2" ht="12.75">
      <c r="A30" s="280"/>
      <c r="B30" s="280"/>
    </row>
    <row r="31" spans="1:2" ht="15.75">
      <c r="A31" s="84" t="str">
        <f>+CONCATENATE(LEFT(A6,4),". évi módosított előirányzat KIADÁSOK")</f>
        <v>2018. évi módosított előirányzat KIADÁSOK</v>
      </c>
      <c r="B31" s="284"/>
    </row>
    <row r="32" spans="1:2" ht="12.75">
      <c r="A32" s="280"/>
      <c r="B32" s="280"/>
    </row>
    <row r="33" spans="1:2" ht="12.75">
      <c r="A33" s="280" t="s">
        <v>650</v>
      </c>
      <c r="B33" s="280" t="s">
        <v>605</v>
      </c>
    </row>
    <row r="34" spans="1:2" ht="12.75">
      <c r="A34" s="280" t="s">
        <v>651</v>
      </c>
      <c r="B34" s="280" t="s">
        <v>615</v>
      </c>
    </row>
    <row r="35" spans="1:2" ht="12.75">
      <c r="A35" s="280" t="s">
        <v>652</v>
      </c>
      <c r="B35" s="280" t="s">
        <v>616</v>
      </c>
    </row>
    <row r="36" spans="1:2" ht="12.75">
      <c r="A36" s="280"/>
      <c r="B36" s="280"/>
    </row>
    <row r="37" spans="1:2" ht="15.75">
      <c r="A37" s="286" t="str">
        <f>+CONCATENATE(LEFT(A6,4),".évi teljesített KIADÁSOK")</f>
        <v>2018.évi teljesített KIADÁSOK</v>
      </c>
      <c r="B37" s="284"/>
    </row>
    <row r="38" spans="1:2" ht="12.75">
      <c r="A38" s="280"/>
      <c r="B38" s="280"/>
    </row>
    <row r="39" spans="1:2" ht="12.75">
      <c r="A39" s="280" t="s">
        <v>653</v>
      </c>
      <c r="B39" s="280" t="s">
        <v>606</v>
      </c>
    </row>
    <row r="40" spans="1:2" ht="12.75">
      <c r="A40" s="280" t="s">
        <v>654</v>
      </c>
      <c r="B40" s="280" t="s">
        <v>617</v>
      </c>
    </row>
    <row r="41" spans="1:2" ht="12.75">
      <c r="A41" s="280" t="s">
        <v>655</v>
      </c>
      <c r="B41" s="280" t="s">
        <v>618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workbookViewId="0" topLeftCell="A1">
      <selection activeCell="D11" sqref="D11"/>
    </sheetView>
  </sheetViews>
  <sheetFormatPr defaultColWidth="9.00390625" defaultRowHeight="12.75"/>
  <cols>
    <col min="1" max="1" width="5.875" style="549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06" t="str">
        <f>CONCATENATE("5. tájékoztató tábla ",Z_ALAPADATOK!A7," ",Z_ALAPADATOK!B7," ",Z_ALAPADATOK!C7," ",Z_ALAPADATOK!D7," ",Z_ALAPADATOK!E7," ",Z_ALAPADATOK!F7," ",Z_ALAPADATOK!G7," ",Z_ALAPADATOK!H7)</f>
        <v>5. tájékoztató tábla a 5 / 2019. ( V.29. ) önkormányzati rendelethez</v>
      </c>
      <c r="B1" s="772"/>
      <c r="C1" s="772"/>
      <c r="D1" s="772"/>
    </row>
    <row r="2" spans="1:4" ht="12.75">
      <c r="A2" s="649"/>
      <c r="B2" s="650"/>
      <c r="C2" s="650"/>
      <c r="D2" s="650"/>
    </row>
    <row r="3" spans="1:4" ht="15.75">
      <c r="A3" s="889" t="s">
        <v>868</v>
      </c>
      <c r="B3" s="863"/>
      <c r="C3" s="863"/>
      <c r="D3" s="863"/>
    </row>
    <row r="4" spans="1:4" ht="15.75">
      <c r="A4" s="889" t="s">
        <v>869</v>
      </c>
      <c r="B4" s="863"/>
      <c r="C4" s="863"/>
      <c r="D4" s="863"/>
    </row>
    <row r="5" spans="1:4" s="505" customFormat="1" ht="15.75" thickBot="1">
      <c r="A5" s="641"/>
      <c r="B5" s="403"/>
      <c r="C5" s="403"/>
      <c r="D5" s="413" t="str">
        <f>'Z_3.tájékoztató_t.'!H3</f>
        <v>Ft-ban</v>
      </c>
    </row>
    <row r="6" spans="1:4" s="48" customFormat="1" ht="48" customHeight="1" thickBot="1">
      <c r="A6" s="389" t="s">
        <v>176</v>
      </c>
      <c r="B6" s="396" t="s">
        <v>177</v>
      </c>
      <c r="C6" s="396" t="s">
        <v>776</v>
      </c>
      <c r="D6" s="651" t="s">
        <v>777</v>
      </c>
    </row>
    <row r="7" spans="1:4" s="48" customFormat="1" ht="13.5" customHeight="1" thickBot="1">
      <c r="A7" s="652" t="s">
        <v>561</v>
      </c>
      <c r="B7" s="653" t="s">
        <v>562</v>
      </c>
      <c r="C7" s="653" t="s">
        <v>563</v>
      </c>
      <c r="D7" s="654" t="s">
        <v>565</v>
      </c>
    </row>
    <row r="8" spans="1:4" ht="18" customHeight="1">
      <c r="A8" s="532" t="s">
        <v>178</v>
      </c>
      <c r="B8" s="533" t="s">
        <v>778</v>
      </c>
      <c r="C8" s="534"/>
      <c r="D8" s="535"/>
    </row>
    <row r="9" spans="1:4" ht="18" customHeight="1">
      <c r="A9" s="536" t="s">
        <v>179</v>
      </c>
      <c r="B9" s="537" t="s">
        <v>779</v>
      </c>
      <c r="C9" s="538"/>
      <c r="D9" s="539"/>
    </row>
    <row r="10" spans="1:4" ht="18" customHeight="1">
      <c r="A10" s="536" t="s">
        <v>180</v>
      </c>
      <c r="B10" s="537" t="s">
        <v>780</v>
      </c>
      <c r="C10" s="538"/>
      <c r="D10" s="539"/>
    </row>
    <row r="11" spans="1:4" ht="18" customHeight="1">
      <c r="A11" s="536" t="s">
        <v>181</v>
      </c>
      <c r="B11" s="537" t="s">
        <v>781</v>
      </c>
      <c r="C11" s="538"/>
      <c r="D11" s="539"/>
    </row>
    <row r="12" spans="1:4" ht="18" customHeight="1">
      <c r="A12" s="540" t="s">
        <v>182</v>
      </c>
      <c r="B12" s="537" t="s">
        <v>782</v>
      </c>
      <c r="C12" s="538">
        <v>511473</v>
      </c>
      <c r="D12" s="539">
        <v>393410</v>
      </c>
    </row>
    <row r="13" spans="1:4" ht="18" customHeight="1">
      <c r="A13" s="536" t="s">
        <v>183</v>
      </c>
      <c r="B13" s="537" t="s">
        <v>783</v>
      </c>
      <c r="C13" s="538"/>
      <c r="D13" s="539"/>
    </row>
    <row r="14" spans="1:4" ht="18" customHeight="1">
      <c r="A14" s="540" t="s">
        <v>184</v>
      </c>
      <c r="B14" s="541" t="s">
        <v>784</v>
      </c>
      <c r="C14" s="538">
        <v>511473</v>
      </c>
      <c r="D14" s="539">
        <v>224249</v>
      </c>
    </row>
    <row r="15" spans="1:4" ht="18" customHeight="1">
      <c r="A15" s="540" t="s">
        <v>185</v>
      </c>
      <c r="B15" s="541" t="s">
        <v>785</v>
      </c>
      <c r="C15" s="538"/>
      <c r="D15" s="539"/>
    </row>
    <row r="16" spans="1:4" ht="18" customHeight="1">
      <c r="A16" s="536" t="s">
        <v>186</v>
      </c>
      <c r="B16" s="541" t="s">
        <v>786</v>
      </c>
      <c r="C16" s="538"/>
      <c r="D16" s="539"/>
    </row>
    <row r="17" spans="1:4" ht="18" customHeight="1">
      <c r="A17" s="540" t="s">
        <v>187</v>
      </c>
      <c r="B17" s="541" t="s">
        <v>787</v>
      </c>
      <c r="C17" s="538"/>
      <c r="D17" s="539"/>
    </row>
    <row r="18" spans="1:4" ht="22.5">
      <c r="A18" s="536" t="s">
        <v>188</v>
      </c>
      <c r="B18" s="541" t="s">
        <v>788</v>
      </c>
      <c r="C18" s="538"/>
      <c r="D18" s="539">
        <v>169161</v>
      </c>
    </row>
    <row r="19" spans="1:4" ht="18" customHeight="1">
      <c r="A19" s="540" t="s">
        <v>189</v>
      </c>
      <c r="B19" s="537" t="s">
        <v>789</v>
      </c>
      <c r="C19" s="538"/>
      <c r="D19" s="539"/>
    </row>
    <row r="20" spans="1:4" ht="18" customHeight="1">
      <c r="A20" s="536" t="s">
        <v>190</v>
      </c>
      <c r="B20" s="537" t="s">
        <v>790</v>
      </c>
      <c r="C20" s="538"/>
      <c r="D20" s="539"/>
    </row>
    <row r="21" spans="1:4" ht="18" customHeight="1">
      <c r="A21" s="540" t="s">
        <v>191</v>
      </c>
      <c r="B21" s="537" t="s">
        <v>791</v>
      </c>
      <c r="C21" s="538"/>
      <c r="D21" s="539"/>
    </row>
    <row r="22" spans="1:4" ht="18" customHeight="1">
      <c r="A22" s="536" t="s">
        <v>192</v>
      </c>
      <c r="B22" s="537" t="s">
        <v>792</v>
      </c>
      <c r="C22" s="538"/>
      <c r="D22" s="539"/>
    </row>
    <row r="23" spans="1:4" ht="18" customHeight="1">
      <c r="A23" s="540" t="s">
        <v>193</v>
      </c>
      <c r="B23" s="537" t="s">
        <v>793</v>
      </c>
      <c r="C23" s="538"/>
      <c r="D23" s="539"/>
    </row>
    <row r="24" spans="1:4" ht="18" customHeight="1">
      <c r="A24" s="536" t="s">
        <v>194</v>
      </c>
      <c r="B24" s="542"/>
      <c r="C24" s="538"/>
      <c r="D24" s="539"/>
    </row>
    <row r="25" spans="1:4" ht="18" customHeight="1">
      <c r="A25" s="540" t="s">
        <v>195</v>
      </c>
      <c r="B25" s="542"/>
      <c r="C25" s="538"/>
      <c r="D25" s="539"/>
    </row>
    <row r="26" spans="1:4" ht="18" customHeight="1">
      <c r="A26" s="536" t="s">
        <v>196</v>
      </c>
      <c r="B26" s="542"/>
      <c r="C26" s="538"/>
      <c r="D26" s="539"/>
    </row>
    <row r="27" spans="1:4" ht="18" customHeight="1">
      <c r="A27" s="540" t="s">
        <v>197</v>
      </c>
      <c r="B27" s="542"/>
      <c r="C27" s="538"/>
      <c r="D27" s="539"/>
    </row>
    <row r="28" spans="1:4" ht="18" customHeight="1">
      <c r="A28" s="536" t="s">
        <v>198</v>
      </c>
      <c r="B28" s="542"/>
      <c r="C28" s="538"/>
      <c r="D28" s="539"/>
    </row>
    <row r="29" spans="1:4" ht="18" customHeight="1">
      <c r="A29" s="540" t="s">
        <v>199</v>
      </c>
      <c r="B29" s="542"/>
      <c r="C29" s="538"/>
      <c r="D29" s="539"/>
    </row>
    <row r="30" spans="1:4" ht="18" customHeight="1">
      <c r="A30" s="536" t="s">
        <v>200</v>
      </c>
      <c r="B30" s="542"/>
      <c r="C30" s="538"/>
      <c r="D30" s="539"/>
    </row>
    <row r="31" spans="1:4" ht="18" customHeight="1">
      <c r="A31" s="540" t="s">
        <v>201</v>
      </c>
      <c r="B31" s="542"/>
      <c r="C31" s="538"/>
      <c r="D31" s="539"/>
    </row>
    <row r="32" spans="1:4" ht="18" customHeight="1" thickBot="1">
      <c r="A32" s="543" t="s">
        <v>202</v>
      </c>
      <c r="B32" s="544"/>
      <c r="C32" s="545"/>
      <c r="D32" s="546"/>
    </row>
    <row r="33" spans="1:4" ht="18" customHeight="1" thickBot="1">
      <c r="A33" s="547" t="s">
        <v>203</v>
      </c>
      <c r="B33" s="648" t="s">
        <v>210</v>
      </c>
      <c r="C33" s="512">
        <f>+C8+C9+C10+C11+C12+C19+C20+C21+C22+C23+C24+C25+C26+C27+C28+C29+C30+C31+C32</f>
        <v>511473</v>
      </c>
      <c r="D33" s="513">
        <f>+D8+D9+D10+D11+D12+D19+D20+D21+D22+D23+D24+D25+D26+D27+D28+D29+D30+D31+D32</f>
        <v>393410</v>
      </c>
    </row>
    <row r="34" spans="1:4" ht="25.5" customHeight="1">
      <c r="A34" s="548"/>
      <c r="B34" s="905" t="s">
        <v>794</v>
      </c>
      <c r="C34" s="905"/>
      <c r="D34" s="905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workbookViewId="0" topLeftCell="A1">
      <selection activeCell="E13" sqref="E13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09" t="str">
        <f>CONCATENATE("6. tájékoztató tábla ",Z_ALAPADATOK!A7," ",Z_ALAPADATOK!B7," ",Z_ALAPADATOK!C7," ",Z_ALAPADATOK!D7," ",Z_ALAPADATOK!E7," ",Z_ALAPADATOK!F7," ",Z_ALAPADATOK!G7," ",Z_ALAPADATOK!H7)</f>
        <v>6. tájékoztató tábla a 5 / 2019. ( V.29. ) önkormányzati rendelethez</v>
      </c>
      <c r="B1" s="909"/>
      <c r="C1" s="909"/>
      <c r="D1" s="909"/>
      <c r="E1" s="909"/>
    </row>
    <row r="2" spans="1:5" ht="12.75">
      <c r="A2" s="70"/>
      <c r="B2" s="70"/>
      <c r="C2" s="70"/>
      <c r="D2" s="70"/>
      <c r="E2" s="70"/>
    </row>
    <row r="3" spans="1:5" ht="15.75">
      <c r="A3" s="809" t="s">
        <v>870</v>
      </c>
      <c r="B3" s="809"/>
      <c r="C3" s="809"/>
      <c r="D3" s="809"/>
      <c r="E3" s="809"/>
    </row>
    <row r="4" spans="1:5" ht="15.75">
      <c r="A4" s="809" t="s">
        <v>951</v>
      </c>
      <c r="B4" s="809"/>
      <c r="C4" s="809"/>
      <c r="D4" s="809"/>
      <c r="E4" s="809"/>
    </row>
    <row r="5" spans="1:5" ht="12.75">
      <c r="A5" s="70"/>
      <c r="B5" s="70"/>
      <c r="C5" s="70"/>
      <c r="D5" s="70"/>
      <c r="E5" s="70"/>
    </row>
    <row r="6" spans="1:5" ht="14.25" thickBot="1">
      <c r="A6" s="70"/>
      <c r="B6" s="70"/>
      <c r="C6" s="655"/>
      <c r="D6" s="655"/>
      <c r="E6" s="655" t="str">
        <f>'Z_5.tájékoztató_t.'!D5</f>
        <v>Ft-ban</v>
      </c>
    </row>
    <row r="7" spans="1:5" ht="42.75" customHeight="1" thickBot="1">
      <c r="A7" s="656" t="s">
        <v>224</v>
      </c>
      <c r="B7" s="657" t="s">
        <v>795</v>
      </c>
      <c r="C7" s="657" t="s">
        <v>796</v>
      </c>
      <c r="D7" s="658" t="s">
        <v>797</v>
      </c>
      <c r="E7" s="659" t="s">
        <v>798</v>
      </c>
    </row>
    <row r="8" spans="1:5" ht="15.75" customHeight="1">
      <c r="A8" s="550" t="s">
        <v>178</v>
      </c>
      <c r="B8" s="551" t="s">
        <v>146</v>
      </c>
      <c r="C8" s="551" t="s">
        <v>147</v>
      </c>
      <c r="D8" s="552">
        <v>500000</v>
      </c>
      <c r="E8" s="553">
        <v>500000</v>
      </c>
    </row>
    <row r="9" spans="1:5" ht="15.75" customHeight="1">
      <c r="A9" s="554" t="s">
        <v>179</v>
      </c>
      <c r="B9" s="555" t="s">
        <v>148</v>
      </c>
      <c r="C9" s="555" t="s">
        <v>147</v>
      </c>
      <c r="D9" s="556">
        <v>650000</v>
      </c>
      <c r="E9" s="557">
        <v>650000</v>
      </c>
    </row>
    <row r="10" spans="1:5" ht="15.75" customHeight="1">
      <c r="A10" s="554" t="s">
        <v>180</v>
      </c>
      <c r="B10" s="555" t="s">
        <v>977</v>
      </c>
      <c r="C10" s="555" t="s">
        <v>147</v>
      </c>
      <c r="D10" s="556">
        <v>100000</v>
      </c>
      <c r="E10" s="557">
        <v>100000</v>
      </c>
    </row>
    <row r="11" spans="1:5" ht="15.75" customHeight="1">
      <c r="A11" s="554" t="s">
        <v>181</v>
      </c>
      <c r="B11" s="555" t="s">
        <v>149</v>
      </c>
      <c r="C11" s="555" t="s">
        <v>147</v>
      </c>
      <c r="D11" s="556"/>
      <c r="E11" s="557">
        <v>30000</v>
      </c>
    </row>
    <row r="12" spans="1:5" ht="15.75" customHeight="1">
      <c r="A12" s="554" t="s">
        <v>182</v>
      </c>
      <c r="B12" s="555" t="s">
        <v>150</v>
      </c>
      <c r="C12" s="555" t="s">
        <v>147</v>
      </c>
      <c r="D12" s="556">
        <v>3000000</v>
      </c>
      <c r="E12" s="557">
        <v>3000000</v>
      </c>
    </row>
    <row r="13" spans="1:5" ht="15.75" customHeight="1">
      <c r="A13" s="554" t="s">
        <v>183</v>
      </c>
      <c r="B13" s="555"/>
      <c r="C13" s="555"/>
      <c r="D13" s="556"/>
      <c r="E13" s="557"/>
    </row>
    <row r="14" spans="1:5" ht="15.75" customHeight="1">
      <c r="A14" s="554" t="s">
        <v>184</v>
      </c>
      <c r="B14" s="555"/>
      <c r="C14" s="555"/>
      <c r="D14" s="556"/>
      <c r="E14" s="557"/>
    </row>
    <row r="15" spans="1:5" ht="15.75" customHeight="1">
      <c r="A15" s="554" t="s">
        <v>185</v>
      </c>
      <c r="B15" s="555"/>
      <c r="C15" s="555"/>
      <c r="D15" s="556"/>
      <c r="E15" s="557"/>
    </row>
    <row r="16" spans="1:5" ht="15.75" customHeight="1">
      <c r="A16" s="554" t="s">
        <v>186</v>
      </c>
      <c r="B16" s="555"/>
      <c r="C16" s="555"/>
      <c r="D16" s="556"/>
      <c r="E16" s="557"/>
    </row>
    <row r="17" spans="1:5" ht="15.75" customHeight="1">
      <c r="A17" s="554" t="s">
        <v>187</v>
      </c>
      <c r="B17" s="555"/>
      <c r="C17" s="555"/>
      <c r="D17" s="556"/>
      <c r="E17" s="557"/>
    </row>
    <row r="18" spans="1:5" ht="15.75" customHeight="1">
      <c r="A18" s="554" t="s">
        <v>188</v>
      </c>
      <c r="B18" s="555"/>
      <c r="C18" s="555"/>
      <c r="D18" s="556"/>
      <c r="E18" s="557"/>
    </row>
    <row r="19" spans="1:5" ht="15.75" customHeight="1">
      <c r="A19" s="554" t="s">
        <v>189</v>
      </c>
      <c r="B19" s="555"/>
      <c r="C19" s="555"/>
      <c r="D19" s="556"/>
      <c r="E19" s="557"/>
    </row>
    <row r="20" spans="1:5" ht="15.75" customHeight="1">
      <c r="A20" s="554" t="s">
        <v>190</v>
      </c>
      <c r="B20" s="555"/>
      <c r="C20" s="555"/>
      <c r="D20" s="556"/>
      <c r="E20" s="557"/>
    </row>
    <row r="21" spans="1:5" ht="15.75" customHeight="1">
      <c r="A21" s="554" t="s">
        <v>191</v>
      </c>
      <c r="B21" s="555"/>
      <c r="C21" s="555"/>
      <c r="D21" s="556"/>
      <c r="E21" s="557"/>
    </row>
    <row r="22" spans="1:5" ht="15.75" customHeight="1">
      <c r="A22" s="554" t="s">
        <v>192</v>
      </c>
      <c r="B22" s="555"/>
      <c r="C22" s="555"/>
      <c r="D22" s="556"/>
      <c r="E22" s="557"/>
    </row>
    <row r="23" spans="1:5" ht="15.75" customHeight="1">
      <c r="A23" s="554" t="s">
        <v>193</v>
      </c>
      <c r="B23" s="555"/>
      <c r="C23" s="555"/>
      <c r="D23" s="556"/>
      <c r="E23" s="557"/>
    </row>
    <row r="24" spans="1:5" ht="15.75" customHeight="1">
      <c r="A24" s="554" t="s">
        <v>194</v>
      </c>
      <c r="B24" s="555"/>
      <c r="C24" s="555"/>
      <c r="D24" s="556"/>
      <c r="E24" s="557"/>
    </row>
    <row r="25" spans="1:5" ht="15.75" customHeight="1">
      <c r="A25" s="554" t="s">
        <v>195</v>
      </c>
      <c r="B25" s="555"/>
      <c r="C25" s="555"/>
      <c r="D25" s="556"/>
      <c r="E25" s="557"/>
    </row>
    <row r="26" spans="1:5" ht="15.75" customHeight="1">
      <c r="A26" s="554" t="s">
        <v>196</v>
      </c>
      <c r="B26" s="555"/>
      <c r="C26" s="555"/>
      <c r="D26" s="556"/>
      <c r="E26" s="557"/>
    </row>
    <row r="27" spans="1:5" ht="15.75" customHeight="1">
      <c r="A27" s="554" t="s">
        <v>197</v>
      </c>
      <c r="B27" s="555"/>
      <c r="C27" s="555"/>
      <c r="D27" s="556"/>
      <c r="E27" s="557"/>
    </row>
    <row r="28" spans="1:5" ht="15.75" customHeight="1">
      <c r="A28" s="554" t="s">
        <v>198</v>
      </c>
      <c r="B28" s="555"/>
      <c r="C28" s="555"/>
      <c r="D28" s="556"/>
      <c r="E28" s="557"/>
    </row>
    <row r="29" spans="1:5" ht="15.75" customHeight="1">
      <c r="A29" s="554" t="s">
        <v>199</v>
      </c>
      <c r="B29" s="555"/>
      <c r="C29" s="555"/>
      <c r="D29" s="556"/>
      <c r="E29" s="557"/>
    </row>
    <row r="30" spans="1:5" ht="15.75" customHeight="1">
      <c r="A30" s="554" t="s">
        <v>200</v>
      </c>
      <c r="B30" s="555"/>
      <c r="C30" s="555"/>
      <c r="D30" s="556"/>
      <c r="E30" s="557"/>
    </row>
    <row r="31" spans="1:5" ht="15.75" customHeight="1">
      <c r="A31" s="554" t="s">
        <v>201</v>
      </c>
      <c r="B31" s="555"/>
      <c r="C31" s="555"/>
      <c r="D31" s="556"/>
      <c r="E31" s="557"/>
    </row>
    <row r="32" spans="1:5" ht="15.75" customHeight="1">
      <c r="A32" s="554" t="s">
        <v>202</v>
      </c>
      <c r="B32" s="555"/>
      <c r="C32" s="555"/>
      <c r="D32" s="556"/>
      <c r="E32" s="557"/>
    </row>
    <row r="33" spans="1:5" ht="15.75" customHeight="1">
      <c r="A33" s="554" t="s">
        <v>203</v>
      </c>
      <c r="B33" s="555"/>
      <c r="C33" s="555"/>
      <c r="D33" s="556"/>
      <c r="E33" s="557"/>
    </row>
    <row r="34" spans="1:5" ht="15.75" customHeight="1">
      <c r="A34" s="554" t="s">
        <v>204</v>
      </c>
      <c r="B34" s="555"/>
      <c r="C34" s="555"/>
      <c r="D34" s="556"/>
      <c r="E34" s="557"/>
    </row>
    <row r="35" spans="1:5" ht="15.75" customHeight="1">
      <c r="A35" s="554" t="s">
        <v>205</v>
      </c>
      <c r="B35" s="555"/>
      <c r="C35" s="555"/>
      <c r="D35" s="556"/>
      <c r="E35" s="557"/>
    </row>
    <row r="36" spans="1:5" ht="15.75" customHeight="1">
      <c r="A36" s="554" t="s">
        <v>799</v>
      </c>
      <c r="B36" s="555"/>
      <c r="C36" s="555"/>
      <c r="D36" s="556"/>
      <c r="E36" s="557"/>
    </row>
    <row r="37" spans="1:5" ht="15.75" customHeight="1">
      <c r="A37" s="554" t="s">
        <v>800</v>
      </c>
      <c r="B37" s="555"/>
      <c r="C37" s="555"/>
      <c r="D37" s="556"/>
      <c r="E37" s="557"/>
    </row>
    <row r="38" spans="1:5" ht="15.75" customHeight="1">
      <c r="A38" s="554" t="s">
        <v>801</v>
      </c>
      <c r="B38" s="555"/>
      <c r="C38" s="555"/>
      <c r="D38" s="556"/>
      <c r="E38" s="557"/>
    </row>
    <row r="39" spans="1:5" ht="15.75" customHeight="1">
      <c r="A39" s="554" t="s">
        <v>802</v>
      </c>
      <c r="B39" s="555"/>
      <c r="C39" s="555"/>
      <c r="D39" s="556"/>
      <c r="E39" s="557"/>
    </row>
    <row r="40" spans="1:5" ht="15.75" customHeight="1" thickBot="1">
      <c r="A40" s="558" t="s">
        <v>803</v>
      </c>
      <c r="B40" s="559"/>
      <c r="C40" s="559"/>
      <c r="D40" s="560"/>
      <c r="E40" s="561"/>
    </row>
    <row r="41" spans="1:5" ht="15.75" customHeight="1" thickBot="1">
      <c r="A41" s="907" t="s">
        <v>210</v>
      </c>
      <c r="B41" s="908"/>
      <c r="C41" s="562"/>
      <c r="D41" s="563">
        <f>SUM(D8:D40)</f>
        <v>4250000</v>
      </c>
      <c r="E41" s="564">
        <f>SUM(E8:E40)</f>
        <v>4280000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614"/>
  <sheetViews>
    <sheetView view="pageLayout" zoomScaleNormal="120" workbookViewId="0" topLeftCell="A581">
      <selection activeCell="AA502" sqref="AA502:AF502"/>
    </sheetView>
  </sheetViews>
  <sheetFormatPr defaultColWidth="9.00390625" defaultRowHeight="12.75"/>
  <cols>
    <col min="1" max="1" width="44.875" style="566" customWidth="1"/>
    <col min="2" max="2" width="6.125" style="570" hidden="1" customWidth="1"/>
    <col min="3" max="3" width="3.125" style="565" hidden="1" customWidth="1"/>
    <col min="4" max="4" width="2.125" style="565" customWidth="1"/>
    <col min="5" max="10" width="9.375" style="565" hidden="1" customWidth="1"/>
    <col min="11" max="11" width="7.375" style="565" customWidth="1"/>
    <col min="12" max="14" width="9.375" style="565" hidden="1" customWidth="1"/>
    <col min="15" max="15" width="9.375" style="565" customWidth="1"/>
    <col min="16" max="16" width="6.125" style="565" customWidth="1"/>
    <col min="17" max="17" width="6.00390625" style="565" hidden="1" customWidth="1"/>
    <col min="18" max="20" width="9.375" style="565" hidden="1" customWidth="1"/>
    <col min="21" max="21" width="6.125" style="565" customWidth="1"/>
    <col min="22" max="22" width="6.50390625" style="565" customWidth="1"/>
    <col min="23" max="26" width="9.375" style="565" hidden="1" customWidth="1"/>
    <col min="27" max="27" width="9.375" style="565" customWidth="1"/>
    <col min="28" max="28" width="5.00390625" style="565" customWidth="1"/>
    <col min="29" max="29" width="0.6171875" style="565" hidden="1" customWidth="1"/>
    <col min="30" max="32" width="9.375" style="565" hidden="1" customWidth="1"/>
    <col min="33" max="16384" width="9.375" style="565" customWidth="1"/>
  </cols>
  <sheetData>
    <row r="1" spans="1:3" ht="16.5" customHeight="1">
      <c r="A1" s="922" t="str">
        <f>CONCATENATE("7.2. tájékoztató tábla ",Z_ALAPADATOK!A7," ",Z_ALAPADATOK!B7," ",Z_ALAPADATOK!C7," ",Z_ALAPADATOK!D7," ",Z_ALAPADATOK!E7," ",Z_ALAPADATOK!F7," ",Z_ALAPADATOK!G7," ",Z_ALAPADATOK!H7)</f>
        <v>7.2. tájékoztató tábla a 5 / 2019. ( V.29. ) önkormányzati rendelethez</v>
      </c>
      <c r="B1" s="923"/>
      <c r="C1" s="923"/>
    </row>
    <row r="2" spans="1:3" ht="2.25" customHeight="1">
      <c r="A2" s="660"/>
      <c r="B2" s="661"/>
      <c r="C2" s="662"/>
    </row>
    <row r="3" spans="1:3" ht="16.5" customHeight="1" hidden="1">
      <c r="A3" s="926"/>
      <c r="B3" s="926"/>
      <c r="C3" s="926"/>
    </row>
    <row r="4" spans="1:3" ht="3.75" customHeight="1" hidden="1">
      <c r="A4" s="924"/>
      <c r="B4" s="924"/>
      <c r="C4" s="924"/>
    </row>
    <row r="5" spans="1:3" ht="16.5" customHeight="1" hidden="1">
      <c r="A5" s="924" t="s">
        <v>958</v>
      </c>
      <c r="B5" s="925"/>
      <c r="C5" s="925"/>
    </row>
    <row r="6" spans="1:3" ht="12.75" hidden="1">
      <c r="A6" s="660"/>
      <c r="B6" s="927"/>
      <c r="C6" s="927"/>
    </row>
    <row r="7" spans="1:33" s="567" customFormat="1" ht="31.5" customHeight="1" hidden="1">
      <c r="A7" s="732"/>
      <c r="B7" s="733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  <c r="U7" s="733"/>
      <c r="V7" s="733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</row>
    <row r="8" spans="1:33" s="567" customFormat="1" ht="12.75" customHeight="1">
      <c r="A8" s="732" t="s">
        <v>985</v>
      </c>
      <c r="B8" s="733"/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916" t="s">
        <v>986</v>
      </c>
      <c r="X8" s="916"/>
      <c r="Y8" s="916"/>
      <c r="Z8" s="916"/>
      <c r="AA8" s="916"/>
      <c r="AB8" s="916"/>
      <c r="AC8" s="916"/>
      <c r="AD8" s="916"/>
      <c r="AE8" s="916"/>
      <c r="AF8" s="916"/>
      <c r="AG8" s="735"/>
    </row>
    <row r="9" spans="1:33" s="568" customFormat="1" ht="13.5" customHeight="1">
      <c r="A9" s="733" t="s">
        <v>987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916"/>
      <c r="X9" s="916"/>
      <c r="Y9" s="916"/>
      <c r="Z9" s="916"/>
      <c r="AA9" s="916"/>
      <c r="AB9" s="916"/>
      <c r="AC9" s="916"/>
      <c r="AD9" s="916"/>
      <c r="AE9" s="916"/>
      <c r="AF9" s="916"/>
      <c r="AG9" s="735"/>
    </row>
    <row r="10" spans="1:33" ht="15.75" customHeight="1">
      <c r="A10" s="734" t="s">
        <v>988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</row>
    <row r="11" spans="1:33" ht="15.75" customHeight="1">
      <c r="A11" s="917" t="s">
        <v>989</v>
      </c>
      <c r="B11" s="917"/>
      <c r="C11" s="917"/>
      <c r="D11" s="917"/>
      <c r="E11" s="917"/>
      <c r="F11" s="917"/>
      <c r="G11" s="917"/>
      <c r="H11" s="917"/>
      <c r="I11" s="917"/>
      <c r="J11" s="917"/>
      <c r="K11" s="917"/>
      <c r="L11" s="917"/>
      <c r="M11" s="917"/>
      <c r="N11" s="917"/>
      <c r="O11" s="917"/>
      <c r="P11" s="917"/>
      <c r="Q11" s="917"/>
      <c r="R11" s="917"/>
      <c r="S11" s="917"/>
      <c r="T11" s="917"/>
      <c r="U11" s="917"/>
      <c r="V11" s="917"/>
      <c r="W11" s="917"/>
      <c r="X11" s="917"/>
      <c r="Y11" s="917"/>
      <c r="Z11" s="917"/>
      <c r="AA11" s="917"/>
      <c r="AB11" s="917"/>
      <c r="AC11" s="917"/>
      <c r="AD11" s="917"/>
      <c r="AE11" s="917"/>
      <c r="AF11" s="917"/>
      <c r="AG11" s="735"/>
    </row>
    <row r="12" spans="1:33" ht="15.75" customHeight="1" thickBot="1">
      <c r="A12" s="918" t="s">
        <v>990</v>
      </c>
      <c r="B12" s="918"/>
      <c r="C12" s="918"/>
      <c r="D12" s="918"/>
      <c r="E12" s="918"/>
      <c r="F12" s="918"/>
      <c r="G12" s="918"/>
      <c r="H12" s="918"/>
      <c r="I12" s="918"/>
      <c r="J12" s="918"/>
      <c r="K12" s="918"/>
      <c r="L12" s="918"/>
      <c r="M12" s="918"/>
      <c r="N12" s="918"/>
      <c r="O12" s="918"/>
      <c r="P12" s="918"/>
      <c r="Q12" s="918"/>
      <c r="R12" s="918"/>
      <c r="S12" s="918"/>
      <c r="T12" s="918"/>
      <c r="U12" s="918"/>
      <c r="V12" s="918"/>
      <c r="W12" s="918"/>
      <c r="X12" s="918"/>
      <c r="Y12" s="918"/>
      <c r="Z12" s="918"/>
      <c r="AA12" s="918"/>
      <c r="AB12" s="918"/>
      <c r="AC12" s="918"/>
      <c r="AD12" s="918"/>
      <c r="AE12" s="918"/>
      <c r="AF12" s="918"/>
      <c r="AG12" s="736"/>
    </row>
    <row r="13" spans="1:33" ht="15.75" customHeight="1" thickBot="1" thickTop="1">
      <c r="A13" s="919" t="s">
        <v>217</v>
      </c>
      <c r="B13" s="919"/>
      <c r="C13" s="919"/>
      <c r="D13" s="919"/>
      <c r="E13" s="919"/>
      <c r="F13" s="919"/>
      <c r="G13" s="919"/>
      <c r="H13" s="919"/>
      <c r="I13" s="919"/>
      <c r="J13" s="919"/>
      <c r="K13" s="920" t="s">
        <v>805</v>
      </c>
      <c r="L13" s="920"/>
      <c r="M13" s="920"/>
      <c r="N13" s="920"/>
      <c r="O13" s="920" t="s">
        <v>991</v>
      </c>
      <c r="P13" s="920"/>
      <c r="Q13" s="920"/>
      <c r="R13" s="920"/>
      <c r="S13" s="920"/>
      <c r="T13" s="920"/>
      <c r="U13" s="920" t="s">
        <v>992</v>
      </c>
      <c r="V13" s="920"/>
      <c r="W13" s="920"/>
      <c r="X13" s="920"/>
      <c r="Y13" s="920"/>
      <c r="Z13" s="920"/>
      <c r="AA13" s="921" t="s">
        <v>993</v>
      </c>
      <c r="AB13" s="921"/>
      <c r="AC13" s="921"/>
      <c r="AD13" s="921"/>
      <c r="AE13" s="921"/>
      <c r="AF13" s="921"/>
      <c r="AG13" s="735"/>
    </row>
    <row r="14" spans="1:33" ht="15.75" customHeight="1" thickTop="1">
      <c r="A14" s="913" t="s">
        <v>994</v>
      </c>
      <c r="B14" s="913"/>
      <c r="C14" s="913"/>
      <c r="D14" s="913"/>
      <c r="E14" s="913"/>
      <c r="F14" s="913"/>
      <c r="G14" s="913"/>
      <c r="H14" s="913"/>
      <c r="I14" s="913"/>
      <c r="J14" s="913"/>
      <c r="K14" s="914" t="s">
        <v>995</v>
      </c>
      <c r="L14" s="914"/>
      <c r="M14" s="914"/>
      <c r="N14" s="914"/>
      <c r="O14" s="914" t="s">
        <v>996</v>
      </c>
      <c r="P14" s="914"/>
      <c r="Q14" s="914"/>
      <c r="R14" s="914"/>
      <c r="S14" s="914"/>
      <c r="T14" s="914"/>
      <c r="U14" s="914" t="s">
        <v>997</v>
      </c>
      <c r="V14" s="914"/>
      <c r="W14" s="914"/>
      <c r="X14" s="914"/>
      <c r="Y14" s="914"/>
      <c r="Z14" s="914"/>
      <c r="AA14" s="915" t="s">
        <v>998</v>
      </c>
      <c r="AB14" s="915"/>
      <c r="AC14" s="915"/>
      <c r="AD14" s="915"/>
      <c r="AE14" s="915"/>
      <c r="AF14" s="915"/>
      <c r="AG14" s="735"/>
    </row>
    <row r="15" spans="1:33" ht="15.75" customHeight="1" thickBot="1">
      <c r="A15" s="910" t="s">
        <v>804</v>
      </c>
      <c r="B15" s="910"/>
      <c r="C15" s="910"/>
      <c r="D15" s="910"/>
      <c r="E15" s="910"/>
      <c r="F15" s="910"/>
      <c r="G15" s="910"/>
      <c r="H15" s="910"/>
      <c r="I15" s="910"/>
      <c r="J15" s="910"/>
      <c r="K15" s="911" t="s">
        <v>999</v>
      </c>
      <c r="L15" s="911"/>
      <c r="M15" s="911"/>
      <c r="N15" s="911"/>
      <c r="O15" s="911" t="s">
        <v>999</v>
      </c>
      <c r="P15" s="911"/>
      <c r="Q15" s="911"/>
      <c r="R15" s="911"/>
      <c r="S15" s="911"/>
      <c r="T15" s="911"/>
      <c r="U15" s="911" t="s">
        <v>999</v>
      </c>
      <c r="V15" s="911"/>
      <c r="W15" s="911"/>
      <c r="X15" s="911"/>
      <c r="Y15" s="911"/>
      <c r="Z15" s="911"/>
      <c r="AA15" s="912" t="s">
        <v>999</v>
      </c>
      <c r="AB15" s="912"/>
      <c r="AC15" s="912"/>
      <c r="AD15" s="912"/>
      <c r="AE15" s="912"/>
      <c r="AF15" s="912"/>
      <c r="AG15" s="735"/>
    </row>
    <row r="16" spans="1:33" ht="15.75" customHeight="1" thickBot="1" thickTop="1">
      <c r="A16" s="910" t="s">
        <v>1000</v>
      </c>
      <c r="B16" s="910"/>
      <c r="C16" s="910"/>
      <c r="D16" s="910"/>
      <c r="E16" s="910"/>
      <c r="F16" s="910"/>
      <c r="G16" s="910"/>
      <c r="H16" s="910"/>
      <c r="I16" s="910"/>
      <c r="J16" s="910"/>
      <c r="K16" s="911" t="s">
        <v>561</v>
      </c>
      <c r="L16" s="911"/>
      <c r="M16" s="911"/>
      <c r="N16" s="911"/>
      <c r="O16" s="911" t="s">
        <v>1001</v>
      </c>
      <c r="P16" s="911"/>
      <c r="Q16" s="911"/>
      <c r="R16" s="911"/>
      <c r="S16" s="911"/>
      <c r="T16" s="911"/>
      <c r="U16" s="911" t="s">
        <v>1002</v>
      </c>
      <c r="V16" s="911"/>
      <c r="W16" s="911"/>
      <c r="X16" s="911"/>
      <c r="Y16" s="911"/>
      <c r="Z16" s="911"/>
      <c r="AA16" s="912" t="s">
        <v>1003</v>
      </c>
      <c r="AB16" s="912"/>
      <c r="AC16" s="912"/>
      <c r="AD16" s="912"/>
      <c r="AE16" s="912"/>
      <c r="AF16" s="912"/>
      <c r="AG16" s="735"/>
    </row>
    <row r="17" spans="1:33" ht="15.75" customHeight="1" thickBot="1" thickTop="1">
      <c r="A17" s="910" t="s">
        <v>1004</v>
      </c>
      <c r="B17" s="910"/>
      <c r="C17" s="910"/>
      <c r="D17" s="910"/>
      <c r="E17" s="910"/>
      <c r="F17" s="910"/>
      <c r="G17" s="910"/>
      <c r="H17" s="910"/>
      <c r="I17" s="910"/>
      <c r="J17" s="910"/>
      <c r="K17" s="911" t="s">
        <v>1005</v>
      </c>
      <c r="L17" s="911"/>
      <c r="M17" s="911"/>
      <c r="N17" s="911"/>
      <c r="O17" s="911" t="s">
        <v>1006</v>
      </c>
      <c r="P17" s="911"/>
      <c r="Q17" s="911"/>
      <c r="R17" s="911"/>
      <c r="S17" s="911"/>
      <c r="T17" s="911"/>
      <c r="U17" s="911" t="s">
        <v>1007</v>
      </c>
      <c r="V17" s="911"/>
      <c r="W17" s="911"/>
      <c r="X17" s="911"/>
      <c r="Y17" s="911"/>
      <c r="Z17" s="911"/>
      <c r="AA17" s="912" t="s">
        <v>1008</v>
      </c>
      <c r="AB17" s="912"/>
      <c r="AC17" s="912"/>
      <c r="AD17" s="912"/>
      <c r="AE17" s="912"/>
      <c r="AF17" s="912"/>
      <c r="AG17" s="735"/>
    </row>
    <row r="18" spans="1:33" ht="15.75" customHeight="1" thickBot="1" thickTop="1">
      <c r="A18" s="910" t="s">
        <v>1009</v>
      </c>
      <c r="B18" s="910"/>
      <c r="C18" s="910"/>
      <c r="D18" s="910"/>
      <c r="E18" s="910"/>
      <c r="F18" s="910"/>
      <c r="G18" s="910"/>
      <c r="H18" s="910"/>
      <c r="I18" s="910"/>
      <c r="J18" s="910"/>
      <c r="K18" s="911" t="s">
        <v>1010</v>
      </c>
      <c r="L18" s="911"/>
      <c r="M18" s="911"/>
      <c r="N18" s="911"/>
      <c r="O18" s="911" t="s">
        <v>1011</v>
      </c>
      <c r="P18" s="911"/>
      <c r="Q18" s="911"/>
      <c r="R18" s="911"/>
      <c r="S18" s="911"/>
      <c r="T18" s="911"/>
      <c r="U18" s="911" t="s">
        <v>1012</v>
      </c>
      <c r="V18" s="911"/>
      <c r="W18" s="911"/>
      <c r="X18" s="911"/>
      <c r="Y18" s="911"/>
      <c r="Z18" s="911"/>
      <c r="AA18" s="912" t="s">
        <v>1013</v>
      </c>
      <c r="AB18" s="912"/>
      <c r="AC18" s="912"/>
      <c r="AD18" s="912"/>
      <c r="AE18" s="912"/>
      <c r="AF18" s="912"/>
      <c r="AG18" s="735"/>
    </row>
    <row r="19" spans="1:33" ht="15.75" customHeight="1" thickBot="1" thickTop="1">
      <c r="A19" s="910" t="s">
        <v>1014</v>
      </c>
      <c r="B19" s="910"/>
      <c r="C19" s="910"/>
      <c r="D19" s="910"/>
      <c r="E19" s="910"/>
      <c r="F19" s="910"/>
      <c r="G19" s="910"/>
      <c r="H19" s="910"/>
      <c r="I19" s="910"/>
      <c r="J19" s="910"/>
      <c r="K19" s="911" t="s">
        <v>1015</v>
      </c>
      <c r="L19" s="911"/>
      <c r="M19" s="911"/>
      <c r="N19" s="911"/>
      <c r="O19" s="911" t="s">
        <v>1016</v>
      </c>
      <c r="P19" s="911"/>
      <c r="Q19" s="911"/>
      <c r="R19" s="911"/>
      <c r="S19" s="911"/>
      <c r="T19" s="911"/>
      <c r="U19" s="911" t="s">
        <v>1016</v>
      </c>
      <c r="V19" s="911"/>
      <c r="W19" s="911"/>
      <c r="X19" s="911"/>
      <c r="Y19" s="911"/>
      <c r="Z19" s="911"/>
      <c r="AA19" s="912" t="s">
        <v>1016</v>
      </c>
      <c r="AB19" s="912"/>
      <c r="AC19" s="912"/>
      <c r="AD19" s="912"/>
      <c r="AE19" s="912"/>
      <c r="AF19" s="912"/>
      <c r="AG19" s="735"/>
    </row>
    <row r="20" spans="1:33" ht="15.75" customHeight="1" thickBot="1" thickTop="1">
      <c r="A20" s="910" t="s">
        <v>1017</v>
      </c>
      <c r="B20" s="910"/>
      <c r="C20" s="910"/>
      <c r="D20" s="910"/>
      <c r="E20" s="910"/>
      <c r="F20" s="910"/>
      <c r="G20" s="910"/>
      <c r="H20" s="910"/>
      <c r="I20" s="910"/>
      <c r="J20" s="910"/>
      <c r="K20" s="911" t="s">
        <v>1018</v>
      </c>
      <c r="L20" s="911"/>
      <c r="M20" s="911"/>
      <c r="N20" s="911"/>
      <c r="O20" s="911" t="s">
        <v>1016</v>
      </c>
      <c r="P20" s="911"/>
      <c r="Q20" s="911"/>
      <c r="R20" s="911"/>
      <c r="S20" s="911"/>
      <c r="T20" s="911"/>
      <c r="U20" s="911" t="s">
        <v>1016</v>
      </c>
      <c r="V20" s="911"/>
      <c r="W20" s="911"/>
      <c r="X20" s="911"/>
      <c r="Y20" s="911"/>
      <c r="Z20" s="911"/>
      <c r="AA20" s="912" t="s">
        <v>1016</v>
      </c>
      <c r="AB20" s="912"/>
      <c r="AC20" s="912"/>
      <c r="AD20" s="912"/>
      <c r="AE20" s="912"/>
      <c r="AF20" s="912"/>
      <c r="AG20" s="735"/>
    </row>
    <row r="21" spans="1:33" s="569" customFormat="1" ht="15.75" customHeight="1" thickBot="1" thickTop="1">
      <c r="A21" s="910" t="s">
        <v>1019</v>
      </c>
      <c r="B21" s="910"/>
      <c r="C21" s="910"/>
      <c r="D21" s="910"/>
      <c r="E21" s="910"/>
      <c r="F21" s="910"/>
      <c r="G21" s="910"/>
      <c r="H21" s="910"/>
      <c r="I21" s="910"/>
      <c r="J21" s="910"/>
      <c r="K21" s="911" t="s">
        <v>1020</v>
      </c>
      <c r="L21" s="911"/>
      <c r="M21" s="911"/>
      <c r="N21" s="911"/>
      <c r="O21" s="911" t="s">
        <v>1016</v>
      </c>
      <c r="P21" s="911"/>
      <c r="Q21" s="911"/>
      <c r="R21" s="911"/>
      <c r="S21" s="911"/>
      <c r="T21" s="911"/>
      <c r="U21" s="911" t="s">
        <v>1016</v>
      </c>
      <c r="V21" s="911"/>
      <c r="W21" s="911"/>
      <c r="X21" s="911"/>
      <c r="Y21" s="911"/>
      <c r="Z21" s="911"/>
      <c r="AA21" s="912" t="s">
        <v>1016</v>
      </c>
      <c r="AB21" s="912"/>
      <c r="AC21" s="912"/>
      <c r="AD21" s="912"/>
      <c r="AE21" s="912"/>
      <c r="AF21" s="912"/>
      <c r="AG21" s="735"/>
    </row>
    <row r="22" spans="1:33" ht="15.75" customHeight="1" thickBot="1" thickTop="1">
      <c r="A22" s="910" t="s">
        <v>1021</v>
      </c>
      <c r="B22" s="910"/>
      <c r="C22" s="910"/>
      <c r="D22" s="910"/>
      <c r="E22" s="910"/>
      <c r="F22" s="910"/>
      <c r="G22" s="910"/>
      <c r="H22" s="910"/>
      <c r="I22" s="910"/>
      <c r="J22" s="910"/>
      <c r="K22" s="911" t="s">
        <v>1022</v>
      </c>
      <c r="L22" s="911"/>
      <c r="M22" s="911"/>
      <c r="N22" s="911"/>
      <c r="O22" s="911" t="s">
        <v>1011</v>
      </c>
      <c r="P22" s="911"/>
      <c r="Q22" s="911"/>
      <c r="R22" s="911"/>
      <c r="S22" s="911"/>
      <c r="T22" s="911"/>
      <c r="U22" s="911" t="s">
        <v>1012</v>
      </c>
      <c r="V22" s="911"/>
      <c r="W22" s="911"/>
      <c r="X22" s="911"/>
      <c r="Y22" s="911"/>
      <c r="Z22" s="911"/>
      <c r="AA22" s="912" t="s">
        <v>1013</v>
      </c>
      <c r="AB22" s="912"/>
      <c r="AC22" s="912"/>
      <c r="AD22" s="912"/>
      <c r="AE22" s="912"/>
      <c r="AF22" s="912"/>
      <c r="AG22" s="735"/>
    </row>
    <row r="23" spans="1:33" ht="15.75" customHeight="1" thickBot="1" thickTop="1">
      <c r="A23" s="910" t="s">
        <v>1023</v>
      </c>
      <c r="B23" s="910"/>
      <c r="C23" s="910"/>
      <c r="D23" s="910"/>
      <c r="E23" s="910"/>
      <c r="F23" s="910"/>
      <c r="G23" s="910"/>
      <c r="H23" s="910"/>
      <c r="I23" s="910"/>
      <c r="J23" s="910"/>
      <c r="K23" s="911" t="s">
        <v>1024</v>
      </c>
      <c r="L23" s="911"/>
      <c r="M23" s="911"/>
      <c r="N23" s="911"/>
      <c r="O23" s="911" t="s">
        <v>1025</v>
      </c>
      <c r="P23" s="911"/>
      <c r="Q23" s="911"/>
      <c r="R23" s="911"/>
      <c r="S23" s="911"/>
      <c r="T23" s="911"/>
      <c r="U23" s="911" t="s">
        <v>1026</v>
      </c>
      <c r="V23" s="911"/>
      <c r="W23" s="911"/>
      <c r="X23" s="911"/>
      <c r="Y23" s="911"/>
      <c r="Z23" s="911"/>
      <c r="AA23" s="912" t="s">
        <v>1027</v>
      </c>
      <c r="AB23" s="912"/>
      <c r="AC23" s="912"/>
      <c r="AD23" s="912"/>
      <c r="AE23" s="912"/>
      <c r="AF23" s="912"/>
      <c r="AG23" s="735"/>
    </row>
    <row r="24" spans="1:33" ht="14.25" thickBot="1" thickTop="1">
      <c r="A24" s="910" t="s">
        <v>1014</v>
      </c>
      <c r="B24" s="910"/>
      <c r="C24" s="910"/>
      <c r="D24" s="910"/>
      <c r="E24" s="910"/>
      <c r="F24" s="910"/>
      <c r="G24" s="910"/>
      <c r="H24" s="910"/>
      <c r="I24" s="910"/>
      <c r="J24" s="910"/>
      <c r="K24" s="911" t="s">
        <v>1028</v>
      </c>
      <c r="L24" s="911"/>
      <c r="M24" s="911"/>
      <c r="N24" s="911"/>
      <c r="O24" s="911" t="s">
        <v>1016</v>
      </c>
      <c r="P24" s="911"/>
      <c r="Q24" s="911"/>
      <c r="R24" s="911"/>
      <c r="S24" s="911"/>
      <c r="T24" s="911"/>
      <c r="U24" s="911" t="s">
        <v>1016</v>
      </c>
      <c r="V24" s="911"/>
      <c r="W24" s="911"/>
      <c r="X24" s="911"/>
      <c r="Y24" s="911"/>
      <c r="Z24" s="911"/>
      <c r="AA24" s="912" t="s">
        <v>1016</v>
      </c>
      <c r="AB24" s="912"/>
      <c r="AC24" s="912"/>
      <c r="AD24" s="912"/>
      <c r="AE24" s="912"/>
      <c r="AF24" s="912"/>
      <c r="AG24" s="735"/>
    </row>
    <row r="25" spans="1:33" ht="14.25" thickBot="1" thickTop="1">
      <c r="A25" s="910" t="s">
        <v>1017</v>
      </c>
      <c r="B25" s="910"/>
      <c r="C25" s="910"/>
      <c r="D25" s="910"/>
      <c r="E25" s="910"/>
      <c r="F25" s="910"/>
      <c r="G25" s="910"/>
      <c r="H25" s="910"/>
      <c r="I25" s="910"/>
      <c r="J25" s="910"/>
      <c r="K25" s="911" t="s">
        <v>1029</v>
      </c>
      <c r="L25" s="911"/>
      <c r="M25" s="911"/>
      <c r="N25" s="911"/>
      <c r="O25" s="911" t="s">
        <v>1016</v>
      </c>
      <c r="P25" s="911"/>
      <c r="Q25" s="911"/>
      <c r="R25" s="911"/>
      <c r="S25" s="911"/>
      <c r="T25" s="911"/>
      <c r="U25" s="911" t="s">
        <v>1016</v>
      </c>
      <c r="V25" s="911"/>
      <c r="W25" s="911"/>
      <c r="X25" s="911"/>
      <c r="Y25" s="911"/>
      <c r="Z25" s="911"/>
      <c r="AA25" s="912" t="s">
        <v>1016</v>
      </c>
      <c r="AB25" s="912"/>
      <c r="AC25" s="912"/>
      <c r="AD25" s="912"/>
      <c r="AE25" s="912"/>
      <c r="AF25" s="912"/>
      <c r="AG25" s="735"/>
    </row>
    <row r="26" spans="1:33" ht="14.25" thickBot="1" thickTop="1">
      <c r="A26" s="910" t="s">
        <v>1019</v>
      </c>
      <c r="B26" s="910"/>
      <c r="C26" s="910"/>
      <c r="D26" s="910"/>
      <c r="E26" s="910"/>
      <c r="F26" s="910"/>
      <c r="G26" s="910"/>
      <c r="H26" s="910"/>
      <c r="I26" s="910"/>
      <c r="J26" s="910"/>
      <c r="K26" s="911" t="s">
        <v>1030</v>
      </c>
      <c r="L26" s="911"/>
      <c r="M26" s="911"/>
      <c r="N26" s="911"/>
      <c r="O26" s="911" t="s">
        <v>1016</v>
      </c>
      <c r="P26" s="911"/>
      <c r="Q26" s="911"/>
      <c r="R26" s="911"/>
      <c r="S26" s="911"/>
      <c r="T26" s="911"/>
      <c r="U26" s="911" t="s">
        <v>1016</v>
      </c>
      <c r="V26" s="911"/>
      <c r="W26" s="911"/>
      <c r="X26" s="911"/>
      <c r="Y26" s="911"/>
      <c r="Z26" s="911"/>
      <c r="AA26" s="912" t="s">
        <v>1016</v>
      </c>
      <c r="AB26" s="912"/>
      <c r="AC26" s="912"/>
      <c r="AD26" s="912"/>
      <c r="AE26" s="912"/>
      <c r="AF26" s="912"/>
      <c r="AG26" s="735"/>
    </row>
    <row r="27" spans="1:33" ht="14.25" thickBot="1" thickTop="1">
      <c r="A27" s="910" t="s">
        <v>1021</v>
      </c>
      <c r="B27" s="910"/>
      <c r="C27" s="910"/>
      <c r="D27" s="910"/>
      <c r="E27" s="910"/>
      <c r="F27" s="910"/>
      <c r="G27" s="910"/>
      <c r="H27" s="910"/>
      <c r="I27" s="910"/>
      <c r="J27" s="910"/>
      <c r="K27" s="911" t="s">
        <v>1031</v>
      </c>
      <c r="L27" s="911"/>
      <c r="M27" s="911"/>
      <c r="N27" s="911"/>
      <c r="O27" s="911" t="s">
        <v>1025</v>
      </c>
      <c r="P27" s="911"/>
      <c r="Q27" s="911"/>
      <c r="R27" s="911"/>
      <c r="S27" s="911"/>
      <c r="T27" s="911"/>
      <c r="U27" s="911" t="s">
        <v>1026</v>
      </c>
      <c r="V27" s="911"/>
      <c r="W27" s="911"/>
      <c r="X27" s="911"/>
      <c r="Y27" s="911"/>
      <c r="Z27" s="911"/>
      <c r="AA27" s="912" t="s">
        <v>1027</v>
      </c>
      <c r="AB27" s="912"/>
      <c r="AC27" s="912"/>
      <c r="AD27" s="912"/>
      <c r="AE27" s="912"/>
      <c r="AF27" s="912"/>
      <c r="AG27" s="735"/>
    </row>
    <row r="28" spans="1:33" ht="14.25" thickBot="1" thickTop="1">
      <c r="A28" s="910" t="s">
        <v>1032</v>
      </c>
      <c r="B28" s="910"/>
      <c r="C28" s="910"/>
      <c r="D28" s="910"/>
      <c r="E28" s="910"/>
      <c r="F28" s="910"/>
      <c r="G28" s="910"/>
      <c r="H28" s="910"/>
      <c r="I28" s="910"/>
      <c r="J28" s="910"/>
      <c r="K28" s="911" t="s">
        <v>1033</v>
      </c>
      <c r="L28" s="911"/>
      <c r="M28" s="911"/>
      <c r="N28" s="911"/>
      <c r="O28" s="911" t="s">
        <v>1016</v>
      </c>
      <c r="P28" s="911"/>
      <c r="Q28" s="911"/>
      <c r="R28" s="911"/>
      <c r="S28" s="911"/>
      <c r="T28" s="911"/>
      <c r="U28" s="911" t="s">
        <v>1016</v>
      </c>
      <c r="V28" s="911"/>
      <c r="W28" s="911"/>
      <c r="X28" s="911"/>
      <c r="Y28" s="911"/>
      <c r="Z28" s="911"/>
      <c r="AA28" s="912" t="s">
        <v>1016</v>
      </c>
      <c r="AB28" s="912"/>
      <c r="AC28" s="912"/>
      <c r="AD28" s="912"/>
      <c r="AE28" s="912"/>
      <c r="AF28" s="912"/>
      <c r="AG28" s="735"/>
    </row>
    <row r="29" spans="1:33" ht="14.25" thickBot="1" thickTop="1">
      <c r="A29" s="910" t="s">
        <v>1014</v>
      </c>
      <c r="B29" s="910"/>
      <c r="C29" s="910"/>
      <c r="D29" s="910"/>
      <c r="E29" s="910"/>
      <c r="F29" s="910"/>
      <c r="G29" s="910"/>
      <c r="H29" s="910"/>
      <c r="I29" s="910"/>
      <c r="J29" s="910"/>
      <c r="K29" s="911" t="s">
        <v>1034</v>
      </c>
      <c r="L29" s="911"/>
      <c r="M29" s="911"/>
      <c r="N29" s="911"/>
      <c r="O29" s="911" t="s">
        <v>1016</v>
      </c>
      <c r="P29" s="911"/>
      <c r="Q29" s="911"/>
      <c r="R29" s="911"/>
      <c r="S29" s="911"/>
      <c r="T29" s="911"/>
      <c r="U29" s="911" t="s">
        <v>1016</v>
      </c>
      <c r="V29" s="911"/>
      <c r="W29" s="911"/>
      <c r="X29" s="911"/>
      <c r="Y29" s="911"/>
      <c r="Z29" s="911"/>
      <c r="AA29" s="912" t="s">
        <v>1016</v>
      </c>
      <c r="AB29" s="912"/>
      <c r="AC29" s="912"/>
      <c r="AD29" s="912"/>
      <c r="AE29" s="912"/>
      <c r="AF29" s="912"/>
      <c r="AG29" s="735"/>
    </row>
    <row r="30" spans="1:33" ht="14.25" thickBot="1" thickTop="1">
      <c r="A30" s="910" t="s">
        <v>1017</v>
      </c>
      <c r="B30" s="910"/>
      <c r="C30" s="910"/>
      <c r="D30" s="910"/>
      <c r="E30" s="910"/>
      <c r="F30" s="910"/>
      <c r="G30" s="910"/>
      <c r="H30" s="910"/>
      <c r="I30" s="910"/>
      <c r="J30" s="910"/>
      <c r="K30" s="911" t="s">
        <v>1035</v>
      </c>
      <c r="L30" s="911"/>
      <c r="M30" s="911"/>
      <c r="N30" s="911"/>
      <c r="O30" s="911" t="s">
        <v>1016</v>
      </c>
      <c r="P30" s="911"/>
      <c r="Q30" s="911"/>
      <c r="R30" s="911"/>
      <c r="S30" s="911"/>
      <c r="T30" s="911"/>
      <c r="U30" s="911" t="s">
        <v>1016</v>
      </c>
      <c r="V30" s="911"/>
      <c r="W30" s="911"/>
      <c r="X30" s="911"/>
      <c r="Y30" s="911"/>
      <c r="Z30" s="911"/>
      <c r="AA30" s="912" t="s">
        <v>1016</v>
      </c>
      <c r="AB30" s="912"/>
      <c r="AC30" s="912"/>
      <c r="AD30" s="912"/>
      <c r="AE30" s="912"/>
      <c r="AF30" s="912"/>
      <c r="AG30" s="735"/>
    </row>
    <row r="31" spans="1:33" ht="14.25" thickBot="1" thickTop="1">
      <c r="A31" s="910" t="s">
        <v>1019</v>
      </c>
      <c r="B31" s="910"/>
      <c r="C31" s="910"/>
      <c r="D31" s="910"/>
      <c r="E31" s="910"/>
      <c r="F31" s="910"/>
      <c r="G31" s="910"/>
      <c r="H31" s="910"/>
      <c r="I31" s="910"/>
      <c r="J31" s="910"/>
      <c r="K31" s="911" t="s">
        <v>1036</v>
      </c>
      <c r="L31" s="911"/>
      <c r="M31" s="911"/>
      <c r="N31" s="911"/>
      <c r="O31" s="911" t="s">
        <v>1016</v>
      </c>
      <c r="P31" s="911"/>
      <c r="Q31" s="911"/>
      <c r="R31" s="911"/>
      <c r="S31" s="911"/>
      <c r="T31" s="911"/>
      <c r="U31" s="911" t="s">
        <v>1016</v>
      </c>
      <c r="V31" s="911"/>
      <c r="W31" s="911"/>
      <c r="X31" s="911"/>
      <c r="Y31" s="911"/>
      <c r="Z31" s="911"/>
      <c r="AA31" s="912" t="s">
        <v>1016</v>
      </c>
      <c r="AB31" s="912"/>
      <c r="AC31" s="912"/>
      <c r="AD31" s="912"/>
      <c r="AE31" s="912"/>
      <c r="AF31" s="912"/>
      <c r="AG31" s="735"/>
    </row>
    <row r="32" spans="1:33" ht="14.25" thickBot="1" thickTop="1">
      <c r="A32" s="910" t="s">
        <v>1021</v>
      </c>
      <c r="B32" s="910"/>
      <c r="C32" s="910"/>
      <c r="D32" s="910"/>
      <c r="E32" s="910"/>
      <c r="F32" s="910"/>
      <c r="G32" s="910"/>
      <c r="H32" s="910"/>
      <c r="I32" s="910"/>
      <c r="J32" s="910"/>
      <c r="K32" s="911" t="s">
        <v>1037</v>
      </c>
      <c r="L32" s="911"/>
      <c r="M32" s="911"/>
      <c r="N32" s="911"/>
      <c r="O32" s="911" t="s">
        <v>1016</v>
      </c>
      <c r="P32" s="911"/>
      <c r="Q32" s="911"/>
      <c r="R32" s="911"/>
      <c r="S32" s="911"/>
      <c r="T32" s="911"/>
      <c r="U32" s="911" t="s">
        <v>1016</v>
      </c>
      <c r="V32" s="911"/>
      <c r="W32" s="911"/>
      <c r="X32" s="911"/>
      <c r="Y32" s="911"/>
      <c r="Z32" s="911"/>
      <c r="AA32" s="912" t="s">
        <v>1016</v>
      </c>
      <c r="AB32" s="912"/>
      <c r="AC32" s="912"/>
      <c r="AD32" s="912"/>
      <c r="AE32" s="912"/>
      <c r="AF32" s="912"/>
      <c r="AG32" s="735"/>
    </row>
    <row r="33" spans="1:33" ht="14.25" thickBot="1" thickTop="1">
      <c r="A33" s="910" t="s">
        <v>1038</v>
      </c>
      <c r="B33" s="910"/>
      <c r="C33" s="910"/>
      <c r="D33" s="910"/>
      <c r="E33" s="910"/>
      <c r="F33" s="910"/>
      <c r="G33" s="910"/>
      <c r="H33" s="910"/>
      <c r="I33" s="910"/>
      <c r="J33" s="910"/>
      <c r="K33" s="911" t="s">
        <v>1039</v>
      </c>
      <c r="L33" s="911"/>
      <c r="M33" s="911"/>
      <c r="N33" s="911"/>
      <c r="O33" s="911" t="s">
        <v>1040</v>
      </c>
      <c r="P33" s="911"/>
      <c r="Q33" s="911"/>
      <c r="R33" s="911"/>
      <c r="S33" s="911"/>
      <c r="T33" s="911"/>
      <c r="U33" s="911" t="s">
        <v>1041</v>
      </c>
      <c r="V33" s="911"/>
      <c r="W33" s="911"/>
      <c r="X33" s="911"/>
      <c r="Y33" s="911"/>
      <c r="Z33" s="911"/>
      <c r="AA33" s="912" t="s">
        <v>1042</v>
      </c>
      <c r="AB33" s="912"/>
      <c r="AC33" s="912"/>
      <c r="AD33" s="912"/>
      <c r="AE33" s="912"/>
      <c r="AF33" s="912"/>
      <c r="AG33" s="735"/>
    </row>
    <row r="34" spans="1:33" ht="14.25" thickBot="1" thickTop="1">
      <c r="A34" s="910" t="s">
        <v>1043</v>
      </c>
      <c r="B34" s="910"/>
      <c r="C34" s="910"/>
      <c r="D34" s="910"/>
      <c r="E34" s="910"/>
      <c r="F34" s="910"/>
      <c r="G34" s="910"/>
      <c r="H34" s="910"/>
      <c r="I34" s="910"/>
      <c r="J34" s="910"/>
      <c r="K34" s="911" t="s">
        <v>1044</v>
      </c>
      <c r="L34" s="911"/>
      <c r="M34" s="911"/>
      <c r="N34" s="911"/>
      <c r="O34" s="911" t="s">
        <v>1045</v>
      </c>
      <c r="P34" s="911"/>
      <c r="Q34" s="911"/>
      <c r="R34" s="911"/>
      <c r="S34" s="911"/>
      <c r="T34" s="911"/>
      <c r="U34" s="911" t="s">
        <v>1046</v>
      </c>
      <c r="V34" s="911"/>
      <c r="W34" s="911"/>
      <c r="X34" s="911"/>
      <c r="Y34" s="911"/>
      <c r="Z34" s="911"/>
      <c r="AA34" s="912" t="s">
        <v>1047</v>
      </c>
      <c r="AB34" s="912"/>
      <c r="AC34" s="912"/>
      <c r="AD34" s="912"/>
      <c r="AE34" s="912"/>
      <c r="AF34" s="912"/>
      <c r="AG34" s="735"/>
    </row>
    <row r="35" spans="1:33" ht="14.25" thickBot="1" thickTop="1">
      <c r="A35" s="910" t="s">
        <v>1014</v>
      </c>
      <c r="B35" s="910"/>
      <c r="C35" s="910"/>
      <c r="D35" s="910"/>
      <c r="E35" s="910"/>
      <c r="F35" s="910"/>
      <c r="G35" s="910"/>
      <c r="H35" s="910"/>
      <c r="I35" s="910"/>
      <c r="J35" s="910"/>
      <c r="K35" s="911" t="s">
        <v>1048</v>
      </c>
      <c r="L35" s="911"/>
      <c r="M35" s="911"/>
      <c r="N35" s="911"/>
      <c r="O35" s="911" t="s">
        <v>1016</v>
      </c>
      <c r="P35" s="911"/>
      <c r="Q35" s="911"/>
      <c r="R35" s="911"/>
      <c r="S35" s="911"/>
      <c r="T35" s="911"/>
      <c r="U35" s="911" t="s">
        <v>1049</v>
      </c>
      <c r="V35" s="911"/>
      <c r="W35" s="911"/>
      <c r="X35" s="911"/>
      <c r="Y35" s="911"/>
      <c r="Z35" s="911"/>
      <c r="AA35" s="912" t="s">
        <v>1016</v>
      </c>
      <c r="AB35" s="912"/>
      <c r="AC35" s="912"/>
      <c r="AD35" s="912"/>
      <c r="AE35" s="912"/>
      <c r="AF35" s="912"/>
      <c r="AG35" s="735"/>
    </row>
    <row r="36" spans="1:33" ht="14.25" thickBot="1" thickTop="1">
      <c r="A36" s="910" t="s">
        <v>1017</v>
      </c>
      <c r="B36" s="910"/>
      <c r="C36" s="910"/>
      <c r="D36" s="910"/>
      <c r="E36" s="910"/>
      <c r="F36" s="910"/>
      <c r="G36" s="910"/>
      <c r="H36" s="910"/>
      <c r="I36" s="910"/>
      <c r="J36" s="910"/>
      <c r="K36" s="911" t="s">
        <v>1050</v>
      </c>
      <c r="L36" s="911"/>
      <c r="M36" s="911"/>
      <c r="N36" s="911"/>
      <c r="O36" s="911" t="s">
        <v>1016</v>
      </c>
      <c r="P36" s="911"/>
      <c r="Q36" s="911"/>
      <c r="R36" s="911"/>
      <c r="S36" s="911"/>
      <c r="T36" s="911"/>
      <c r="U36" s="911" t="s">
        <v>1016</v>
      </c>
      <c r="V36" s="911"/>
      <c r="W36" s="911"/>
      <c r="X36" s="911"/>
      <c r="Y36" s="911"/>
      <c r="Z36" s="911"/>
      <c r="AA36" s="912" t="s">
        <v>1016</v>
      </c>
      <c r="AB36" s="912"/>
      <c r="AC36" s="912"/>
      <c r="AD36" s="912"/>
      <c r="AE36" s="912"/>
      <c r="AF36" s="912"/>
      <c r="AG36" s="735"/>
    </row>
    <row r="37" spans="1:33" ht="14.25" thickBot="1" thickTop="1">
      <c r="A37" s="910" t="s">
        <v>1019</v>
      </c>
      <c r="B37" s="910"/>
      <c r="C37" s="910"/>
      <c r="D37" s="910"/>
      <c r="E37" s="910"/>
      <c r="F37" s="910"/>
      <c r="G37" s="910"/>
      <c r="H37" s="910"/>
      <c r="I37" s="910"/>
      <c r="J37" s="910"/>
      <c r="K37" s="911" t="s">
        <v>1051</v>
      </c>
      <c r="L37" s="911"/>
      <c r="M37" s="911"/>
      <c r="N37" s="911"/>
      <c r="O37" s="911" t="s">
        <v>1016</v>
      </c>
      <c r="P37" s="911"/>
      <c r="Q37" s="911"/>
      <c r="R37" s="911"/>
      <c r="S37" s="911"/>
      <c r="T37" s="911"/>
      <c r="U37" s="911" t="s">
        <v>1052</v>
      </c>
      <c r="V37" s="911"/>
      <c r="W37" s="911"/>
      <c r="X37" s="911"/>
      <c r="Y37" s="911"/>
      <c r="Z37" s="911"/>
      <c r="AA37" s="912" t="s">
        <v>1016</v>
      </c>
      <c r="AB37" s="912"/>
      <c r="AC37" s="912"/>
      <c r="AD37" s="912"/>
      <c r="AE37" s="912"/>
      <c r="AF37" s="912"/>
      <c r="AG37" s="735"/>
    </row>
    <row r="38" spans="1:33" ht="14.25" thickBot="1" thickTop="1">
      <c r="A38" s="910" t="s">
        <v>1021</v>
      </c>
      <c r="B38" s="910"/>
      <c r="C38" s="910"/>
      <c r="D38" s="910"/>
      <c r="E38" s="910"/>
      <c r="F38" s="910"/>
      <c r="G38" s="910"/>
      <c r="H38" s="910"/>
      <c r="I38" s="910"/>
      <c r="J38" s="910"/>
      <c r="K38" s="911" t="s">
        <v>1053</v>
      </c>
      <c r="L38" s="911"/>
      <c r="M38" s="911"/>
      <c r="N38" s="911"/>
      <c r="O38" s="911" t="s">
        <v>1045</v>
      </c>
      <c r="P38" s="911"/>
      <c r="Q38" s="911"/>
      <c r="R38" s="911"/>
      <c r="S38" s="911"/>
      <c r="T38" s="911"/>
      <c r="U38" s="911" t="s">
        <v>1054</v>
      </c>
      <c r="V38" s="911"/>
      <c r="W38" s="911"/>
      <c r="X38" s="911"/>
      <c r="Y38" s="911"/>
      <c r="Z38" s="911"/>
      <c r="AA38" s="912" t="s">
        <v>1055</v>
      </c>
      <c r="AB38" s="912"/>
      <c r="AC38" s="912"/>
      <c r="AD38" s="912"/>
      <c r="AE38" s="912"/>
      <c r="AF38" s="912"/>
      <c r="AG38" s="735"/>
    </row>
    <row r="39" spans="1:33" ht="14.25" thickBot="1" thickTop="1">
      <c r="A39" s="910" t="s">
        <v>1056</v>
      </c>
      <c r="B39" s="910"/>
      <c r="C39" s="910"/>
      <c r="D39" s="910"/>
      <c r="E39" s="910"/>
      <c r="F39" s="910"/>
      <c r="G39" s="910"/>
      <c r="H39" s="910"/>
      <c r="I39" s="910"/>
      <c r="J39" s="910"/>
      <c r="K39" s="911" t="s">
        <v>1057</v>
      </c>
      <c r="L39" s="911"/>
      <c r="M39" s="911"/>
      <c r="N39" s="911"/>
      <c r="O39" s="911" t="s">
        <v>1058</v>
      </c>
      <c r="P39" s="911"/>
      <c r="Q39" s="911"/>
      <c r="R39" s="911"/>
      <c r="S39" s="911"/>
      <c r="T39" s="911"/>
      <c r="U39" s="911" t="s">
        <v>1059</v>
      </c>
      <c r="V39" s="911"/>
      <c r="W39" s="911"/>
      <c r="X39" s="911"/>
      <c r="Y39" s="911"/>
      <c r="Z39" s="911"/>
      <c r="AA39" s="912" t="s">
        <v>1060</v>
      </c>
      <c r="AB39" s="912"/>
      <c r="AC39" s="912"/>
      <c r="AD39" s="912"/>
      <c r="AE39" s="912"/>
      <c r="AF39" s="912"/>
      <c r="AG39" s="735"/>
    </row>
    <row r="40" spans="1:33" ht="14.25" thickBot="1" thickTop="1">
      <c r="A40" s="910" t="s">
        <v>1014</v>
      </c>
      <c r="B40" s="910"/>
      <c r="C40" s="910"/>
      <c r="D40" s="910"/>
      <c r="E40" s="910"/>
      <c r="F40" s="910"/>
      <c r="G40" s="910"/>
      <c r="H40" s="910"/>
      <c r="I40" s="910"/>
      <c r="J40" s="910"/>
      <c r="K40" s="911" t="s">
        <v>1061</v>
      </c>
      <c r="L40" s="911"/>
      <c r="M40" s="911"/>
      <c r="N40" s="911"/>
      <c r="O40" s="911" t="s">
        <v>1016</v>
      </c>
      <c r="P40" s="911"/>
      <c r="Q40" s="911"/>
      <c r="R40" s="911"/>
      <c r="S40" s="911"/>
      <c r="T40" s="911"/>
      <c r="U40" s="911" t="s">
        <v>1062</v>
      </c>
      <c r="V40" s="911"/>
      <c r="W40" s="911"/>
      <c r="X40" s="911"/>
      <c r="Y40" s="911"/>
      <c r="Z40" s="911"/>
      <c r="AA40" s="912" t="s">
        <v>1016</v>
      </c>
      <c r="AB40" s="912"/>
      <c r="AC40" s="912"/>
      <c r="AD40" s="912"/>
      <c r="AE40" s="912"/>
      <c r="AF40" s="912"/>
      <c r="AG40" s="735"/>
    </row>
    <row r="41" spans="1:33" ht="14.25" thickBot="1" thickTop="1">
      <c r="A41" s="910" t="s">
        <v>1017</v>
      </c>
      <c r="B41" s="910"/>
      <c r="C41" s="910"/>
      <c r="D41" s="910"/>
      <c r="E41" s="910"/>
      <c r="F41" s="910"/>
      <c r="G41" s="910"/>
      <c r="H41" s="910"/>
      <c r="I41" s="910"/>
      <c r="J41" s="910"/>
      <c r="K41" s="911" t="s">
        <v>1063</v>
      </c>
      <c r="L41" s="911"/>
      <c r="M41" s="911"/>
      <c r="N41" s="911"/>
      <c r="O41" s="911" t="s">
        <v>1016</v>
      </c>
      <c r="P41" s="911"/>
      <c r="Q41" s="911"/>
      <c r="R41" s="911"/>
      <c r="S41" s="911"/>
      <c r="T41" s="911"/>
      <c r="U41" s="911" t="s">
        <v>1016</v>
      </c>
      <c r="V41" s="911"/>
      <c r="W41" s="911"/>
      <c r="X41" s="911"/>
      <c r="Y41" s="911"/>
      <c r="Z41" s="911"/>
      <c r="AA41" s="912" t="s">
        <v>1016</v>
      </c>
      <c r="AB41" s="912"/>
      <c r="AC41" s="912"/>
      <c r="AD41" s="912"/>
      <c r="AE41" s="912"/>
      <c r="AF41" s="912"/>
      <c r="AG41" s="735"/>
    </row>
    <row r="42" spans="1:33" ht="14.25" thickBot="1" thickTop="1">
      <c r="A42" s="910" t="s">
        <v>1019</v>
      </c>
      <c r="B42" s="910"/>
      <c r="C42" s="910"/>
      <c r="D42" s="910"/>
      <c r="E42" s="910"/>
      <c r="F42" s="910"/>
      <c r="G42" s="910"/>
      <c r="H42" s="910"/>
      <c r="I42" s="910"/>
      <c r="J42" s="910"/>
      <c r="K42" s="911" t="s">
        <v>1064</v>
      </c>
      <c r="L42" s="911"/>
      <c r="M42" s="911"/>
      <c r="N42" s="911"/>
      <c r="O42" s="911" t="s">
        <v>1016</v>
      </c>
      <c r="P42" s="911"/>
      <c r="Q42" s="911"/>
      <c r="R42" s="911"/>
      <c r="S42" s="911"/>
      <c r="T42" s="911"/>
      <c r="U42" s="911" t="s">
        <v>1065</v>
      </c>
      <c r="V42" s="911"/>
      <c r="W42" s="911"/>
      <c r="X42" s="911"/>
      <c r="Y42" s="911"/>
      <c r="Z42" s="911"/>
      <c r="AA42" s="912" t="s">
        <v>1016</v>
      </c>
      <c r="AB42" s="912"/>
      <c r="AC42" s="912"/>
      <c r="AD42" s="912"/>
      <c r="AE42" s="912"/>
      <c r="AF42" s="912"/>
      <c r="AG42" s="735"/>
    </row>
    <row r="43" spans="1:33" ht="14.25" thickBot="1" thickTop="1">
      <c r="A43" s="910" t="s">
        <v>1021</v>
      </c>
      <c r="B43" s="910"/>
      <c r="C43" s="910"/>
      <c r="D43" s="910"/>
      <c r="E43" s="910"/>
      <c r="F43" s="910"/>
      <c r="G43" s="910"/>
      <c r="H43" s="910"/>
      <c r="I43" s="910"/>
      <c r="J43" s="910"/>
      <c r="K43" s="911" t="s">
        <v>1066</v>
      </c>
      <c r="L43" s="911"/>
      <c r="M43" s="911"/>
      <c r="N43" s="911"/>
      <c r="O43" s="911" t="s">
        <v>1058</v>
      </c>
      <c r="P43" s="911"/>
      <c r="Q43" s="911"/>
      <c r="R43" s="911"/>
      <c r="S43" s="911"/>
      <c r="T43" s="911"/>
      <c r="U43" s="911" t="s">
        <v>1067</v>
      </c>
      <c r="V43" s="911"/>
      <c r="W43" s="911"/>
      <c r="X43" s="911"/>
      <c r="Y43" s="911"/>
      <c r="Z43" s="911"/>
      <c r="AA43" s="912" t="s">
        <v>1068</v>
      </c>
      <c r="AB43" s="912"/>
      <c r="AC43" s="912"/>
      <c r="AD43" s="912"/>
      <c r="AE43" s="912"/>
      <c r="AF43" s="912"/>
      <c r="AG43" s="735"/>
    </row>
    <row r="44" spans="1:33" ht="14.25" thickBot="1" thickTop="1">
      <c r="A44" s="910" t="s">
        <v>1069</v>
      </c>
      <c r="B44" s="910"/>
      <c r="C44" s="910"/>
      <c r="D44" s="910"/>
      <c r="E44" s="910"/>
      <c r="F44" s="910"/>
      <c r="G44" s="910"/>
      <c r="H44" s="910"/>
      <c r="I44" s="910"/>
      <c r="J44" s="910"/>
      <c r="K44" s="911" t="s">
        <v>1070</v>
      </c>
      <c r="L44" s="911"/>
      <c r="M44" s="911"/>
      <c r="N44" s="911"/>
      <c r="O44" s="911" t="s">
        <v>1016</v>
      </c>
      <c r="P44" s="911"/>
      <c r="Q44" s="911"/>
      <c r="R44" s="911"/>
      <c r="S44" s="911"/>
      <c r="T44" s="911"/>
      <c r="U44" s="911" t="s">
        <v>1016</v>
      </c>
      <c r="V44" s="911"/>
      <c r="W44" s="911"/>
      <c r="X44" s="911"/>
      <c r="Y44" s="911"/>
      <c r="Z44" s="911"/>
      <c r="AA44" s="912" t="s">
        <v>1016</v>
      </c>
      <c r="AB44" s="912"/>
      <c r="AC44" s="912"/>
      <c r="AD44" s="912"/>
      <c r="AE44" s="912"/>
      <c r="AF44" s="912"/>
      <c r="AG44" s="735"/>
    </row>
    <row r="45" spans="1:33" ht="14.25" thickBot="1" thickTop="1">
      <c r="A45" s="910" t="s">
        <v>1014</v>
      </c>
      <c r="B45" s="910"/>
      <c r="C45" s="910"/>
      <c r="D45" s="910"/>
      <c r="E45" s="910"/>
      <c r="F45" s="910"/>
      <c r="G45" s="910"/>
      <c r="H45" s="910"/>
      <c r="I45" s="910"/>
      <c r="J45" s="910"/>
      <c r="K45" s="911" t="s">
        <v>1071</v>
      </c>
      <c r="L45" s="911"/>
      <c r="M45" s="911"/>
      <c r="N45" s="911"/>
      <c r="O45" s="911" t="s">
        <v>1016</v>
      </c>
      <c r="P45" s="911"/>
      <c r="Q45" s="911"/>
      <c r="R45" s="911"/>
      <c r="S45" s="911"/>
      <c r="T45" s="911"/>
      <c r="U45" s="911" t="s">
        <v>1016</v>
      </c>
      <c r="V45" s="911"/>
      <c r="W45" s="911"/>
      <c r="X45" s="911"/>
      <c r="Y45" s="911"/>
      <c r="Z45" s="911"/>
      <c r="AA45" s="912" t="s">
        <v>1016</v>
      </c>
      <c r="AB45" s="912"/>
      <c r="AC45" s="912"/>
      <c r="AD45" s="912"/>
      <c r="AE45" s="912"/>
      <c r="AF45" s="912"/>
      <c r="AG45" s="735"/>
    </row>
    <row r="46" spans="1:33" ht="14.25" thickBot="1" thickTop="1">
      <c r="A46" s="910" t="s">
        <v>1017</v>
      </c>
      <c r="B46" s="910"/>
      <c r="C46" s="910"/>
      <c r="D46" s="910"/>
      <c r="E46" s="910"/>
      <c r="F46" s="910"/>
      <c r="G46" s="910"/>
      <c r="H46" s="910"/>
      <c r="I46" s="910"/>
      <c r="J46" s="910"/>
      <c r="K46" s="911" t="s">
        <v>1072</v>
      </c>
      <c r="L46" s="911"/>
      <c r="M46" s="911"/>
      <c r="N46" s="911"/>
      <c r="O46" s="911" t="s">
        <v>1016</v>
      </c>
      <c r="P46" s="911"/>
      <c r="Q46" s="911"/>
      <c r="R46" s="911"/>
      <c r="S46" s="911"/>
      <c r="T46" s="911"/>
      <c r="U46" s="911" t="s">
        <v>1016</v>
      </c>
      <c r="V46" s="911"/>
      <c r="W46" s="911"/>
      <c r="X46" s="911"/>
      <c r="Y46" s="911"/>
      <c r="Z46" s="911"/>
      <c r="AA46" s="912" t="s">
        <v>1016</v>
      </c>
      <c r="AB46" s="912"/>
      <c r="AC46" s="912"/>
      <c r="AD46" s="912"/>
      <c r="AE46" s="912"/>
      <c r="AF46" s="912"/>
      <c r="AG46" s="735"/>
    </row>
    <row r="47" spans="1:33" ht="14.25" thickBot="1" thickTop="1">
      <c r="A47" s="910" t="s">
        <v>1019</v>
      </c>
      <c r="B47" s="910"/>
      <c r="C47" s="910"/>
      <c r="D47" s="910"/>
      <c r="E47" s="910"/>
      <c r="F47" s="910"/>
      <c r="G47" s="910"/>
      <c r="H47" s="910"/>
      <c r="I47" s="910"/>
      <c r="J47" s="910"/>
      <c r="K47" s="911" t="s">
        <v>1073</v>
      </c>
      <c r="L47" s="911"/>
      <c r="M47" s="911"/>
      <c r="N47" s="911"/>
      <c r="O47" s="911" t="s">
        <v>1016</v>
      </c>
      <c r="P47" s="911"/>
      <c r="Q47" s="911"/>
      <c r="R47" s="911"/>
      <c r="S47" s="911"/>
      <c r="T47" s="911"/>
      <c r="U47" s="911" t="s">
        <v>1016</v>
      </c>
      <c r="V47" s="911"/>
      <c r="W47" s="911"/>
      <c r="X47" s="911"/>
      <c r="Y47" s="911"/>
      <c r="Z47" s="911"/>
      <c r="AA47" s="912" t="s">
        <v>1016</v>
      </c>
      <c r="AB47" s="912"/>
      <c r="AC47" s="912"/>
      <c r="AD47" s="912"/>
      <c r="AE47" s="912"/>
      <c r="AF47" s="912"/>
      <c r="AG47" s="735"/>
    </row>
    <row r="48" spans="1:33" ht="14.25" thickBot="1" thickTop="1">
      <c r="A48" s="910" t="s">
        <v>1021</v>
      </c>
      <c r="B48" s="910"/>
      <c r="C48" s="910"/>
      <c r="D48" s="910"/>
      <c r="E48" s="910"/>
      <c r="F48" s="910"/>
      <c r="G48" s="910"/>
      <c r="H48" s="910"/>
      <c r="I48" s="910"/>
      <c r="J48" s="910"/>
      <c r="K48" s="911" t="s">
        <v>1074</v>
      </c>
      <c r="L48" s="911"/>
      <c r="M48" s="911"/>
      <c r="N48" s="911"/>
      <c r="O48" s="911" t="s">
        <v>1016</v>
      </c>
      <c r="P48" s="911"/>
      <c r="Q48" s="911"/>
      <c r="R48" s="911"/>
      <c r="S48" s="911"/>
      <c r="T48" s="911"/>
      <c r="U48" s="911" t="s">
        <v>1016</v>
      </c>
      <c r="V48" s="911"/>
      <c r="W48" s="911"/>
      <c r="X48" s="911"/>
      <c r="Y48" s="911"/>
      <c r="Z48" s="911"/>
      <c r="AA48" s="912" t="s">
        <v>1016</v>
      </c>
      <c r="AB48" s="912"/>
      <c r="AC48" s="912"/>
      <c r="AD48" s="912"/>
      <c r="AE48" s="912"/>
      <c r="AF48" s="912"/>
      <c r="AG48" s="735"/>
    </row>
    <row r="49" spans="1:33" ht="14.25" thickBot="1" thickTop="1">
      <c r="A49" s="910" t="s">
        <v>1075</v>
      </c>
      <c r="B49" s="910"/>
      <c r="C49" s="910"/>
      <c r="D49" s="910"/>
      <c r="E49" s="910"/>
      <c r="F49" s="910"/>
      <c r="G49" s="910"/>
      <c r="H49" s="910"/>
      <c r="I49" s="910"/>
      <c r="J49" s="910"/>
      <c r="K49" s="911" t="s">
        <v>1076</v>
      </c>
      <c r="L49" s="911"/>
      <c r="M49" s="911"/>
      <c r="N49" s="911"/>
      <c r="O49" s="911" t="s">
        <v>1077</v>
      </c>
      <c r="P49" s="911"/>
      <c r="Q49" s="911"/>
      <c r="R49" s="911"/>
      <c r="S49" s="911"/>
      <c r="T49" s="911"/>
      <c r="U49" s="911" t="s">
        <v>1078</v>
      </c>
      <c r="V49" s="911"/>
      <c r="W49" s="911"/>
      <c r="X49" s="911"/>
      <c r="Y49" s="911"/>
      <c r="Z49" s="911"/>
      <c r="AA49" s="912" t="s">
        <v>1079</v>
      </c>
      <c r="AB49" s="912"/>
      <c r="AC49" s="912"/>
      <c r="AD49" s="912"/>
      <c r="AE49" s="912"/>
      <c r="AF49" s="912"/>
      <c r="AG49" s="735"/>
    </row>
    <row r="50" spans="1:33" ht="14.25" thickBot="1" thickTop="1">
      <c r="A50" s="910" t="s">
        <v>1014</v>
      </c>
      <c r="B50" s="910"/>
      <c r="C50" s="910"/>
      <c r="D50" s="910"/>
      <c r="E50" s="910"/>
      <c r="F50" s="910"/>
      <c r="G50" s="910"/>
      <c r="H50" s="910"/>
      <c r="I50" s="910"/>
      <c r="J50" s="910"/>
      <c r="K50" s="911" t="s">
        <v>1080</v>
      </c>
      <c r="L50" s="911"/>
      <c r="M50" s="911"/>
      <c r="N50" s="911"/>
      <c r="O50" s="911" t="s">
        <v>1016</v>
      </c>
      <c r="P50" s="911"/>
      <c r="Q50" s="911"/>
      <c r="R50" s="911"/>
      <c r="S50" s="911"/>
      <c r="T50" s="911"/>
      <c r="U50" s="911" t="s">
        <v>1016</v>
      </c>
      <c r="V50" s="911"/>
      <c r="W50" s="911"/>
      <c r="X50" s="911"/>
      <c r="Y50" s="911"/>
      <c r="Z50" s="911"/>
      <c r="AA50" s="912" t="s">
        <v>1016</v>
      </c>
      <c r="AB50" s="912"/>
      <c r="AC50" s="912"/>
      <c r="AD50" s="912"/>
      <c r="AE50" s="912"/>
      <c r="AF50" s="912"/>
      <c r="AG50" s="735"/>
    </row>
    <row r="51" spans="1:33" ht="14.25" thickBot="1" thickTop="1">
      <c r="A51" s="910" t="s">
        <v>1017</v>
      </c>
      <c r="B51" s="910"/>
      <c r="C51" s="910"/>
      <c r="D51" s="910"/>
      <c r="E51" s="910"/>
      <c r="F51" s="910"/>
      <c r="G51" s="910"/>
      <c r="H51" s="910"/>
      <c r="I51" s="910"/>
      <c r="J51" s="910"/>
      <c r="K51" s="911" t="s">
        <v>1081</v>
      </c>
      <c r="L51" s="911"/>
      <c r="M51" s="911"/>
      <c r="N51" s="911"/>
      <c r="O51" s="911" t="s">
        <v>1016</v>
      </c>
      <c r="P51" s="911"/>
      <c r="Q51" s="911"/>
      <c r="R51" s="911"/>
      <c r="S51" s="911"/>
      <c r="T51" s="911"/>
      <c r="U51" s="911" t="s">
        <v>1016</v>
      </c>
      <c r="V51" s="911"/>
      <c r="W51" s="911"/>
      <c r="X51" s="911"/>
      <c r="Y51" s="911"/>
      <c r="Z51" s="911"/>
      <c r="AA51" s="912" t="s">
        <v>1016</v>
      </c>
      <c r="AB51" s="912"/>
      <c r="AC51" s="912"/>
      <c r="AD51" s="912"/>
      <c r="AE51" s="912"/>
      <c r="AF51" s="912"/>
      <c r="AG51" s="735"/>
    </row>
    <row r="52" spans="1:33" ht="14.25" thickBot="1" thickTop="1">
      <c r="A52" s="910" t="s">
        <v>1019</v>
      </c>
      <c r="B52" s="910"/>
      <c r="C52" s="910"/>
      <c r="D52" s="910"/>
      <c r="E52" s="910"/>
      <c r="F52" s="910"/>
      <c r="G52" s="910"/>
      <c r="H52" s="910"/>
      <c r="I52" s="910"/>
      <c r="J52" s="910"/>
      <c r="K52" s="911" t="s">
        <v>1082</v>
      </c>
      <c r="L52" s="911"/>
      <c r="M52" s="911"/>
      <c r="N52" s="911"/>
      <c r="O52" s="911" t="s">
        <v>1016</v>
      </c>
      <c r="P52" s="911"/>
      <c r="Q52" s="911"/>
      <c r="R52" s="911"/>
      <c r="S52" s="911"/>
      <c r="T52" s="911"/>
      <c r="U52" s="911" t="s">
        <v>1016</v>
      </c>
      <c r="V52" s="911"/>
      <c r="W52" s="911"/>
      <c r="X52" s="911"/>
      <c r="Y52" s="911"/>
      <c r="Z52" s="911"/>
      <c r="AA52" s="912" t="s">
        <v>1016</v>
      </c>
      <c r="AB52" s="912"/>
      <c r="AC52" s="912"/>
      <c r="AD52" s="912"/>
      <c r="AE52" s="912"/>
      <c r="AF52" s="912"/>
      <c r="AG52" s="735"/>
    </row>
    <row r="53" spans="1:33" ht="14.25" thickBot="1" thickTop="1">
      <c r="A53" s="910" t="s">
        <v>1021</v>
      </c>
      <c r="B53" s="910"/>
      <c r="C53" s="910"/>
      <c r="D53" s="910"/>
      <c r="E53" s="910"/>
      <c r="F53" s="910"/>
      <c r="G53" s="910"/>
      <c r="H53" s="910"/>
      <c r="I53" s="910"/>
      <c r="J53" s="910"/>
      <c r="K53" s="911" t="s">
        <v>1083</v>
      </c>
      <c r="L53" s="911"/>
      <c r="M53" s="911"/>
      <c r="N53" s="911"/>
      <c r="O53" s="911" t="s">
        <v>1077</v>
      </c>
      <c r="P53" s="911"/>
      <c r="Q53" s="911"/>
      <c r="R53" s="911"/>
      <c r="S53" s="911"/>
      <c r="T53" s="911"/>
      <c r="U53" s="911" t="s">
        <v>1078</v>
      </c>
      <c r="V53" s="911"/>
      <c r="W53" s="911"/>
      <c r="X53" s="911"/>
      <c r="Y53" s="911"/>
      <c r="Z53" s="911"/>
      <c r="AA53" s="912" t="s">
        <v>1079</v>
      </c>
      <c r="AB53" s="912"/>
      <c r="AC53" s="912"/>
      <c r="AD53" s="912"/>
      <c r="AE53" s="912"/>
      <c r="AF53" s="912"/>
      <c r="AG53" s="735"/>
    </row>
    <row r="54" spans="1:33" ht="14.25" thickBot="1" thickTop="1">
      <c r="A54" s="910" t="s">
        <v>1084</v>
      </c>
      <c r="B54" s="910"/>
      <c r="C54" s="910"/>
      <c r="D54" s="910"/>
      <c r="E54" s="910"/>
      <c r="F54" s="910"/>
      <c r="G54" s="910"/>
      <c r="H54" s="910"/>
      <c r="I54" s="910"/>
      <c r="J54" s="910"/>
      <c r="K54" s="911" t="s">
        <v>1085</v>
      </c>
      <c r="L54" s="911"/>
      <c r="M54" s="911"/>
      <c r="N54" s="911"/>
      <c r="O54" s="911" t="s">
        <v>1016</v>
      </c>
      <c r="P54" s="911"/>
      <c r="Q54" s="911"/>
      <c r="R54" s="911"/>
      <c r="S54" s="911"/>
      <c r="T54" s="911"/>
      <c r="U54" s="911" t="s">
        <v>1016</v>
      </c>
      <c r="V54" s="911"/>
      <c r="W54" s="911"/>
      <c r="X54" s="911"/>
      <c r="Y54" s="911"/>
      <c r="Z54" s="911"/>
      <c r="AA54" s="912" t="s">
        <v>1016</v>
      </c>
      <c r="AB54" s="912"/>
      <c r="AC54" s="912"/>
      <c r="AD54" s="912"/>
      <c r="AE54" s="912"/>
      <c r="AF54" s="912"/>
      <c r="AG54" s="735"/>
    </row>
    <row r="55" spans="1:33" ht="14.25" thickBot="1" thickTop="1">
      <c r="A55" s="910" t="s">
        <v>1014</v>
      </c>
      <c r="B55" s="910"/>
      <c r="C55" s="910"/>
      <c r="D55" s="910"/>
      <c r="E55" s="910"/>
      <c r="F55" s="910"/>
      <c r="G55" s="910"/>
      <c r="H55" s="910"/>
      <c r="I55" s="910"/>
      <c r="J55" s="910"/>
      <c r="K55" s="911" t="s">
        <v>1086</v>
      </c>
      <c r="L55" s="911"/>
      <c r="M55" s="911"/>
      <c r="N55" s="911"/>
      <c r="O55" s="911" t="s">
        <v>1016</v>
      </c>
      <c r="P55" s="911"/>
      <c r="Q55" s="911"/>
      <c r="R55" s="911"/>
      <c r="S55" s="911"/>
      <c r="T55" s="911"/>
      <c r="U55" s="911" t="s">
        <v>1016</v>
      </c>
      <c r="V55" s="911"/>
      <c r="W55" s="911"/>
      <c r="X55" s="911"/>
      <c r="Y55" s="911"/>
      <c r="Z55" s="911"/>
      <c r="AA55" s="912" t="s">
        <v>1016</v>
      </c>
      <c r="AB55" s="912"/>
      <c r="AC55" s="912"/>
      <c r="AD55" s="912"/>
      <c r="AE55" s="912"/>
      <c r="AF55" s="912"/>
      <c r="AG55" s="735"/>
    </row>
    <row r="56" spans="1:33" ht="14.25" thickBot="1" thickTop="1">
      <c r="A56" s="910" t="s">
        <v>1017</v>
      </c>
      <c r="B56" s="910"/>
      <c r="C56" s="910"/>
      <c r="D56" s="910"/>
      <c r="E56" s="910"/>
      <c r="F56" s="910"/>
      <c r="G56" s="910"/>
      <c r="H56" s="910"/>
      <c r="I56" s="910"/>
      <c r="J56" s="910"/>
      <c r="K56" s="911" t="s">
        <v>1087</v>
      </c>
      <c r="L56" s="911"/>
      <c r="M56" s="911"/>
      <c r="N56" s="911"/>
      <c r="O56" s="911" t="s">
        <v>1016</v>
      </c>
      <c r="P56" s="911"/>
      <c r="Q56" s="911"/>
      <c r="R56" s="911"/>
      <c r="S56" s="911"/>
      <c r="T56" s="911"/>
      <c r="U56" s="911" t="s">
        <v>1016</v>
      </c>
      <c r="V56" s="911"/>
      <c r="W56" s="911"/>
      <c r="X56" s="911"/>
      <c r="Y56" s="911"/>
      <c r="Z56" s="911"/>
      <c r="AA56" s="912" t="s">
        <v>1016</v>
      </c>
      <c r="AB56" s="912"/>
      <c r="AC56" s="912"/>
      <c r="AD56" s="912"/>
      <c r="AE56" s="912"/>
      <c r="AF56" s="912"/>
      <c r="AG56" s="735"/>
    </row>
    <row r="57" spans="1:33" ht="14.25" thickBot="1" thickTop="1">
      <c r="A57" s="910" t="s">
        <v>1019</v>
      </c>
      <c r="B57" s="910"/>
      <c r="C57" s="910"/>
      <c r="D57" s="910"/>
      <c r="E57" s="910"/>
      <c r="F57" s="910"/>
      <c r="G57" s="910"/>
      <c r="H57" s="910"/>
      <c r="I57" s="910"/>
      <c r="J57" s="910"/>
      <c r="K57" s="911" t="s">
        <v>1088</v>
      </c>
      <c r="L57" s="911"/>
      <c r="M57" s="911"/>
      <c r="N57" s="911"/>
      <c r="O57" s="911" t="s">
        <v>1016</v>
      </c>
      <c r="P57" s="911"/>
      <c r="Q57" s="911"/>
      <c r="R57" s="911"/>
      <c r="S57" s="911"/>
      <c r="T57" s="911"/>
      <c r="U57" s="911" t="s">
        <v>1016</v>
      </c>
      <c r="V57" s="911"/>
      <c r="W57" s="911"/>
      <c r="X57" s="911"/>
      <c r="Y57" s="911"/>
      <c r="Z57" s="911"/>
      <c r="AA57" s="912" t="s">
        <v>1016</v>
      </c>
      <c r="AB57" s="912"/>
      <c r="AC57" s="912"/>
      <c r="AD57" s="912"/>
      <c r="AE57" s="912"/>
      <c r="AF57" s="912"/>
      <c r="AG57" s="735"/>
    </row>
    <row r="58" spans="1:33" ht="14.25" thickBot="1" thickTop="1">
      <c r="A58" s="910" t="s">
        <v>1021</v>
      </c>
      <c r="B58" s="910"/>
      <c r="C58" s="910"/>
      <c r="D58" s="910"/>
      <c r="E58" s="910"/>
      <c r="F58" s="910"/>
      <c r="G58" s="910"/>
      <c r="H58" s="910"/>
      <c r="I58" s="910"/>
      <c r="J58" s="910"/>
      <c r="K58" s="911" t="s">
        <v>1089</v>
      </c>
      <c r="L58" s="911"/>
      <c r="M58" s="911"/>
      <c r="N58" s="911"/>
      <c r="O58" s="911" t="s">
        <v>1016</v>
      </c>
      <c r="P58" s="911"/>
      <c r="Q58" s="911"/>
      <c r="R58" s="911"/>
      <c r="S58" s="911"/>
      <c r="T58" s="911"/>
      <c r="U58" s="911" t="s">
        <v>1016</v>
      </c>
      <c r="V58" s="911"/>
      <c r="W58" s="911"/>
      <c r="X58" s="911"/>
      <c r="Y58" s="911"/>
      <c r="Z58" s="911"/>
      <c r="AA58" s="912" t="s">
        <v>1016</v>
      </c>
      <c r="AB58" s="912"/>
      <c r="AC58" s="912"/>
      <c r="AD58" s="912"/>
      <c r="AE58" s="912"/>
      <c r="AF58" s="912"/>
      <c r="AG58" s="735"/>
    </row>
    <row r="59" spans="1:33" ht="14.25" thickBot="1" thickTop="1">
      <c r="A59" s="910" t="s">
        <v>1090</v>
      </c>
      <c r="B59" s="910"/>
      <c r="C59" s="910"/>
      <c r="D59" s="910"/>
      <c r="E59" s="910"/>
      <c r="F59" s="910"/>
      <c r="G59" s="910"/>
      <c r="H59" s="910"/>
      <c r="I59" s="910"/>
      <c r="J59" s="910"/>
      <c r="K59" s="911" t="s">
        <v>1091</v>
      </c>
      <c r="L59" s="911"/>
      <c r="M59" s="911"/>
      <c r="N59" s="911"/>
      <c r="O59" s="911" t="s">
        <v>1092</v>
      </c>
      <c r="P59" s="911"/>
      <c r="Q59" s="911"/>
      <c r="R59" s="911"/>
      <c r="S59" s="911"/>
      <c r="T59" s="911"/>
      <c r="U59" s="911" t="s">
        <v>1092</v>
      </c>
      <c r="V59" s="911"/>
      <c r="W59" s="911"/>
      <c r="X59" s="911"/>
      <c r="Y59" s="911"/>
      <c r="Z59" s="911"/>
      <c r="AA59" s="912" t="s">
        <v>1093</v>
      </c>
      <c r="AB59" s="912"/>
      <c r="AC59" s="912"/>
      <c r="AD59" s="912"/>
      <c r="AE59" s="912"/>
      <c r="AF59" s="912"/>
      <c r="AG59" s="735"/>
    </row>
    <row r="60" spans="1:33" ht="14.25" thickBot="1" thickTop="1">
      <c r="A60" s="910" t="s">
        <v>1094</v>
      </c>
      <c r="B60" s="910"/>
      <c r="C60" s="910"/>
      <c r="D60" s="910"/>
      <c r="E60" s="910"/>
      <c r="F60" s="910"/>
      <c r="G60" s="910"/>
      <c r="H60" s="910"/>
      <c r="I60" s="910"/>
      <c r="J60" s="910"/>
      <c r="K60" s="911" t="s">
        <v>1095</v>
      </c>
      <c r="L60" s="911"/>
      <c r="M60" s="911"/>
      <c r="N60" s="911"/>
      <c r="O60" s="911" t="s">
        <v>1092</v>
      </c>
      <c r="P60" s="911"/>
      <c r="Q60" s="911"/>
      <c r="R60" s="911"/>
      <c r="S60" s="911"/>
      <c r="T60" s="911"/>
      <c r="U60" s="911" t="s">
        <v>1092</v>
      </c>
      <c r="V60" s="911"/>
      <c r="W60" s="911"/>
      <c r="X60" s="911"/>
      <c r="Y60" s="911"/>
      <c r="Z60" s="911"/>
      <c r="AA60" s="912" t="s">
        <v>1093</v>
      </c>
      <c r="AB60" s="912"/>
      <c r="AC60" s="912"/>
      <c r="AD60" s="912"/>
      <c r="AE60" s="912"/>
      <c r="AF60" s="912"/>
      <c r="AG60" s="735"/>
    </row>
    <row r="61" spans="1:33" ht="14.25" thickBot="1" thickTop="1">
      <c r="A61" s="910" t="s">
        <v>1014</v>
      </c>
      <c r="B61" s="910"/>
      <c r="C61" s="910"/>
      <c r="D61" s="910"/>
      <c r="E61" s="910"/>
      <c r="F61" s="910"/>
      <c r="G61" s="910"/>
      <c r="H61" s="910"/>
      <c r="I61" s="910"/>
      <c r="J61" s="910"/>
      <c r="K61" s="911" t="s">
        <v>1096</v>
      </c>
      <c r="L61" s="911"/>
      <c r="M61" s="911"/>
      <c r="N61" s="911"/>
      <c r="O61" s="911" t="s">
        <v>1016</v>
      </c>
      <c r="P61" s="911"/>
      <c r="Q61" s="911"/>
      <c r="R61" s="911"/>
      <c r="S61" s="911"/>
      <c r="T61" s="911"/>
      <c r="U61" s="911" t="s">
        <v>1016</v>
      </c>
      <c r="V61" s="911"/>
      <c r="W61" s="911"/>
      <c r="X61" s="911"/>
      <c r="Y61" s="911"/>
      <c r="Z61" s="911"/>
      <c r="AA61" s="912" t="s">
        <v>1016</v>
      </c>
      <c r="AB61" s="912"/>
      <c r="AC61" s="912"/>
      <c r="AD61" s="912"/>
      <c r="AE61" s="912"/>
      <c r="AF61" s="912"/>
      <c r="AG61" s="735"/>
    </row>
    <row r="62" spans="1:33" ht="14.25" thickBot="1" thickTop="1">
      <c r="A62" s="910" t="s">
        <v>1017</v>
      </c>
      <c r="B62" s="910"/>
      <c r="C62" s="910"/>
      <c r="D62" s="910"/>
      <c r="E62" s="910"/>
      <c r="F62" s="910"/>
      <c r="G62" s="910"/>
      <c r="H62" s="910"/>
      <c r="I62" s="910"/>
      <c r="J62" s="910"/>
      <c r="K62" s="911" t="s">
        <v>1097</v>
      </c>
      <c r="L62" s="911"/>
      <c r="M62" s="911"/>
      <c r="N62" s="911"/>
      <c r="O62" s="911" t="s">
        <v>1016</v>
      </c>
      <c r="P62" s="911"/>
      <c r="Q62" s="911"/>
      <c r="R62" s="911"/>
      <c r="S62" s="911"/>
      <c r="T62" s="911"/>
      <c r="U62" s="911" t="s">
        <v>1016</v>
      </c>
      <c r="V62" s="911"/>
      <c r="W62" s="911"/>
      <c r="X62" s="911"/>
      <c r="Y62" s="911"/>
      <c r="Z62" s="911"/>
      <c r="AA62" s="912" t="s">
        <v>1016</v>
      </c>
      <c r="AB62" s="912"/>
      <c r="AC62" s="912"/>
      <c r="AD62" s="912"/>
      <c r="AE62" s="912"/>
      <c r="AF62" s="912"/>
      <c r="AG62" s="735"/>
    </row>
    <row r="63" spans="1:33" ht="14.25" thickBot="1" thickTop="1">
      <c r="A63" s="910" t="s">
        <v>1019</v>
      </c>
      <c r="B63" s="910"/>
      <c r="C63" s="910"/>
      <c r="D63" s="910"/>
      <c r="E63" s="910"/>
      <c r="F63" s="910"/>
      <c r="G63" s="910"/>
      <c r="H63" s="910"/>
      <c r="I63" s="910"/>
      <c r="J63" s="910"/>
      <c r="K63" s="911" t="s">
        <v>1098</v>
      </c>
      <c r="L63" s="911"/>
      <c r="M63" s="911"/>
      <c r="N63" s="911"/>
      <c r="O63" s="911" t="s">
        <v>1016</v>
      </c>
      <c r="P63" s="911"/>
      <c r="Q63" s="911"/>
      <c r="R63" s="911"/>
      <c r="S63" s="911"/>
      <c r="T63" s="911"/>
      <c r="U63" s="911" t="s">
        <v>1016</v>
      </c>
      <c r="V63" s="911"/>
      <c r="W63" s="911"/>
      <c r="X63" s="911"/>
      <c r="Y63" s="911"/>
      <c r="Z63" s="911"/>
      <c r="AA63" s="912" t="s">
        <v>1016</v>
      </c>
      <c r="AB63" s="912"/>
      <c r="AC63" s="912"/>
      <c r="AD63" s="912"/>
      <c r="AE63" s="912"/>
      <c r="AF63" s="912"/>
      <c r="AG63" s="735"/>
    </row>
    <row r="64" spans="1:33" ht="14.25" thickBot="1" thickTop="1">
      <c r="A64" s="910" t="s">
        <v>1021</v>
      </c>
      <c r="B64" s="910"/>
      <c r="C64" s="910"/>
      <c r="D64" s="910"/>
      <c r="E64" s="910"/>
      <c r="F64" s="910"/>
      <c r="G64" s="910"/>
      <c r="H64" s="910"/>
      <c r="I64" s="910"/>
      <c r="J64" s="910"/>
      <c r="K64" s="911" t="s">
        <v>1099</v>
      </c>
      <c r="L64" s="911"/>
      <c r="M64" s="911"/>
      <c r="N64" s="911"/>
      <c r="O64" s="911" t="s">
        <v>1092</v>
      </c>
      <c r="P64" s="911"/>
      <c r="Q64" s="911"/>
      <c r="R64" s="911"/>
      <c r="S64" s="911"/>
      <c r="T64" s="911"/>
      <c r="U64" s="911" t="s">
        <v>1092</v>
      </c>
      <c r="V64" s="911"/>
      <c r="W64" s="911"/>
      <c r="X64" s="911"/>
      <c r="Y64" s="911"/>
      <c r="Z64" s="911"/>
      <c r="AA64" s="912" t="s">
        <v>1093</v>
      </c>
      <c r="AB64" s="912"/>
      <c r="AC64" s="912"/>
      <c r="AD64" s="912"/>
      <c r="AE64" s="912"/>
      <c r="AF64" s="912"/>
      <c r="AG64" s="735"/>
    </row>
    <row r="65" spans="1:33" ht="14.25" thickBot="1" thickTop="1">
      <c r="A65" s="910" t="s">
        <v>1100</v>
      </c>
      <c r="B65" s="910"/>
      <c r="C65" s="910"/>
      <c r="D65" s="910"/>
      <c r="E65" s="910"/>
      <c r="F65" s="910"/>
      <c r="G65" s="910"/>
      <c r="H65" s="910"/>
      <c r="I65" s="910"/>
      <c r="J65" s="910"/>
      <c r="K65" s="911" t="s">
        <v>1101</v>
      </c>
      <c r="L65" s="911"/>
      <c r="M65" s="911"/>
      <c r="N65" s="911"/>
      <c r="O65" s="911" t="s">
        <v>1016</v>
      </c>
      <c r="P65" s="911"/>
      <c r="Q65" s="911"/>
      <c r="R65" s="911"/>
      <c r="S65" s="911"/>
      <c r="T65" s="911"/>
      <c r="U65" s="911" t="s">
        <v>1016</v>
      </c>
      <c r="V65" s="911"/>
      <c r="W65" s="911"/>
      <c r="X65" s="911"/>
      <c r="Y65" s="911"/>
      <c r="Z65" s="911"/>
      <c r="AA65" s="912" t="s">
        <v>1016</v>
      </c>
      <c r="AB65" s="912"/>
      <c r="AC65" s="912"/>
      <c r="AD65" s="912"/>
      <c r="AE65" s="912"/>
      <c r="AF65" s="912"/>
      <c r="AG65" s="735"/>
    </row>
    <row r="66" spans="1:33" ht="14.25" thickBot="1" thickTop="1">
      <c r="A66" s="910" t="s">
        <v>1014</v>
      </c>
      <c r="B66" s="910"/>
      <c r="C66" s="910"/>
      <c r="D66" s="910"/>
      <c r="E66" s="910"/>
      <c r="F66" s="910"/>
      <c r="G66" s="910"/>
      <c r="H66" s="910"/>
      <c r="I66" s="910"/>
      <c r="J66" s="910"/>
      <c r="K66" s="911" t="s">
        <v>1102</v>
      </c>
      <c r="L66" s="911"/>
      <c r="M66" s="911"/>
      <c r="N66" s="911"/>
      <c r="O66" s="911" t="s">
        <v>1016</v>
      </c>
      <c r="P66" s="911"/>
      <c r="Q66" s="911"/>
      <c r="R66" s="911"/>
      <c r="S66" s="911"/>
      <c r="T66" s="911"/>
      <c r="U66" s="911" t="s">
        <v>1016</v>
      </c>
      <c r="V66" s="911"/>
      <c r="W66" s="911"/>
      <c r="X66" s="911"/>
      <c r="Y66" s="911"/>
      <c r="Z66" s="911"/>
      <c r="AA66" s="912" t="s">
        <v>1016</v>
      </c>
      <c r="AB66" s="912"/>
      <c r="AC66" s="912"/>
      <c r="AD66" s="912"/>
      <c r="AE66" s="912"/>
      <c r="AF66" s="912"/>
      <c r="AG66" s="735"/>
    </row>
    <row r="67" spans="1:33" ht="14.25" thickBot="1" thickTop="1">
      <c r="A67" s="910" t="s">
        <v>1017</v>
      </c>
      <c r="B67" s="910"/>
      <c r="C67" s="910"/>
      <c r="D67" s="910"/>
      <c r="E67" s="910"/>
      <c r="F67" s="910"/>
      <c r="G67" s="910"/>
      <c r="H67" s="910"/>
      <c r="I67" s="910"/>
      <c r="J67" s="910"/>
      <c r="K67" s="911" t="s">
        <v>1103</v>
      </c>
      <c r="L67" s="911"/>
      <c r="M67" s="911"/>
      <c r="N67" s="911"/>
      <c r="O67" s="911" t="s">
        <v>1016</v>
      </c>
      <c r="P67" s="911"/>
      <c r="Q67" s="911"/>
      <c r="R67" s="911"/>
      <c r="S67" s="911"/>
      <c r="T67" s="911"/>
      <c r="U67" s="911" t="s">
        <v>1016</v>
      </c>
      <c r="V67" s="911"/>
      <c r="W67" s="911"/>
      <c r="X67" s="911"/>
      <c r="Y67" s="911"/>
      <c r="Z67" s="911"/>
      <c r="AA67" s="912" t="s">
        <v>1016</v>
      </c>
      <c r="AB67" s="912"/>
      <c r="AC67" s="912"/>
      <c r="AD67" s="912"/>
      <c r="AE67" s="912"/>
      <c r="AF67" s="912"/>
      <c r="AG67" s="735"/>
    </row>
    <row r="68" spans="1:33" ht="14.25" thickBot="1" thickTop="1">
      <c r="A68" s="910" t="s">
        <v>1019</v>
      </c>
      <c r="B68" s="910"/>
      <c r="C68" s="910"/>
      <c r="D68" s="910"/>
      <c r="E68" s="910"/>
      <c r="F68" s="910"/>
      <c r="G68" s="910"/>
      <c r="H68" s="910"/>
      <c r="I68" s="910"/>
      <c r="J68" s="910"/>
      <c r="K68" s="911" t="s">
        <v>1104</v>
      </c>
      <c r="L68" s="911"/>
      <c r="M68" s="911"/>
      <c r="N68" s="911"/>
      <c r="O68" s="911" t="s">
        <v>1016</v>
      </c>
      <c r="P68" s="911"/>
      <c r="Q68" s="911"/>
      <c r="R68" s="911"/>
      <c r="S68" s="911"/>
      <c r="T68" s="911"/>
      <c r="U68" s="911" t="s">
        <v>1016</v>
      </c>
      <c r="V68" s="911"/>
      <c r="W68" s="911"/>
      <c r="X68" s="911"/>
      <c r="Y68" s="911"/>
      <c r="Z68" s="911"/>
      <c r="AA68" s="912" t="s">
        <v>1016</v>
      </c>
      <c r="AB68" s="912"/>
      <c r="AC68" s="912"/>
      <c r="AD68" s="912"/>
      <c r="AE68" s="912"/>
      <c r="AF68" s="912"/>
      <c r="AG68" s="735"/>
    </row>
    <row r="69" spans="1:33" ht="14.25" thickBot="1" thickTop="1">
      <c r="A69" s="910" t="s">
        <v>1021</v>
      </c>
      <c r="B69" s="910"/>
      <c r="C69" s="910"/>
      <c r="D69" s="910"/>
      <c r="E69" s="910"/>
      <c r="F69" s="910"/>
      <c r="G69" s="910"/>
      <c r="H69" s="910"/>
      <c r="I69" s="910"/>
      <c r="J69" s="910"/>
      <c r="K69" s="911" t="s">
        <v>1105</v>
      </c>
      <c r="L69" s="911"/>
      <c r="M69" s="911"/>
      <c r="N69" s="911"/>
      <c r="O69" s="911" t="s">
        <v>1016</v>
      </c>
      <c r="P69" s="911"/>
      <c r="Q69" s="911"/>
      <c r="R69" s="911"/>
      <c r="S69" s="911"/>
      <c r="T69" s="911"/>
      <c r="U69" s="911" t="s">
        <v>1016</v>
      </c>
      <c r="V69" s="911"/>
      <c r="W69" s="911"/>
      <c r="X69" s="911"/>
      <c r="Y69" s="911"/>
      <c r="Z69" s="911"/>
      <c r="AA69" s="912" t="s">
        <v>1016</v>
      </c>
      <c r="AB69" s="912"/>
      <c r="AC69" s="912"/>
      <c r="AD69" s="912"/>
      <c r="AE69" s="912"/>
      <c r="AF69" s="912"/>
      <c r="AG69" s="735"/>
    </row>
    <row r="70" spans="1:33" ht="14.25" thickBot="1" thickTop="1">
      <c r="A70" s="910" t="s">
        <v>1106</v>
      </c>
      <c r="B70" s="910"/>
      <c r="C70" s="910"/>
      <c r="D70" s="910"/>
      <c r="E70" s="910"/>
      <c r="F70" s="910"/>
      <c r="G70" s="910"/>
      <c r="H70" s="910"/>
      <c r="I70" s="910"/>
      <c r="J70" s="910"/>
      <c r="K70" s="911" t="s">
        <v>1107</v>
      </c>
      <c r="L70" s="911"/>
      <c r="M70" s="911"/>
      <c r="N70" s="911"/>
      <c r="O70" s="911" t="s">
        <v>1016</v>
      </c>
      <c r="P70" s="911"/>
      <c r="Q70" s="911"/>
      <c r="R70" s="911"/>
      <c r="S70" s="911"/>
      <c r="T70" s="911"/>
      <c r="U70" s="911" t="s">
        <v>1016</v>
      </c>
      <c r="V70" s="911"/>
      <c r="W70" s="911"/>
      <c r="X70" s="911"/>
      <c r="Y70" s="911"/>
      <c r="Z70" s="911"/>
      <c r="AA70" s="912" t="s">
        <v>1016</v>
      </c>
      <c r="AB70" s="912"/>
      <c r="AC70" s="912"/>
      <c r="AD70" s="912"/>
      <c r="AE70" s="912"/>
      <c r="AF70" s="912"/>
      <c r="AG70" s="735"/>
    </row>
    <row r="71" spans="1:33" ht="14.25" thickBot="1" thickTop="1">
      <c r="A71" s="910" t="s">
        <v>1014</v>
      </c>
      <c r="B71" s="910"/>
      <c r="C71" s="910"/>
      <c r="D71" s="910"/>
      <c r="E71" s="910"/>
      <c r="F71" s="910"/>
      <c r="G71" s="910"/>
      <c r="H71" s="910"/>
      <c r="I71" s="910"/>
      <c r="J71" s="910"/>
      <c r="K71" s="911" t="s">
        <v>1108</v>
      </c>
      <c r="L71" s="911"/>
      <c r="M71" s="911"/>
      <c r="N71" s="911"/>
      <c r="O71" s="911" t="s">
        <v>1016</v>
      </c>
      <c r="P71" s="911"/>
      <c r="Q71" s="911"/>
      <c r="R71" s="911"/>
      <c r="S71" s="911"/>
      <c r="T71" s="911"/>
      <c r="U71" s="911" t="s">
        <v>1016</v>
      </c>
      <c r="V71" s="911"/>
      <c r="W71" s="911"/>
      <c r="X71" s="911"/>
      <c r="Y71" s="911"/>
      <c r="Z71" s="911"/>
      <c r="AA71" s="912" t="s">
        <v>1016</v>
      </c>
      <c r="AB71" s="912"/>
      <c r="AC71" s="912"/>
      <c r="AD71" s="912"/>
      <c r="AE71" s="912"/>
      <c r="AF71" s="912"/>
      <c r="AG71" s="735"/>
    </row>
    <row r="72" spans="1:33" ht="14.25" thickBot="1" thickTop="1">
      <c r="A72" s="910" t="s">
        <v>1017</v>
      </c>
      <c r="B72" s="910"/>
      <c r="C72" s="910"/>
      <c r="D72" s="910"/>
      <c r="E72" s="910"/>
      <c r="F72" s="910"/>
      <c r="G72" s="910"/>
      <c r="H72" s="910"/>
      <c r="I72" s="910"/>
      <c r="J72" s="910"/>
      <c r="K72" s="911" t="s">
        <v>1109</v>
      </c>
      <c r="L72" s="911"/>
      <c r="M72" s="911"/>
      <c r="N72" s="911"/>
      <c r="O72" s="911" t="s">
        <v>1016</v>
      </c>
      <c r="P72" s="911"/>
      <c r="Q72" s="911"/>
      <c r="R72" s="911"/>
      <c r="S72" s="911"/>
      <c r="T72" s="911"/>
      <c r="U72" s="911" t="s">
        <v>1016</v>
      </c>
      <c r="V72" s="911"/>
      <c r="W72" s="911"/>
      <c r="X72" s="911"/>
      <c r="Y72" s="911"/>
      <c r="Z72" s="911"/>
      <c r="AA72" s="912" t="s">
        <v>1016</v>
      </c>
      <c r="AB72" s="912"/>
      <c r="AC72" s="912"/>
      <c r="AD72" s="912"/>
      <c r="AE72" s="912"/>
      <c r="AF72" s="912"/>
      <c r="AG72" s="735"/>
    </row>
    <row r="73" spans="1:33" ht="14.25" thickBot="1" thickTop="1">
      <c r="A73" s="910" t="s">
        <v>1019</v>
      </c>
      <c r="B73" s="910"/>
      <c r="C73" s="910"/>
      <c r="D73" s="910"/>
      <c r="E73" s="910"/>
      <c r="F73" s="910"/>
      <c r="G73" s="910"/>
      <c r="H73" s="910"/>
      <c r="I73" s="910"/>
      <c r="J73" s="910"/>
      <c r="K73" s="911" t="s">
        <v>1110</v>
      </c>
      <c r="L73" s="911"/>
      <c r="M73" s="911"/>
      <c r="N73" s="911"/>
      <c r="O73" s="911" t="s">
        <v>1016</v>
      </c>
      <c r="P73" s="911"/>
      <c r="Q73" s="911"/>
      <c r="R73" s="911"/>
      <c r="S73" s="911"/>
      <c r="T73" s="911"/>
      <c r="U73" s="911" t="s">
        <v>1016</v>
      </c>
      <c r="V73" s="911"/>
      <c r="W73" s="911"/>
      <c r="X73" s="911"/>
      <c r="Y73" s="911"/>
      <c r="Z73" s="911"/>
      <c r="AA73" s="912" t="s">
        <v>1016</v>
      </c>
      <c r="AB73" s="912"/>
      <c r="AC73" s="912"/>
      <c r="AD73" s="912"/>
      <c r="AE73" s="912"/>
      <c r="AF73" s="912"/>
      <c r="AG73" s="735"/>
    </row>
    <row r="74" spans="1:33" ht="14.25" thickBot="1" thickTop="1">
      <c r="A74" s="910" t="s">
        <v>1021</v>
      </c>
      <c r="B74" s="910"/>
      <c r="C74" s="910"/>
      <c r="D74" s="910"/>
      <c r="E74" s="910"/>
      <c r="F74" s="910"/>
      <c r="G74" s="910"/>
      <c r="H74" s="910"/>
      <c r="I74" s="910"/>
      <c r="J74" s="910"/>
      <c r="K74" s="911" t="s">
        <v>1111</v>
      </c>
      <c r="L74" s="911"/>
      <c r="M74" s="911"/>
      <c r="N74" s="911"/>
      <c r="O74" s="911" t="s">
        <v>1016</v>
      </c>
      <c r="P74" s="911"/>
      <c r="Q74" s="911"/>
      <c r="R74" s="911"/>
      <c r="S74" s="911"/>
      <c r="T74" s="911"/>
      <c r="U74" s="911" t="s">
        <v>1016</v>
      </c>
      <c r="V74" s="911"/>
      <c r="W74" s="911"/>
      <c r="X74" s="911"/>
      <c r="Y74" s="911"/>
      <c r="Z74" s="911"/>
      <c r="AA74" s="912" t="s">
        <v>1016</v>
      </c>
      <c r="AB74" s="912"/>
      <c r="AC74" s="912"/>
      <c r="AD74" s="912"/>
      <c r="AE74" s="912"/>
      <c r="AF74" s="912"/>
      <c r="AG74" s="735"/>
    </row>
    <row r="75" spans="1:33" ht="14.25" thickBot="1" thickTop="1">
      <c r="A75" s="910" t="s">
        <v>1112</v>
      </c>
      <c r="B75" s="910"/>
      <c r="C75" s="910"/>
      <c r="D75" s="910"/>
      <c r="E75" s="910"/>
      <c r="F75" s="910"/>
      <c r="G75" s="910"/>
      <c r="H75" s="910"/>
      <c r="I75" s="910"/>
      <c r="J75" s="910"/>
      <c r="K75" s="911" t="s">
        <v>1113</v>
      </c>
      <c r="L75" s="911"/>
      <c r="M75" s="911"/>
      <c r="N75" s="911"/>
      <c r="O75" s="911" t="s">
        <v>1016</v>
      </c>
      <c r="P75" s="911"/>
      <c r="Q75" s="911"/>
      <c r="R75" s="911"/>
      <c r="S75" s="911"/>
      <c r="T75" s="911"/>
      <c r="U75" s="911" t="s">
        <v>1016</v>
      </c>
      <c r="V75" s="911"/>
      <c r="W75" s="911"/>
      <c r="X75" s="911"/>
      <c r="Y75" s="911"/>
      <c r="Z75" s="911"/>
      <c r="AA75" s="912" t="s">
        <v>1016</v>
      </c>
      <c r="AB75" s="912"/>
      <c r="AC75" s="912"/>
      <c r="AD75" s="912"/>
      <c r="AE75" s="912"/>
      <c r="AF75" s="912"/>
      <c r="AG75" s="735"/>
    </row>
    <row r="76" spans="1:33" ht="14.25" thickBot="1" thickTop="1">
      <c r="A76" s="910" t="s">
        <v>1114</v>
      </c>
      <c r="B76" s="910"/>
      <c r="C76" s="910"/>
      <c r="D76" s="910"/>
      <c r="E76" s="910"/>
      <c r="F76" s="910"/>
      <c r="G76" s="910"/>
      <c r="H76" s="910"/>
      <c r="I76" s="910"/>
      <c r="J76" s="910"/>
      <c r="K76" s="911" t="s">
        <v>1115</v>
      </c>
      <c r="L76" s="911"/>
      <c r="M76" s="911"/>
      <c r="N76" s="911"/>
      <c r="O76" s="911" t="s">
        <v>1016</v>
      </c>
      <c r="P76" s="911"/>
      <c r="Q76" s="911"/>
      <c r="R76" s="911"/>
      <c r="S76" s="911"/>
      <c r="T76" s="911"/>
      <c r="U76" s="911" t="s">
        <v>1016</v>
      </c>
      <c r="V76" s="911"/>
      <c r="W76" s="911"/>
      <c r="X76" s="911"/>
      <c r="Y76" s="911"/>
      <c r="Z76" s="911"/>
      <c r="AA76" s="912" t="s">
        <v>1016</v>
      </c>
      <c r="AB76" s="912"/>
      <c r="AC76" s="912"/>
      <c r="AD76" s="912"/>
      <c r="AE76" s="912"/>
      <c r="AF76" s="912"/>
      <c r="AG76" s="735"/>
    </row>
    <row r="77" spans="1:33" ht="14.25" thickBot="1" thickTop="1">
      <c r="A77" s="910" t="s">
        <v>1014</v>
      </c>
      <c r="B77" s="910"/>
      <c r="C77" s="910"/>
      <c r="D77" s="910"/>
      <c r="E77" s="910"/>
      <c r="F77" s="910"/>
      <c r="G77" s="910"/>
      <c r="H77" s="910"/>
      <c r="I77" s="910"/>
      <c r="J77" s="910"/>
      <c r="K77" s="911" t="s">
        <v>1116</v>
      </c>
      <c r="L77" s="911"/>
      <c r="M77" s="911"/>
      <c r="N77" s="911"/>
      <c r="O77" s="911" t="s">
        <v>1016</v>
      </c>
      <c r="P77" s="911"/>
      <c r="Q77" s="911"/>
      <c r="R77" s="911"/>
      <c r="S77" s="911"/>
      <c r="T77" s="911"/>
      <c r="U77" s="911" t="s">
        <v>1016</v>
      </c>
      <c r="V77" s="911"/>
      <c r="W77" s="911"/>
      <c r="X77" s="911"/>
      <c r="Y77" s="911"/>
      <c r="Z77" s="911"/>
      <c r="AA77" s="912" t="s">
        <v>1016</v>
      </c>
      <c r="AB77" s="912"/>
      <c r="AC77" s="912"/>
      <c r="AD77" s="912"/>
      <c r="AE77" s="912"/>
      <c r="AF77" s="912"/>
      <c r="AG77" s="735"/>
    </row>
    <row r="78" spans="1:33" ht="14.25" thickBot="1" thickTop="1">
      <c r="A78" s="910" t="s">
        <v>1017</v>
      </c>
      <c r="B78" s="910"/>
      <c r="C78" s="910"/>
      <c r="D78" s="910"/>
      <c r="E78" s="910"/>
      <c r="F78" s="910"/>
      <c r="G78" s="910"/>
      <c r="H78" s="910"/>
      <c r="I78" s="910"/>
      <c r="J78" s="910"/>
      <c r="K78" s="911" t="s">
        <v>1117</v>
      </c>
      <c r="L78" s="911"/>
      <c r="M78" s="911"/>
      <c r="N78" s="911"/>
      <c r="O78" s="911" t="s">
        <v>1016</v>
      </c>
      <c r="P78" s="911"/>
      <c r="Q78" s="911"/>
      <c r="R78" s="911"/>
      <c r="S78" s="911"/>
      <c r="T78" s="911"/>
      <c r="U78" s="911" t="s">
        <v>1016</v>
      </c>
      <c r="V78" s="911"/>
      <c r="W78" s="911"/>
      <c r="X78" s="911"/>
      <c r="Y78" s="911"/>
      <c r="Z78" s="911"/>
      <c r="AA78" s="912" t="s">
        <v>1016</v>
      </c>
      <c r="AB78" s="912"/>
      <c r="AC78" s="912"/>
      <c r="AD78" s="912"/>
      <c r="AE78" s="912"/>
      <c r="AF78" s="912"/>
      <c r="AG78" s="735"/>
    </row>
    <row r="79" spans="1:33" ht="14.25" thickBot="1" thickTop="1">
      <c r="A79" s="910" t="s">
        <v>1019</v>
      </c>
      <c r="B79" s="910"/>
      <c r="C79" s="910"/>
      <c r="D79" s="910"/>
      <c r="E79" s="910"/>
      <c r="F79" s="910"/>
      <c r="G79" s="910"/>
      <c r="H79" s="910"/>
      <c r="I79" s="910"/>
      <c r="J79" s="910"/>
      <c r="K79" s="911" t="s">
        <v>1118</v>
      </c>
      <c r="L79" s="911"/>
      <c r="M79" s="911"/>
      <c r="N79" s="911"/>
      <c r="O79" s="911" t="s">
        <v>1016</v>
      </c>
      <c r="P79" s="911"/>
      <c r="Q79" s="911"/>
      <c r="R79" s="911"/>
      <c r="S79" s="911"/>
      <c r="T79" s="911"/>
      <c r="U79" s="911" t="s">
        <v>1016</v>
      </c>
      <c r="V79" s="911"/>
      <c r="W79" s="911"/>
      <c r="X79" s="911"/>
      <c r="Y79" s="911"/>
      <c r="Z79" s="911"/>
      <c r="AA79" s="912" t="s">
        <v>1016</v>
      </c>
      <c r="AB79" s="912"/>
      <c r="AC79" s="912"/>
      <c r="AD79" s="912"/>
      <c r="AE79" s="912"/>
      <c r="AF79" s="912"/>
      <c r="AG79" s="735"/>
    </row>
    <row r="80" spans="1:33" ht="14.25" thickBot="1" thickTop="1">
      <c r="A80" s="910" t="s">
        <v>1021</v>
      </c>
      <c r="B80" s="910"/>
      <c r="C80" s="910"/>
      <c r="D80" s="910"/>
      <c r="E80" s="910"/>
      <c r="F80" s="910"/>
      <c r="G80" s="910"/>
      <c r="H80" s="910"/>
      <c r="I80" s="910"/>
      <c r="J80" s="910"/>
      <c r="K80" s="911" t="s">
        <v>1119</v>
      </c>
      <c r="L80" s="911"/>
      <c r="M80" s="911"/>
      <c r="N80" s="911"/>
      <c r="O80" s="911" t="s">
        <v>1016</v>
      </c>
      <c r="P80" s="911"/>
      <c r="Q80" s="911"/>
      <c r="R80" s="911"/>
      <c r="S80" s="911"/>
      <c r="T80" s="911"/>
      <c r="U80" s="911" t="s">
        <v>1016</v>
      </c>
      <c r="V80" s="911"/>
      <c r="W80" s="911"/>
      <c r="X80" s="911"/>
      <c r="Y80" s="911"/>
      <c r="Z80" s="911"/>
      <c r="AA80" s="912" t="s">
        <v>1016</v>
      </c>
      <c r="AB80" s="912"/>
      <c r="AC80" s="912"/>
      <c r="AD80" s="912"/>
      <c r="AE80" s="912"/>
      <c r="AF80" s="912"/>
      <c r="AG80" s="735"/>
    </row>
    <row r="81" spans="1:33" ht="14.25" thickBot="1" thickTop="1">
      <c r="A81" s="910" t="s">
        <v>1120</v>
      </c>
      <c r="B81" s="910"/>
      <c r="C81" s="910"/>
      <c r="D81" s="910"/>
      <c r="E81" s="910"/>
      <c r="F81" s="910"/>
      <c r="G81" s="910"/>
      <c r="H81" s="910"/>
      <c r="I81" s="910"/>
      <c r="J81" s="910"/>
      <c r="K81" s="911" t="s">
        <v>1121</v>
      </c>
      <c r="L81" s="911"/>
      <c r="M81" s="911"/>
      <c r="N81" s="911"/>
      <c r="O81" s="911" t="s">
        <v>1016</v>
      </c>
      <c r="P81" s="911"/>
      <c r="Q81" s="911"/>
      <c r="R81" s="911"/>
      <c r="S81" s="911"/>
      <c r="T81" s="911"/>
      <c r="U81" s="911" t="s">
        <v>1016</v>
      </c>
      <c r="V81" s="911"/>
      <c r="W81" s="911"/>
      <c r="X81" s="911"/>
      <c r="Y81" s="911"/>
      <c r="Z81" s="911"/>
      <c r="AA81" s="912" t="s">
        <v>1016</v>
      </c>
      <c r="AB81" s="912"/>
      <c r="AC81" s="912"/>
      <c r="AD81" s="912"/>
      <c r="AE81" s="912"/>
      <c r="AF81" s="912"/>
      <c r="AG81" s="735"/>
    </row>
    <row r="82" spans="1:33" ht="14.25" thickBot="1" thickTop="1">
      <c r="A82" s="910" t="s">
        <v>1014</v>
      </c>
      <c r="B82" s="910"/>
      <c r="C82" s="910"/>
      <c r="D82" s="910"/>
      <c r="E82" s="910"/>
      <c r="F82" s="910"/>
      <c r="G82" s="910"/>
      <c r="H82" s="910"/>
      <c r="I82" s="910"/>
      <c r="J82" s="910"/>
      <c r="K82" s="911" t="s">
        <v>1122</v>
      </c>
      <c r="L82" s="911"/>
      <c r="M82" s="911"/>
      <c r="N82" s="911"/>
      <c r="O82" s="911" t="s">
        <v>1016</v>
      </c>
      <c r="P82" s="911"/>
      <c r="Q82" s="911"/>
      <c r="R82" s="911"/>
      <c r="S82" s="911"/>
      <c r="T82" s="911"/>
      <c r="U82" s="911" t="s">
        <v>1016</v>
      </c>
      <c r="V82" s="911"/>
      <c r="W82" s="911"/>
      <c r="X82" s="911"/>
      <c r="Y82" s="911"/>
      <c r="Z82" s="911"/>
      <c r="AA82" s="912" t="s">
        <v>1016</v>
      </c>
      <c r="AB82" s="912"/>
      <c r="AC82" s="912"/>
      <c r="AD82" s="912"/>
      <c r="AE82" s="912"/>
      <c r="AF82" s="912"/>
      <c r="AG82" s="735"/>
    </row>
    <row r="83" spans="1:33" ht="14.25" thickBot="1" thickTop="1">
      <c r="A83" s="910" t="s">
        <v>1017</v>
      </c>
      <c r="B83" s="910"/>
      <c r="C83" s="910"/>
      <c r="D83" s="910"/>
      <c r="E83" s="910"/>
      <c r="F83" s="910"/>
      <c r="G83" s="910"/>
      <c r="H83" s="910"/>
      <c r="I83" s="910"/>
      <c r="J83" s="910"/>
      <c r="K83" s="911" t="s">
        <v>1123</v>
      </c>
      <c r="L83" s="911"/>
      <c r="M83" s="911"/>
      <c r="N83" s="911"/>
      <c r="O83" s="911" t="s">
        <v>1016</v>
      </c>
      <c r="P83" s="911"/>
      <c r="Q83" s="911"/>
      <c r="R83" s="911"/>
      <c r="S83" s="911"/>
      <c r="T83" s="911"/>
      <c r="U83" s="911" t="s">
        <v>1016</v>
      </c>
      <c r="V83" s="911"/>
      <c r="W83" s="911"/>
      <c r="X83" s="911"/>
      <c r="Y83" s="911"/>
      <c r="Z83" s="911"/>
      <c r="AA83" s="912" t="s">
        <v>1016</v>
      </c>
      <c r="AB83" s="912"/>
      <c r="AC83" s="912"/>
      <c r="AD83" s="912"/>
      <c r="AE83" s="912"/>
      <c r="AF83" s="912"/>
      <c r="AG83" s="735"/>
    </row>
    <row r="84" spans="1:33" ht="14.25" thickBot="1" thickTop="1">
      <c r="A84" s="910" t="s">
        <v>1019</v>
      </c>
      <c r="B84" s="910"/>
      <c r="C84" s="910"/>
      <c r="D84" s="910"/>
      <c r="E84" s="910"/>
      <c r="F84" s="910"/>
      <c r="G84" s="910"/>
      <c r="H84" s="910"/>
      <c r="I84" s="910"/>
      <c r="J84" s="910"/>
      <c r="K84" s="911" t="s">
        <v>1124</v>
      </c>
      <c r="L84" s="911"/>
      <c r="M84" s="911"/>
      <c r="N84" s="911"/>
      <c r="O84" s="911" t="s">
        <v>1016</v>
      </c>
      <c r="P84" s="911"/>
      <c r="Q84" s="911"/>
      <c r="R84" s="911"/>
      <c r="S84" s="911"/>
      <c r="T84" s="911"/>
      <c r="U84" s="911" t="s">
        <v>1016</v>
      </c>
      <c r="V84" s="911"/>
      <c r="W84" s="911"/>
      <c r="X84" s="911"/>
      <c r="Y84" s="911"/>
      <c r="Z84" s="911"/>
      <c r="AA84" s="912" t="s">
        <v>1016</v>
      </c>
      <c r="AB84" s="912"/>
      <c r="AC84" s="912"/>
      <c r="AD84" s="912"/>
      <c r="AE84" s="912"/>
      <c r="AF84" s="912"/>
      <c r="AG84" s="735"/>
    </row>
    <row r="85" spans="1:33" ht="14.25" thickBot="1" thickTop="1">
      <c r="A85" s="910" t="s">
        <v>1021</v>
      </c>
      <c r="B85" s="910"/>
      <c r="C85" s="910"/>
      <c r="D85" s="910"/>
      <c r="E85" s="910"/>
      <c r="F85" s="910"/>
      <c r="G85" s="910"/>
      <c r="H85" s="910"/>
      <c r="I85" s="910"/>
      <c r="J85" s="910"/>
      <c r="K85" s="911" t="s">
        <v>1125</v>
      </c>
      <c r="L85" s="911"/>
      <c r="M85" s="911"/>
      <c r="N85" s="911"/>
      <c r="O85" s="911" t="s">
        <v>1016</v>
      </c>
      <c r="P85" s="911"/>
      <c r="Q85" s="911"/>
      <c r="R85" s="911"/>
      <c r="S85" s="911"/>
      <c r="T85" s="911"/>
      <c r="U85" s="911" t="s">
        <v>1016</v>
      </c>
      <c r="V85" s="911"/>
      <c r="W85" s="911"/>
      <c r="X85" s="911"/>
      <c r="Y85" s="911"/>
      <c r="Z85" s="911"/>
      <c r="AA85" s="912" t="s">
        <v>1016</v>
      </c>
      <c r="AB85" s="912"/>
      <c r="AC85" s="912"/>
      <c r="AD85" s="912"/>
      <c r="AE85" s="912"/>
      <c r="AF85" s="912"/>
      <c r="AG85" s="735"/>
    </row>
    <row r="86" spans="1:33" ht="14.25" thickBot="1" thickTop="1">
      <c r="A86" s="910" t="s">
        <v>1126</v>
      </c>
      <c r="B86" s="910"/>
      <c r="C86" s="910"/>
      <c r="D86" s="910"/>
      <c r="E86" s="910"/>
      <c r="F86" s="910"/>
      <c r="G86" s="910"/>
      <c r="H86" s="910"/>
      <c r="I86" s="910"/>
      <c r="J86" s="910"/>
      <c r="K86" s="911" t="s">
        <v>562</v>
      </c>
      <c r="L86" s="911"/>
      <c r="M86" s="911"/>
      <c r="N86" s="911"/>
      <c r="O86" s="911" t="s">
        <v>1127</v>
      </c>
      <c r="P86" s="911"/>
      <c r="Q86" s="911"/>
      <c r="R86" s="911"/>
      <c r="S86" s="911"/>
      <c r="T86" s="911"/>
      <c r="U86" s="911" t="s">
        <v>1016</v>
      </c>
      <c r="V86" s="911"/>
      <c r="W86" s="911"/>
      <c r="X86" s="911"/>
      <c r="Y86" s="911"/>
      <c r="Z86" s="911"/>
      <c r="AA86" s="912" t="s">
        <v>1016</v>
      </c>
      <c r="AB86" s="912"/>
      <c r="AC86" s="912"/>
      <c r="AD86" s="912"/>
      <c r="AE86" s="912"/>
      <c r="AF86" s="912"/>
      <c r="AG86" s="735"/>
    </row>
    <row r="87" spans="1:33" ht="14.25" thickBot="1" thickTop="1">
      <c r="A87" s="910" t="s">
        <v>806</v>
      </c>
      <c r="B87" s="910"/>
      <c r="C87" s="910"/>
      <c r="D87" s="910"/>
      <c r="E87" s="910"/>
      <c r="F87" s="910"/>
      <c r="G87" s="910"/>
      <c r="H87" s="910"/>
      <c r="I87" s="910"/>
      <c r="J87" s="910"/>
      <c r="K87" s="911" t="s">
        <v>1128</v>
      </c>
      <c r="L87" s="911"/>
      <c r="M87" s="911"/>
      <c r="N87" s="911"/>
      <c r="O87" s="911" t="s">
        <v>1127</v>
      </c>
      <c r="P87" s="911"/>
      <c r="Q87" s="911"/>
      <c r="R87" s="911"/>
      <c r="S87" s="911"/>
      <c r="T87" s="911"/>
      <c r="U87" s="911" t="s">
        <v>1016</v>
      </c>
      <c r="V87" s="911"/>
      <c r="W87" s="911"/>
      <c r="X87" s="911"/>
      <c r="Y87" s="911"/>
      <c r="Z87" s="911"/>
      <c r="AA87" s="912" t="s">
        <v>1016</v>
      </c>
      <c r="AB87" s="912"/>
      <c r="AC87" s="912"/>
      <c r="AD87" s="912"/>
      <c r="AE87" s="912"/>
      <c r="AF87" s="912"/>
      <c r="AG87" s="735"/>
    </row>
    <row r="88" spans="1:33" ht="14.25" thickBot="1" thickTop="1">
      <c r="A88" s="910" t="s">
        <v>807</v>
      </c>
      <c r="B88" s="910"/>
      <c r="C88" s="910"/>
      <c r="D88" s="910"/>
      <c r="E88" s="910"/>
      <c r="F88" s="910"/>
      <c r="G88" s="910"/>
      <c r="H88" s="910"/>
      <c r="I88" s="910"/>
      <c r="J88" s="910"/>
      <c r="K88" s="911" t="s">
        <v>1129</v>
      </c>
      <c r="L88" s="911"/>
      <c r="M88" s="911"/>
      <c r="N88" s="911"/>
      <c r="O88" s="911" t="s">
        <v>1016</v>
      </c>
      <c r="P88" s="911"/>
      <c r="Q88" s="911"/>
      <c r="R88" s="911"/>
      <c r="S88" s="911"/>
      <c r="T88" s="911"/>
      <c r="U88" s="911" t="s">
        <v>1016</v>
      </c>
      <c r="V88" s="911"/>
      <c r="W88" s="911"/>
      <c r="X88" s="911"/>
      <c r="Y88" s="911"/>
      <c r="Z88" s="911"/>
      <c r="AA88" s="912" t="s">
        <v>1016</v>
      </c>
      <c r="AB88" s="912"/>
      <c r="AC88" s="912"/>
      <c r="AD88" s="912"/>
      <c r="AE88" s="912"/>
      <c r="AF88" s="912"/>
      <c r="AG88" s="735"/>
    </row>
    <row r="89" spans="1:33" ht="14.25" thickBot="1" thickTop="1">
      <c r="A89" s="910" t="s">
        <v>1130</v>
      </c>
      <c r="B89" s="910"/>
      <c r="C89" s="910"/>
      <c r="D89" s="910"/>
      <c r="E89" s="910"/>
      <c r="F89" s="910"/>
      <c r="G89" s="910"/>
      <c r="H89" s="910"/>
      <c r="I89" s="910"/>
      <c r="J89" s="910"/>
      <c r="K89" s="911" t="s">
        <v>563</v>
      </c>
      <c r="L89" s="911"/>
      <c r="M89" s="911"/>
      <c r="N89" s="911"/>
      <c r="O89" s="911" t="s">
        <v>1131</v>
      </c>
      <c r="P89" s="911"/>
      <c r="Q89" s="911"/>
      <c r="R89" s="911"/>
      <c r="S89" s="911"/>
      <c r="T89" s="911"/>
      <c r="U89" s="911" t="s">
        <v>1132</v>
      </c>
      <c r="V89" s="911"/>
      <c r="W89" s="911"/>
      <c r="X89" s="911"/>
      <c r="Y89" s="911"/>
      <c r="Z89" s="911"/>
      <c r="AA89" s="912" t="s">
        <v>1133</v>
      </c>
      <c r="AB89" s="912"/>
      <c r="AC89" s="912"/>
      <c r="AD89" s="912"/>
      <c r="AE89" s="912"/>
      <c r="AF89" s="912"/>
      <c r="AG89" s="735"/>
    </row>
    <row r="90" spans="1:33" ht="14.25" thickBot="1" thickTop="1">
      <c r="A90" s="910" t="s">
        <v>808</v>
      </c>
      <c r="B90" s="910"/>
      <c r="C90" s="910"/>
      <c r="D90" s="910"/>
      <c r="E90" s="910"/>
      <c r="F90" s="910"/>
      <c r="G90" s="910"/>
      <c r="H90" s="910"/>
      <c r="I90" s="910"/>
      <c r="J90" s="910"/>
      <c r="K90" s="911" t="s">
        <v>1134</v>
      </c>
      <c r="L90" s="911"/>
      <c r="M90" s="911"/>
      <c r="N90" s="911"/>
      <c r="O90" s="911" t="s">
        <v>1016</v>
      </c>
      <c r="P90" s="911"/>
      <c r="Q90" s="911"/>
      <c r="R90" s="911"/>
      <c r="S90" s="911"/>
      <c r="T90" s="911"/>
      <c r="U90" s="911" t="s">
        <v>1016</v>
      </c>
      <c r="V90" s="911"/>
      <c r="W90" s="911"/>
      <c r="X90" s="911"/>
      <c r="Y90" s="911"/>
      <c r="Z90" s="911"/>
      <c r="AA90" s="912" t="s">
        <v>1016</v>
      </c>
      <c r="AB90" s="912"/>
      <c r="AC90" s="912"/>
      <c r="AD90" s="912"/>
      <c r="AE90" s="912"/>
      <c r="AF90" s="912"/>
      <c r="AG90" s="735"/>
    </row>
    <row r="91" spans="1:33" ht="14.25" thickBot="1" thickTop="1">
      <c r="A91" s="910" t="s">
        <v>809</v>
      </c>
      <c r="B91" s="910"/>
      <c r="C91" s="910"/>
      <c r="D91" s="910"/>
      <c r="E91" s="910"/>
      <c r="F91" s="910"/>
      <c r="G91" s="910"/>
      <c r="H91" s="910"/>
      <c r="I91" s="910"/>
      <c r="J91" s="910"/>
      <c r="K91" s="911" t="s">
        <v>1135</v>
      </c>
      <c r="L91" s="911"/>
      <c r="M91" s="911"/>
      <c r="N91" s="911"/>
      <c r="O91" s="911" t="s">
        <v>1016</v>
      </c>
      <c r="P91" s="911"/>
      <c r="Q91" s="911"/>
      <c r="R91" s="911"/>
      <c r="S91" s="911"/>
      <c r="T91" s="911"/>
      <c r="U91" s="911" t="s">
        <v>1136</v>
      </c>
      <c r="V91" s="911"/>
      <c r="W91" s="911"/>
      <c r="X91" s="911"/>
      <c r="Y91" s="911"/>
      <c r="Z91" s="911"/>
      <c r="AA91" s="912" t="s">
        <v>1016</v>
      </c>
      <c r="AB91" s="912"/>
      <c r="AC91" s="912"/>
      <c r="AD91" s="912"/>
      <c r="AE91" s="912"/>
      <c r="AF91" s="912"/>
      <c r="AG91" s="735"/>
    </row>
    <row r="92" spans="1:33" ht="14.25" thickBot="1" thickTop="1">
      <c r="A92" s="910" t="s">
        <v>810</v>
      </c>
      <c r="B92" s="910"/>
      <c r="C92" s="910"/>
      <c r="D92" s="910"/>
      <c r="E92" s="910"/>
      <c r="F92" s="910"/>
      <c r="G92" s="910"/>
      <c r="H92" s="910"/>
      <c r="I92" s="910"/>
      <c r="J92" s="910"/>
      <c r="K92" s="911" t="s">
        <v>1137</v>
      </c>
      <c r="L92" s="911"/>
      <c r="M92" s="911"/>
      <c r="N92" s="911"/>
      <c r="O92" s="911" t="s">
        <v>1131</v>
      </c>
      <c r="P92" s="911"/>
      <c r="Q92" s="911"/>
      <c r="R92" s="911"/>
      <c r="S92" s="911"/>
      <c r="T92" s="911"/>
      <c r="U92" s="911" t="s">
        <v>1138</v>
      </c>
      <c r="V92" s="911"/>
      <c r="W92" s="911"/>
      <c r="X92" s="911"/>
      <c r="Y92" s="911"/>
      <c r="Z92" s="911"/>
      <c r="AA92" s="912" t="s">
        <v>1133</v>
      </c>
      <c r="AB92" s="912"/>
      <c r="AC92" s="912"/>
      <c r="AD92" s="912"/>
      <c r="AE92" s="912"/>
      <c r="AF92" s="912"/>
      <c r="AG92" s="735"/>
    </row>
    <row r="93" spans="1:33" ht="14.25" thickBot="1" thickTop="1">
      <c r="A93" s="910" t="s">
        <v>811</v>
      </c>
      <c r="B93" s="910"/>
      <c r="C93" s="910"/>
      <c r="D93" s="910"/>
      <c r="E93" s="910"/>
      <c r="F93" s="910"/>
      <c r="G93" s="910"/>
      <c r="H93" s="910"/>
      <c r="I93" s="910"/>
      <c r="J93" s="910"/>
      <c r="K93" s="911" t="s">
        <v>1139</v>
      </c>
      <c r="L93" s="911"/>
      <c r="M93" s="911"/>
      <c r="N93" s="911"/>
      <c r="O93" s="911" t="s">
        <v>1016</v>
      </c>
      <c r="P93" s="911"/>
      <c r="Q93" s="911"/>
      <c r="R93" s="911"/>
      <c r="S93" s="911"/>
      <c r="T93" s="911"/>
      <c r="U93" s="911" t="s">
        <v>1016</v>
      </c>
      <c r="V93" s="911"/>
      <c r="W93" s="911"/>
      <c r="X93" s="911"/>
      <c r="Y93" s="911"/>
      <c r="Z93" s="911"/>
      <c r="AA93" s="912" t="s">
        <v>1016</v>
      </c>
      <c r="AB93" s="912"/>
      <c r="AC93" s="912"/>
      <c r="AD93" s="912"/>
      <c r="AE93" s="912"/>
      <c r="AF93" s="912"/>
      <c r="AG93" s="735"/>
    </row>
    <row r="94" spans="1:33" ht="14.25" thickBot="1" thickTop="1">
      <c r="A94" s="910" t="s">
        <v>1140</v>
      </c>
      <c r="B94" s="910"/>
      <c r="C94" s="910"/>
      <c r="D94" s="910"/>
      <c r="E94" s="910"/>
      <c r="F94" s="910"/>
      <c r="G94" s="910"/>
      <c r="H94" s="910"/>
      <c r="I94" s="910"/>
      <c r="J94" s="910"/>
      <c r="K94" s="911" t="s">
        <v>565</v>
      </c>
      <c r="L94" s="911"/>
      <c r="M94" s="911"/>
      <c r="N94" s="911"/>
      <c r="O94" s="911" t="s">
        <v>1141</v>
      </c>
      <c r="P94" s="911"/>
      <c r="Q94" s="911"/>
      <c r="R94" s="911"/>
      <c r="S94" s="911"/>
      <c r="T94" s="911"/>
      <c r="U94" s="911" t="s">
        <v>1142</v>
      </c>
      <c r="V94" s="911"/>
      <c r="W94" s="911"/>
      <c r="X94" s="911"/>
      <c r="Y94" s="911"/>
      <c r="Z94" s="911"/>
      <c r="AA94" s="912" t="s">
        <v>1143</v>
      </c>
      <c r="AB94" s="912"/>
      <c r="AC94" s="912"/>
      <c r="AD94" s="912"/>
      <c r="AE94" s="912"/>
      <c r="AF94" s="912"/>
      <c r="AG94" s="735"/>
    </row>
    <row r="95" spans="1:33" ht="14.25" thickBot="1" thickTop="1">
      <c r="A95" s="910" t="s">
        <v>812</v>
      </c>
      <c r="B95" s="910"/>
      <c r="C95" s="910"/>
      <c r="D95" s="910"/>
      <c r="E95" s="910"/>
      <c r="F95" s="910"/>
      <c r="G95" s="910"/>
      <c r="H95" s="910"/>
      <c r="I95" s="910"/>
      <c r="J95" s="910"/>
      <c r="K95" s="911" t="s">
        <v>1144</v>
      </c>
      <c r="L95" s="911"/>
      <c r="M95" s="911"/>
      <c r="N95" s="911"/>
      <c r="O95" s="911" t="s">
        <v>1141</v>
      </c>
      <c r="P95" s="911"/>
      <c r="Q95" s="911"/>
      <c r="R95" s="911"/>
      <c r="S95" s="911"/>
      <c r="T95" s="911"/>
      <c r="U95" s="911" t="s">
        <v>1145</v>
      </c>
      <c r="V95" s="911"/>
      <c r="W95" s="911"/>
      <c r="X95" s="911"/>
      <c r="Y95" s="911"/>
      <c r="Z95" s="911"/>
      <c r="AA95" s="912" t="s">
        <v>1146</v>
      </c>
      <c r="AB95" s="912"/>
      <c r="AC95" s="912"/>
      <c r="AD95" s="912"/>
      <c r="AE95" s="912"/>
      <c r="AF95" s="912"/>
      <c r="AG95" s="735"/>
    </row>
    <row r="96" spans="1:33" ht="14.25" thickBot="1" thickTop="1">
      <c r="A96" s="910" t="s">
        <v>813</v>
      </c>
      <c r="B96" s="910"/>
      <c r="C96" s="910"/>
      <c r="D96" s="910"/>
      <c r="E96" s="910"/>
      <c r="F96" s="910"/>
      <c r="G96" s="910"/>
      <c r="H96" s="910"/>
      <c r="I96" s="910"/>
      <c r="J96" s="910"/>
      <c r="K96" s="911" t="s">
        <v>1147</v>
      </c>
      <c r="L96" s="911"/>
      <c r="M96" s="911"/>
      <c r="N96" s="911"/>
      <c r="O96" s="911" t="s">
        <v>1016</v>
      </c>
      <c r="P96" s="911"/>
      <c r="Q96" s="911"/>
      <c r="R96" s="911"/>
      <c r="S96" s="911"/>
      <c r="T96" s="911"/>
      <c r="U96" s="911" t="s">
        <v>1016</v>
      </c>
      <c r="V96" s="911"/>
      <c r="W96" s="911"/>
      <c r="X96" s="911"/>
      <c r="Y96" s="911"/>
      <c r="Z96" s="911"/>
      <c r="AA96" s="912" t="s">
        <v>1016</v>
      </c>
      <c r="AB96" s="912"/>
      <c r="AC96" s="912"/>
      <c r="AD96" s="912"/>
      <c r="AE96" s="912"/>
      <c r="AF96" s="912"/>
      <c r="AG96" s="735"/>
    </row>
    <row r="97" spans="1:33" ht="14.25" thickBot="1" thickTop="1">
      <c r="A97" s="910" t="s">
        <v>814</v>
      </c>
      <c r="B97" s="910"/>
      <c r="C97" s="910"/>
      <c r="D97" s="910"/>
      <c r="E97" s="910"/>
      <c r="F97" s="910"/>
      <c r="G97" s="910"/>
      <c r="H97" s="910"/>
      <c r="I97" s="910"/>
      <c r="J97" s="910"/>
      <c r="K97" s="911" t="s">
        <v>1148</v>
      </c>
      <c r="L97" s="911"/>
      <c r="M97" s="911"/>
      <c r="N97" s="911"/>
      <c r="O97" s="911" t="s">
        <v>1016</v>
      </c>
      <c r="P97" s="911"/>
      <c r="Q97" s="911"/>
      <c r="R97" s="911"/>
      <c r="S97" s="911"/>
      <c r="T97" s="911"/>
      <c r="U97" s="911" t="s">
        <v>1149</v>
      </c>
      <c r="V97" s="911"/>
      <c r="W97" s="911"/>
      <c r="X97" s="911"/>
      <c r="Y97" s="911"/>
      <c r="Z97" s="911"/>
      <c r="AA97" s="912" t="s">
        <v>1016</v>
      </c>
      <c r="AB97" s="912"/>
      <c r="AC97" s="912"/>
      <c r="AD97" s="912"/>
      <c r="AE97" s="912"/>
      <c r="AF97" s="912"/>
      <c r="AG97" s="735"/>
    </row>
    <row r="98" spans="1:33" ht="14.25" thickBot="1" thickTop="1">
      <c r="A98" s="910" t="s">
        <v>1150</v>
      </c>
      <c r="B98" s="910"/>
      <c r="C98" s="910"/>
      <c r="D98" s="910"/>
      <c r="E98" s="910"/>
      <c r="F98" s="910"/>
      <c r="G98" s="910"/>
      <c r="H98" s="910"/>
      <c r="I98" s="910"/>
      <c r="J98" s="910"/>
      <c r="K98" s="911" t="s">
        <v>564</v>
      </c>
      <c r="L98" s="911"/>
      <c r="M98" s="911"/>
      <c r="N98" s="911"/>
      <c r="O98" s="911" t="s">
        <v>1016</v>
      </c>
      <c r="P98" s="911"/>
      <c r="Q98" s="911"/>
      <c r="R98" s="911"/>
      <c r="S98" s="911"/>
      <c r="T98" s="911"/>
      <c r="U98" s="911" t="s">
        <v>1151</v>
      </c>
      <c r="V98" s="911"/>
      <c r="W98" s="911"/>
      <c r="X98" s="911"/>
      <c r="Y98" s="911"/>
      <c r="Z98" s="911"/>
      <c r="AA98" s="912" t="s">
        <v>1016</v>
      </c>
      <c r="AB98" s="912"/>
      <c r="AC98" s="912"/>
      <c r="AD98" s="912"/>
      <c r="AE98" s="912"/>
      <c r="AF98" s="912"/>
      <c r="AG98" s="735"/>
    </row>
    <row r="99" spans="1:33" ht="14.25" thickBot="1" thickTop="1">
      <c r="A99" s="910" t="s">
        <v>1152</v>
      </c>
      <c r="B99" s="910"/>
      <c r="C99" s="910"/>
      <c r="D99" s="910"/>
      <c r="E99" s="910"/>
      <c r="F99" s="910"/>
      <c r="G99" s="910"/>
      <c r="H99" s="910"/>
      <c r="I99" s="910"/>
      <c r="J99" s="910"/>
      <c r="K99" s="911" t="s">
        <v>566</v>
      </c>
      <c r="L99" s="911"/>
      <c r="M99" s="911"/>
      <c r="N99" s="911"/>
      <c r="O99" s="911" t="s">
        <v>1016</v>
      </c>
      <c r="P99" s="911"/>
      <c r="Q99" s="911"/>
      <c r="R99" s="911"/>
      <c r="S99" s="911"/>
      <c r="T99" s="911"/>
      <c r="U99" s="911" t="s">
        <v>1016</v>
      </c>
      <c r="V99" s="911"/>
      <c r="W99" s="911"/>
      <c r="X99" s="911"/>
      <c r="Y99" s="911"/>
      <c r="Z99" s="911"/>
      <c r="AA99" s="912" t="s">
        <v>1016</v>
      </c>
      <c r="AB99" s="912"/>
      <c r="AC99" s="912"/>
      <c r="AD99" s="912"/>
      <c r="AE99" s="912"/>
      <c r="AF99" s="912"/>
      <c r="AG99" s="735"/>
    </row>
    <row r="100" spans="1:33" ht="14.25" thickBot="1" thickTop="1">
      <c r="A100" s="910" t="s">
        <v>1153</v>
      </c>
      <c r="B100" s="910"/>
      <c r="C100" s="910"/>
      <c r="D100" s="910"/>
      <c r="E100" s="910"/>
      <c r="F100" s="910"/>
      <c r="G100" s="910"/>
      <c r="H100" s="910"/>
      <c r="I100" s="910"/>
      <c r="J100" s="910"/>
      <c r="K100" s="911" t="s">
        <v>1154</v>
      </c>
      <c r="L100" s="911"/>
      <c r="M100" s="911"/>
      <c r="N100" s="911"/>
      <c r="O100" s="911" t="s">
        <v>1155</v>
      </c>
      <c r="P100" s="911"/>
      <c r="Q100" s="911"/>
      <c r="R100" s="911"/>
      <c r="S100" s="911"/>
      <c r="T100" s="911"/>
      <c r="U100" s="911" t="s">
        <v>1156</v>
      </c>
      <c r="V100" s="911"/>
      <c r="W100" s="911"/>
      <c r="X100" s="911"/>
      <c r="Y100" s="911"/>
      <c r="Z100" s="911"/>
      <c r="AA100" s="912" t="s">
        <v>1157</v>
      </c>
      <c r="AB100" s="912"/>
      <c r="AC100" s="912"/>
      <c r="AD100" s="912"/>
      <c r="AE100" s="912"/>
      <c r="AF100" s="912"/>
      <c r="AG100" s="735"/>
    </row>
    <row r="101" spans="1:33" ht="14.25" thickBot="1" thickTop="1">
      <c r="A101" s="910" t="s">
        <v>999</v>
      </c>
      <c r="B101" s="910"/>
      <c r="C101" s="910"/>
      <c r="D101" s="910"/>
      <c r="E101" s="910"/>
      <c r="F101" s="910"/>
      <c r="G101" s="910"/>
      <c r="H101" s="910"/>
      <c r="I101" s="910"/>
      <c r="J101" s="910"/>
      <c r="K101" s="911" t="s">
        <v>999</v>
      </c>
      <c r="L101" s="911"/>
      <c r="M101" s="911"/>
      <c r="N101" s="911"/>
      <c r="O101" s="911" t="s">
        <v>999</v>
      </c>
      <c r="P101" s="911"/>
      <c r="Q101" s="911"/>
      <c r="R101" s="911"/>
      <c r="S101" s="911"/>
      <c r="T101" s="911"/>
      <c r="U101" s="911" t="s">
        <v>999</v>
      </c>
      <c r="V101" s="911"/>
      <c r="W101" s="911"/>
      <c r="X101" s="911"/>
      <c r="Y101" s="911"/>
      <c r="Z101" s="911"/>
      <c r="AA101" s="912" t="s">
        <v>999</v>
      </c>
      <c r="AB101" s="912"/>
      <c r="AC101" s="912"/>
      <c r="AD101" s="912"/>
      <c r="AE101" s="912"/>
      <c r="AF101" s="912"/>
      <c r="AG101" s="735"/>
    </row>
    <row r="102" spans="1:33" ht="14.25" thickBot="1" thickTop="1">
      <c r="A102" s="910" t="s">
        <v>815</v>
      </c>
      <c r="B102" s="910"/>
      <c r="C102" s="910"/>
      <c r="D102" s="910"/>
      <c r="E102" s="910"/>
      <c r="F102" s="910"/>
      <c r="G102" s="910"/>
      <c r="H102" s="910"/>
      <c r="I102" s="910"/>
      <c r="J102" s="910"/>
      <c r="K102" s="911" t="s">
        <v>999</v>
      </c>
      <c r="L102" s="911"/>
      <c r="M102" s="911"/>
      <c r="N102" s="911"/>
      <c r="O102" s="911" t="s">
        <v>999</v>
      </c>
      <c r="P102" s="911"/>
      <c r="Q102" s="911"/>
      <c r="R102" s="911"/>
      <c r="S102" s="911"/>
      <c r="T102" s="911"/>
      <c r="U102" s="911" t="s">
        <v>999</v>
      </c>
      <c r="V102" s="911"/>
      <c r="W102" s="911"/>
      <c r="X102" s="911"/>
      <c r="Y102" s="911"/>
      <c r="Z102" s="911"/>
      <c r="AA102" s="912" t="s">
        <v>999</v>
      </c>
      <c r="AB102" s="912"/>
      <c r="AC102" s="912"/>
      <c r="AD102" s="912"/>
      <c r="AE102" s="912"/>
      <c r="AF102" s="912"/>
      <c r="AG102" s="735"/>
    </row>
    <row r="103" spans="1:33" ht="14.25" thickBot="1" thickTop="1">
      <c r="A103" s="910" t="s">
        <v>1158</v>
      </c>
      <c r="B103" s="910"/>
      <c r="C103" s="910"/>
      <c r="D103" s="910"/>
      <c r="E103" s="910"/>
      <c r="F103" s="910"/>
      <c r="G103" s="910"/>
      <c r="H103" s="910"/>
      <c r="I103" s="910"/>
      <c r="J103" s="910"/>
      <c r="K103" s="911" t="s">
        <v>567</v>
      </c>
      <c r="L103" s="911"/>
      <c r="M103" s="911"/>
      <c r="N103" s="911"/>
      <c r="O103" s="911" t="s">
        <v>1159</v>
      </c>
      <c r="P103" s="911"/>
      <c r="Q103" s="911"/>
      <c r="R103" s="911"/>
      <c r="S103" s="911"/>
      <c r="T103" s="911"/>
      <c r="U103" s="911" t="s">
        <v>1160</v>
      </c>
      <c r="V103" s="911"/>
      <c r="W103" s="911"/>
      <c r="X103" s="911"/>
      <c r="Y103" s="911"/>
      <c r="Z103" s="911"/>
      <c r="AA103" s="912" t="s">
        <v>1161</v>
      </c>
      <c r="AB103" s="912"/>
      <c r="AC103" s="912"/>
      <c r="AD103" s="912"/>
      <c r="AE103" s="912"/>
      <c r="AF103" s="912"/>
      <c r="AG103" s="735"/>
    </row>
    <row r="104" spans="1:33" ht="14.25" thickBot="1" thickTop="1">
      <c r="A104" s="910" t="s">
        <v>816</v>
      </c>
      <c r="B104" s="910"/>
      <c r="C104" s="910"/>
      <c r="D104" s="910"/>
      <c r="E104" s="910"/>
      <c r="F104" s="910"/>
      <c r="G104" s="910"/>
      <c r="H104" s="910"/>
      <c r="I104" s="910"/>
      <c r="J104" s="910"/>
      <c r="K104" s="911" t="s">
        <v>1162</v>
      </c>
      <c r="L104" s="911"/>
      <c r="M104" s="911"/>
      <c r="N104" s="911"/>
      <c r="O104" s="911" t="s">
        <v>1163</v>
      </c>
      <c r="P104" s="911"/>
      <c r="Q104" s="911"/>
      <c r="R104" s="911"/>
      <c r="S104" s="911"/>
      <c r="T104" s="911"/>
      <c r="U104" s="911" t="s">
        <v>1163</v>
      </c>
      <c r="V104" s="911"/>
      <c r="W104" s="911"/>
      <c r="X104" s="911"/>
      <c r="Y104" s="911"/>
      <c r="Z104" s="911"/>
      <c r="AA104" s="912" t="s">
        <v>1093</v>
      </c>
      <c r="AB104" s="912"/>
      <c r="AC104" s="912"/>
      <c r="AD104" s="912"/>
      <c r="AE104" s="912"/>
      <c r="AF104" s="912"/>
      <c r="AG104" s="735"/>
    </row>
    <row r="105" spans="1:33" ht="14.25" thickBot="1" thickTop="1">
      <c r="A105" s="910" t="s">
        <v>817</v>
      </c>
      <c r="B105" s="910"/>
      <c r="C105" s="910"/>
      <c r="D105" s="910"/>
      <c r="E105" s="910"/>
      <c r="F105" s="910"/>
      <c r="G105" s="910"/>
      <c r="H105" s="910"/>
      <c r="I105" s="910"/>
      <c r="J105" s="910"/>
      <c r="K105" s="911" t="s">
        <v>1164</v>
      </c>
      <c r="L105" s="911"/>
      <c r="M105" s="911"/>
      <c r="N105" s="911"/>
      <c r="O105" s="911" t="s">
        <v>1165</v>
      </c>
      <c r="P105" s="911"/>
      <c r="Q105" s="911"/>
      <c r="R105" s="911"/>
      <c r="S105" s="911"/>
      <c r="T105" s="911"/>
      <c r="U105" s="911" t="s">
        <v>1165</v>
      </c>
      <c r="V105" s="911"/>
      <c r="W105" s="911"/>
      <c r="X105" s="911"/>
      <c r="Y105" s="911"/>
      <c r="Z105" s="911"/>
      <c r="AA105" s="912" t="s">
        <v>1093</v>
      </c>
      <c r="AB105" s="912"/>
      <c r="AC105" s="912"/>
      <c r="AD105" s="912"/>
      <c r="AE105" s="912"/>
      <c r="AF105" s="912"/>
      <c r="AG105" s="735"/>
    </row>
    <row r="106" spans="1:33" ht="14.25" thickBot="1" thickTop="1">
      <c r="A106" s="910" t="s">
        <v>818</v>
      </c>
      <c r="B106" s="910"/>
      <c r="C106" s="910"/>
      <c r="D106" s="910"/>
      <c r="E106" s="910"/>
      <c r="F106" s="910"/>
      <c r="G106" s="910"/>
      <c r="H106" s="910"/>
      <c r="I106" s="910"/>
      <c r="J106" s="910"/>
      <c r="K106" s="911" t="s">
        <v>1166</v>
      </c>
      <c r="L106" s="911"/>
      <c r="M106" s="911"/>
      <c r="N106" s="911"/>
      <c r="O106" s="911" t="s">
        <v>1167</v>
      </c>
      <c r="P106" s="911"/>
      <c r="Q106" s="911"/>
      <c r="R106" s="911"/>
      <c r="S106" s="911"/>
      <c r="T106" s="911"/>
      <c r="U106" s="911" t="s">
        <v>1167</v>
      </c>
      <c r="V106" s="911"/>
      <c r="W106" s="911"/>
      <c r="X106" s="911"/>
      <c r="Y106" s="911"/>
      <c r="Z106" s="911"/>
      <c r="AA106" s="912" t="s">
        <v>1093</v>
      </c>
      <c r="AB106" s="912"/>
      <c r="AC106" s="912"/>
      <c r="AD106" s="912"/>
      <c r="AE106" s="912"/>
      <c r="AF106" s="912"/>
      <c r="AG106" s="735"/>
    </row>
    <row r="107" spans="1:33" ht="14.25" thickBot="1" thickTop="1">
      <c r="A107" s="910" t="s">
        <v>819</v>
      </c>
      <c r="B107" s="910"/>
      <c r="C107" s="910"/>
      <c r="D107" s="910"/>
      <c r="E107" s="910"/>
      <c r="F107" s="910"/>
      <c r="G107" s="910"/>
      <c r="H107" s="910"/>
      <c r="I107" s="910"/>
      <c r="J107" s="910"/>
      <c r="K107" s="911" t="s">
        <v>1168</v>
      </c>
      <c r="L107" s="911"/>
      <c r="M107" s="911"/>
      <c r="N107" s="911"/>
      <c r="O107" s="911" t="s">
        <v>1169</v>
      </c>
      <c r="P107" s="911"/>
      <c r="Q107" s="911"/>
      <c r="R107" s="911"/>
      <c r="S107" s="911"/>
      <c r="T107" s="911"/>
      <c r="U107" s="911" t="s">
        <v>1170</v>
      </c>
      <c r="V107" s="911"/>
      <c r="W107" s="911"/>
      <c r="X107" s="911"/>
      <c r="Y107" s="911"/>
      <c r="Z107" s="911"/>
      <c r="AA107" s="912" t="s">
        <v>1171</v>
      </c>
      <c r="AB107" s="912"/>
      <c r="AC107" s="912"/>
      <c r="AD107" s="912"/>
      <c r="AE107" s="912"/>
      <c r="AF107" s="912"/>
      <c r="AG107" s="735"/>
    </row>
    <row r="108" spans="1:33" ht="14.25" thickBot="1" thickTop="1">
      <c r="A108" s="910" t="s">
        <v>820</v>
      </c>
      <c r="B108" s="910"/>
      <c r="C108" s="910"/>
      <c r="D108" s="910"/>
      <c r="E108" s="910"/>
      <c r="F108" s="910"/>
      <c r="G108" s="910"/>
      <c r="H108" s="910"/>
      <c r="I108" s="910"/>
      <c r="J108" s="910"/>
      <c r="K108" s="911" t="s">
        <v>1172</v>
      </c>
      <c r="L108" s="911"/>
      <c r="M108" s="911"/>
      <c r="N108" s="911"/>
      <c r="O108" s="911" t="s">
        <v>1016</v>
      </c>
      <c r="P108" s="911"/>
      <c r="Q108" s="911"/>
      <c r="R108" s="911"/>
      <c r="S108" s="911"/>
      <c r="T108" s="911"/>
      <c r="U108" s="911" t="s">
        <v>1016</v>
      </c>
      <c r="V108" s="911"/>
      <c r="W108" s="911"/>
      <c r="X108" s="911"/>
      <c r="Y108" s="911"/>
      <c r="Z108" s="911"/>
      <c r="AA108" s="912" t="s">
        <v>1016</v>
      </c>
      <c r="AB108" s="912"/>
      <c r="AC108" s="912"/>
      <c r="AD108" s="912"/>
      <c r="AE108" s="912"/>
      <c r="AF108" s="912"/>
      <c r="AG108" s="735"/>
    </row>
    <row r="109" spans="1:33" ht="14.25" thickBot="1" thickTop="1">
      <c r="A109" s="910" t="s">
        <v>821</v>
      </c>
      <c r="B109" s="910"/>
      <c r="C109" s="910"/>
      <c r="D109" s="910"/>
      <c r="E109" s="910"/>
      <c r="F109" s="910"/>
      <c r="G109" s="910"/>
      <c r="H109" s="910"/>
      <c r="I109" s="910"/>
      <c r="J109" s="910"/>
      <c r="K109" s="911" t="s">
        <v>1173</v>
      </c>
      <c r="L109" s="911"/>
      <c r="M109" s="911"/>
      <c r="N109" s="911"/>
      <c r="O109" s="911" t="s">
        <v>1174</v>
      </c>
      <c r="P109" s="911"/>
      <c r="Q109" s="911"/>
      <c r="R109" s="911"/>
      <c r="S109" s="911"/>
      <c r="T109" s="911"/>
      <c r="U109" s="911" t="s">
        <v>1175</v>
      </c>
      <c r="V109" s="911"/>
      <c r="W109" s="911"/>
      <c r="X109" s="911"/>
      <c r="Y109" s="911"/>
      <c r="Z109" s="911"/>
      <c r="AA109" s="912" t="s">
        <v>1176</v>
      </c>
      <c r="AB109" s="912"/>
      <c r="AC109" s="912"/>
      <c r="AD109" s="912"/>
      <c r="AE109" s="912"/>
      <c r="AF109" s="912"/>
      <c r="AG109" s="735"/>
    </row>
    <row r="110" spans="1:33" ht="14.25" thickBot="1" thickTop="1">
      <c r="A110" s="910" t="s">
        <v>1177</v>
      </c>
      <c r="B110" s="910"/>
      <c r="C110" s="910"/>
      <c r="D110" s="910"/>
      <c r="E110" s="910"/>
      <c r="F110" s="910"/>
      <c r="G110" s="910"/>
      <c r="H110" s="910"/>
      <c r="I110" s="910"/>
      <c r="J110" s="910"/>
      <c r="K110" s="911" t="s">
        <v>568</v>
      </c>
      <c r="L110" s="911"/>
      <c r="M110" s="911"/>
      <c r="N110" s="911"/>
      <c r="O110" s="911" t="s">
        <v>1178</v>
      </c>
      <c r="P110" s="911"/>
      <c r="Q110" s="911"/>
      <c r="R110" s="911"/>
      <c r="S110" s="911"/>
      <c r="T110" s="911"/>
      <c r="U110" s="911" t="s">
        <v>1179</v>
      </c>
      <c r="V110" s="911"/>
      <c r="W110" s="911"/>
      <c r="X110" s="911"/>
      <c r="Y110" s="911"/>
      <c r="Z110" s="911"/>
      <c r="AA110" s="912" t="s">
        <v>1180</v>
      </c>
      <c r="AB110" s="912"/>
      <c r="AC110" s="912"/>
      <c r="AD110" s="912"/>
      <c r="AE110" s="912"/>
      <c r="AF110" s="912"/>
      <c r="AG110" s="735"/>
    </row>
    <row r="111" spans="1:33" ht="14.25" thickBot="1" thickTop="1">
      <c r="A111" s="910" t="s">
        <v>822</v>
      </c>
      <c r="B111" s="910"/>
      <c r="C111" s="910"/>
      <c r="D111" s="910"/>
      <c r="E111" s="910"/>
      <c r="F111" s="910"/>
      <c r="G111" s="910"/>
      <c r="H111" s="910"/>
      <c r="I111" s="910"/>
      <c r="J111" s="910"/>
      <c r="K111" s="911" t="s">
        <v>1181</v>
      </c>
      <c r="L111" s="911"/>
      <c r="M111" s="911"/>
      <c r="N111" s="911"/>
      <c r="O111" s="911" t="s">
        <v>1182</v>
      </c>
      <c r="P111" s="911"/>
      <c r="Q111" s="911"/>
      <c r="R111" s="911"/>
      <c r="S111" s="911"/>
      <c r="T111" s="911"/>
      <c r="U111" s="911" t="s">
        <v>1183</v>
      </c>
      <c r="V111" s="911"/>
      <c r="W111" s="911"/>
      <c r="X111" s="911"/>
      <c r="Y111" s="911"/>
      <c r="Z111" s="911"/>
      <c r="AA111" s="912" t="s">
        <v>1184</v>
      </c>
      <c r="AB111" s="912"/>
      <c r="AC111" s="912"/>
      <c r="AD111" s="912"/>
      <c r="AE111" s="912"/>
      <c r="AF111" s="912"/>
      <c r="AG111" s="735"/>
    </row>
    <row r="112" spans="1:33" ht="14.25" thickBot="1" thickTop="1">
      <c r="A112" s="910" t="s">
        <v>823</v>
      </c>
      <c r="B112" s="910"/>
      <c r="C112" s="910"/>
      <c r="D112" s="910"/>
      <c r="E112" s="910"/>
      <c r="F112" s="910"/>
      <c r="G112" s="910"/>
      <c r="H112" s="910"/>
      <c r="I112" s="910"/>
      <c r="J112" s="910"/>
      <c r="K112" s="911" t="s">
        <v>1185</v>
      </c>
      <c r="L112" s="911"/>
      <c r="M112" s="911"/>
      <c r="N112" s="911"/>
      <c r="O112" s="911" t="s">
        <v>1186</v>
      </c>
      <c r="P112" s="911"/>
      <c r="Q112" s="911"/>
      <c r="R112" s="911"/>
      <c r="S112" s="911"/>
      <c r="T112" s="911"/>
      <c r="U112" s="911" t="s">
        <v>1187</v>
      </c>
      <c r="V112" s="911"/>
      <c r="W112" s="911"/>
      <c r="X112" s="911"/>
      <c r="Y112" s="911"/>
      <c r="Z112" s="911"/>
      <c r="AA112" s="912" t="s">
        <v>1188</v>
      </c>
      <c r="AB112" s="912"/>
      <c r="AC112" s="912"/>
      <c r="AD112" s="912"/>
      <c r="AE112" s="912"/>
      <c r="AF112" s="912"/>
      <c r="AG112" s="735"/>
    </row>
    <row r="113" spans="1:33" ht="14.25" thickBot="1" thickTop="1">
      <c r="A113" s="910" t="s">
        <v>824</v>
      </c>
      <c r="B113" s="910"/>
      <c r="C113" s="910"/>
      <c r="D113" s="910"/>
      <c r="E113" s="910"/>
      <c r="F113" s="910"/>
      <c r="G113" s="910"/>
      <c r="H113" s="910"/>
      <c r="I113" s="910"/>
      <c r="J113" s="910"/>
      <c r="K113" s="911" t="s">
        <v>1189</v>
      </c>
      <c r="L113" s="911"/>
      <c r="M113" s="911"/>
      <c r="N113" s="911"/>
      <c r="O113" s="911" t="s">
        <v>1016</v>
      </c>
      <c r="P113" s="911"/>
      <c r="Q113" s="911"/>
      <c r="R113" s="911"/>
      <c r="S113" s="911"/>
      <c r="T113" s="911"/>
      <c r="U113" s="911" t="s">
        <v>1190</v>
      </c>
      <c r="V113" s="911"/>
      <c r="W113" s="911"/>
      <c r="X113" s="911"/>
      <c r="Y113" s="911"/>
      <c r="Z113" s="911"/>
      <c r="AA113" s="912" t="s">
        <v>1016</v>
      </c>
      <c r="AB113" s="912"/>
      <c r="AC113" s="912"/>
      <c r="AD113" s="912"/>
      <c r="AE113" s="912"/>
      <c r="AF113" s="912"/>
      <c r="AG113" s="735"/>
    </row>
    <row r="114" spans="1:33" ht="14.25" thickBot="1" thickTop="1">
      <c r="A114" s="910" t="s">
        <v>1191</v>
      </c>
      <c r="B114" s="910"/>
      <c r="C114" s="910"/>
      <c r="D114" s="910"/>
      <c r="E114" s="910"/>
      <c r="F114" s="910"/>
      <c r="G114" s="910"/>
      <c r="H114" s="910"/>
      <c r="I114" s="910"/>
      <c r="J114" s="910"/>
      <c r="K114" s="911" t="s">
        <v>599</v>
      </c>
      <c r="L114" s="911"/>
      <c r="M114" s="911"/>
      <c r="N114" s="911"/>
      <c r="O114" s="911" t="s">
        <v>1016</v>
      </c>
      <c r="P114" s="911"/>
      <c r="Q114" s="911"/>
      <c r="R114" s="911"/>
      <c r="S114" s="911"/>
      <c r="T114" s="911"/>
      <c r="U114" s="911" t="s">
        <v>1016</v>
      </c>
      <c r="V114" s="911"/>
      <c r="W114" s="911"/>
      <c r="X114" s="911"/>
      <c r="Y114" s="911"/>
      <c r="Z114" s="911"/>
      <c r="AA114" s="912" t="s">
        <v>1016</v>
      </c>
      <c r="AB114" s="912"/>
      <c r="AC114" s="912"/>
      <c r="AD114" s="912"/>
      <c r="AE114" s="912"/>
      <c r="AF114" s="912"/>
      <c r="AG114" s="735"/>
    </row>
    <row r="115" spans="1:33" ht="14.25" thickBot="1" thickTop="1">
      <c r="A115" s="910" t="s">
        <v>1192</v>
      </c>
      <c r="B115" s="910"/>
      <c r="C115" s="910"/>
      <c r="D115" s="910"/>
      <c r="E115" s="910"/>
      <c r="F115" s="910"/>
      <c r="G115" s="910"/>
      <c r="H115" s="910"/>
      <c r="I115" s="910"/>
      <c r="J115" s="910"/>
      <c r="K115" s="911" t="s">
        <v>627</v>
      </c>
      <c r="L115" s="911"/>
      <c r="M115" s="911"/>
      <c r="N115" s="911"/>
      <c r="O115" s="911" t="s">
        <v>1193</v>
      </c>
      <c r="P115" s="911"/>
      <c r="Q115" s="911"/>
      <c r="R115" s="911"/>
      <c r="S115" s="911"/>
      <c r="T115" s="911"/>
      <c r="U115" s="911" t="s">
        <v>0</v>
      </c>
      <c r="V115" s="911"/>
      <c r="W115" s="911"/>
      <c r="X115" s="911"/>
      <c r="Y115" s="911"/>
      <c r="Z115" s="911"/>
      <c r="AA115" s="912" t="s">
        <v>1</v>
      </c>
      <c r="AB115" s="912"/>
      <c r="AC115" s="912"/>
      <c r="AD115" s="912"/>
      <c r="AE115" s="912"/>
      <c r="AF115" s="912"/>
      <c r="AG115" s="735"/>
    </row>
    <row r="116" spans="1:33" ht="14.25" thickBot="1" thickTop="1">
      <c r="A116" s="910" t="s">
        <v>2</v>
      </c>
      <c r="B116" s="910"/>
      <c r="C116" s="910"/>
      <c r="D116" s="910"/>
      <c r="E116" s="910"/>
      <c r="F116" s="910"/>
      <c r="G116" s="910"/>
      <c r="H116" s="910"/>
      <c r="I116" s="910"/>
      <c r="J116" s="910"/>
      <c r="K116" s="911" t="s">
        <v>3</v>
      </c>
      <c r="L116" s="911"/>
      <c r="M116" s="911"/>
      <c r="N116" s="911"/>
      <c r="O116" s="911" t="s">
        <v>1155</v>
      </c>
      <c r="P116" s="911"/>
      <c r="Q116" s="911"/>
      <c r="R116" s="911"/>
      <c r="S116" s="911"/>
      <c r="T116" s="911"/>
      <c r="U116" s="911" t="s">
        <v>1156</v>
      </c>
      <c r="V116" s="911"/>
      <c r="W116" s="911"/>
      <c r="X116" s="911"/>
      <c r="Y116" s="911"/>
      <c r="Z116" s="911"/>
      <c r="AA116" s="912" t="s">
        <v>1157</v>
      </c>
      <c r="AB116" s="912"/>
      <c r="AC116" s="912"/>
      <c r="AD116" s="912"/>
      <c r="AE116" s="912"/>
      <c r="AF116" s="912"/>
      <c r="AG116" s="735"/>
    </row>
    <row r="117" spans="1:33" ht="14.25" thickBot="1" thickTop="1">
      <c r="A117" s="910" t="s">
        <v>999</v>
      </c>
      <c r="B117" s="910"/>
      <c r="C117" s="910"/>
      <c r="D117" s="910"/>
      <c r="E117" s="910"/>
      <c r="F117" s="910"/>
      <c r="G117" s="910"/>
      <c r="H117" s="910"/>
      <c r="I117" s="910"/>
      <c r="J117" s="910"/>
      <c r="K117" s="911" t="s">
        <v>999</v>
      </c>
      <c r="L117" s="911"/>
      <c r="M117" s="911"/>
      <c r="N117" s="911"/>
      <c r="O117" s="911" t="s">
        <v>999</v>
      </c>
      <c r="P117" s="911"/>
      <c r="Q117" s="911"/>
      <c r="R117" s="911"/>
      <c r="S117" s="911"/>
      <c r="T117" s="911"/>
      <c r="U117" s="911" t="s">
        <v>999</v>
      </c>
      <c r="V117" s="911"/>
      <c r="W117" s="911"/>
      <c r="X117" s="911"/>
      <c r="Y117" s="911"/>
      <c r="Z117" s="911"/>
      <c r="AA117" s="912" t="s">
        <v>999</v>
      </c>
      <c r="AB117" s="912"/>
      <c r="AC117" s="912"/>
      <c r="AD117" s="912"/>
      <c r="AE117" s="912"/>
      <c r="AF117" s="912"/>
      <c r="AG117" s="735"/>
    </row>
    <row r="118" spans="1:33" ht="14.25" thickBot="1" thickTop="1">
      <c r="A118" s="910" t="s">
        <v>4</v>
      </c>
      <c r="B118" s="910"/>
      <c r="C118" s="910"/>
      <c r="D118" s="910"/>
      <c r="E118" s="910"/>
      <c r="F118" s="910"/>
      <c r="G118" s="910"/>
      <c r="H118" s="910"/>
      <c r="I118" s="910"/>
      <c r="J118" s="910"/>
      <c r="K118" s="911" t="s">
        <v>5</v>
      </c>
      <c r="L118" s="911"/>
      <c r="M118" s="911"/>
      <c r="N118" s="911"/>
      <c r="O118" s="911" t="s">
        <v>999</v>
      </c>
      <c r="P118" s="911"/>
      <c r="Q118" s="911"/>
      <c r="R118" s="911"/>
      <c r="S118" s="911"/>
      <c r="T118" s="911"/>
      <c r="U118" s="911" t="s">
        <v>999</v>
      </c>
      <c r="V118" s="911"/>
      <c r="W118" s="911"/>
      <c r="X118" s="911"/>
      <c r="Y118" s="911"/>
      <c r="Z118" s="911"/>
      <c r="AA118" s="912" t="s">
        <v>999</v>
      </c>
      <c r="AB118" s="912"/>
      <c r="AC118" s="912"/>
      <c r="AD118" s="912"/>
      <c r="AE118" s="912"/>
      <c r="AF118" s="912"/>
      <c r="AG118" s="735"/>
    </row>
    <row r="119" spans="1:33" ht="14.25" thickBot="1" thickTop="1">
      <c r="A119" s="910" t="s">
        <v>6</v>
      </c>
      <c r="B119" s="910"/>
      <c r="C119" s="910"/>
      <c r="D119" s="910"/>
      <c r="E119" s="910"/>
      <c r="F119" s="910"/>
      <c r="G119" s="910"/>
      <c r="H119" s="910"/>
      <c r="I119" s="910"/>
      <c r="J119" s="910"/>
      <c r="K119" s="911" t="s">
        <v>7</v>
      </c>
      <c r="L119" s="911"/>
      <c r="M119" s="911"/>
      <c r="N119" s="911"/>
      <c r="O119" s="911" t="s">
        <v>1016</v>
      </c>
      <c r="P119" s="911"/>
      <c r="Q119" s="911"/>
      <c r="R119" s="911"/>
      <c r="S119" s="911"/>
      <c r="T119" s="911"/>
      <c r="U119" s="911" t="s">
        <v>1016</v>
      </c>
      <c r="V119" s="911"/>
      <c r="W119" s="911"/>
      <c r="X119" s="911"/>
      <c r="Y119" s="911"/>
      <c r="Z119" s="911"/>
      <c r="AA119" s="912" t="s">
        <v>1016</v>
      </c>
      <c r="AB119" s="912"/>
      <c r="AC119" s="912"/>
      <c r="AD119" s="912"/>
      <c r="AE119" s="912"/>
      <c r="AF119" s="912"/>
      <c r="AG119" s="735"/>
    </row>
    <row r="120" spans="1:33" ht="14.25" thickBot="1" thickTop="1">
      <c r="A120" s="910" t="s">
        <v>8</v>
      </c>
      <c r="B120" s="910"/>
      <c r="C120" s="910"/>
      <c r="D120" s="910"/>
      <c r="E120" s="910"/>
      <c r="F120" s="910"/>
      <c r="G120" s="910"/>
      <c r="H120" s="910"/>
      <c r="I120" s="910"/>
      <c r="J120" s="910"/>
      <c r="K120" s="911" t="s">
        <v>9</v>
      </c>
      <c r="L120" s="911"/>
      <c r="M120" s="911"/>
      <c r="N120" s="911"/>
      <c r="O120" s="911" t="s">
        <v>1016</v>
      </c>
      <c r="P120" s="911"/>
      <c r="Q120" s="911"/>
      <c r="R120" s="911"/>
      <c r="S120" s="911"/>
      <c r="T120" s="911"/>
      <c r="U120" s="911" t="s">
        <v>1016</v>
      </c>
      <c r="V120" s="911"/>
      <c r="W120" s="911"/>
      <c r="X120" s="911"/>
      <c r="Y120" s="911"/>
      <c r="Z120" s="911"/>
      <c r="AA120" s="912" t="s">
        <v>1016</v>
      </c>
      <c r="AB120" s="912"/>
      <c r="AC120" s="912"/>
      <c r="AD120" s="912"/>
      <c r="AE120" s="912"/>
      <c r="AF120" s="912"/>
      <c r="AG120" s="735"/>
    </row>
    <row r="121" spans="1:33" ht="14.25" thickBot="1" thickTop="1">
      <c r="A121" s="910" t="s">
        <v>10</v>
      </c>
      <c r="B121" s="910"/>
      <c r="C121" s="910"/>
      <c r="D121" s="910"/>
      <c r="E121" s="910"/>
      <c r="F121" s="910"/>
      <c r="G121" s="910"/>
      <c r="H121" s="910"/>
      <c r="I121" s="910"/>
      <c r="J121" s="910"/>
      <c r="K121" s="911" t="s">
        <v>11</v>
      </c>
      <c r="L121" s="911"/>
      <c r="M121" s="911"/>
      <c r="N121" s="911"/>
      <c r="O121" s="911" t="s">
        <v>1016</v>
      </c>
      <c r="P121" s="911"/>
      <c r="Q121" s="911"/>
      <c r="R121" s="911"/>
      <c r="S121" s="911"/>
      <c r="T121" s="911"/>
      <c r="U121" s="911" t="s">
        <v>1016</v>
      </c>
      <c r="V121" s="911"/>
      <c r="W121" s="911"/>
      <c r="X121" s="911"/>
      <c r="Y121" s="911"/>
      <c r="Z121" s="911"/>
      <c r="AA121" s="912" t="s">
        <v>1016</v>
      </c>
      <c r="AB121" s="912"/>
      <c r="AC121" s="912"/>
      <c r="AD121" s="912"/>
      <c r="AE121" s="912"/>
      <c r="AF121" s="912"/>
      <c r="AG121" s="735"/>
    </row>
    <row r="122" spans="1:33" ht="14.25" thickBot="1" thickTop="1">
      <c r="A122" s="910" t="s">
        <v>12</v>
      </c>
      <c r="B122" s="910"/>
      <c r="C122" s="910"/>
      <c r="D122" s="910"/>
      <c r="E122" s="910"/>
      <c r="F122" s="910"/>
      <c r="G122" s="910"/>
      <c r="H122" s="910"/>
      <c r="I122" s="910"/>
      <c r="J122" s="910"/>
      <c r="K122" s="911" t="s">
        <v>13</v>
      </c>
      <c r="L122" s="911"/>
      <c r="M122" s="911"/>
      <c r="N122" s="911"/>
      <c r="O122" s="911" t="s">
        <v>1016</v>
      </c>
      <c r="P122" s="911"/>
      <c r="Q122" s="911"/>
      <c r="R122" s="911"/>
      <c r="S122" s="911"/>
      <c r="T122" s="911"/>
      <c r="U122" s="911" t="s">
        <v>1016</v>
      </c>
      <c r="V122" s="911"/>
      <c r="W122" s="911"/>
      <c r="X122" s="911"/>
      <c r="Y122" s="911"/>
      <c r="Z122" s="911"/>
      <c r="AA122" s="912" t="s">
        <v>1016</v>
      </c>
      <c r="AB122" s="912"/>
      <c r="AC122" s="912"/>
      <c r="AD122" s="912"/>
      <c r="AE122" s="912"/>
      <c r="AF122" s="912"/>
      <c r="AG122" s="735"/>
    </row>
    <row r="123" spans="1:33" ht="14.25" thickBot="1" thickTop="1">
      <c r="A123" s="910" t="s">
        <v>14</v>
      </c>
      <c r="B123" s="910"/>
      <c r="C123" s="910"/>
      <c r="D123" s="910"/>
      <c r="E123" s="910"/>
      <c r="F123" s="910"/>
      <c r="G123" s="910"/>
      <c r="H123" s="910"/>
      <c r="I123" s="910"/>
      <c r="J123" s="910"/>
      <c r="K123" s="911" t="s">
        <v>15</v>
      </c>
      <c r="L123" s="911"/>
      <c r="M123" s="911"/>
      <c r="N123" s="911"/>
      <c r="O123" s="911" t="s">
        <v>1016</v>
      </c>
      <c r="P123" s="911"/>
      <c r="Q123" s="911"/>
      <c r="R123" s="911"/>
      <c r="S123" s="911"/>
      <c r="T123" s="911"/>
      <c r="U123" s="911" t="s">
        <v>1016</v>
      </c>
      <c r="V123" s="911"/>
      <c r="W123" s="911"/>
      <c r="X123" s="911"/>
      <c r="Y123" s="911"/>
      <c r="Z123" s="911"/>
      <c r="AA123" s="912" t="s">
        <v>1016</v>
      </c>
      <c r="AB123" s="912"/>
      <c r="AC123" s="912"/>
      <c r="AD123" s="912"/>
      <c r="AE123" s="912"/>
      <c r="AF123" s="912"/>
      <c r="AG123" s="735"/>
    </row>
    <row r="124" spans="1:33" ht="14.25" thickBot="1" thickTop="1">
      <c r="A124" s="910" t="s">
        <v>16</v>
      </c>
      <c r="B124" s="910"/>
      <c r="C124" s="910"/>
      <c r="D124" s="910"/>
      <c r="E124" s="910"/>
      <c r="F124" s="910"/>
      <c r="G124" s="910"/>
      <c r="H124" s="910"/>
      <c r="I124" s="910"/>
      <c r="J124" s="910"/>
      <c r="K124" s="911" t="s">
        <v>17</v>
      </c>
      <c r="L124" s="911"/>
      <c r="M124" s="911"/>
      <c r="N124" s="911"/>
      <c r="O124" s="911" t="s">
        <v>1016</v>
      </c>
      <c r="P124" s="911"/>
      <c r="Q124" s="911"/>
      <c r="R124" s="911"/>
      <c r="S124" s="911"/>
      <c r="T124" s="911"/>
      <c r="U124" s="911" t="s">
        <v>1016</v>
      </c>
      <c r="V124" s="911"/>
      <c r="W124" s="911"/>
      <c r="X124" s="911"/>
      <c r="Y124" s="911"/>
      <c r="Z124" s="911"/>
      <c r="AA124" s="912" t="s">
        <v>1016</v>
      </c>
      <c r="AB124" s="912"/>
      <c r="AC124" s="912"/>
      <c r="AD124" s="912"/>
      <c r="AE124" s="912"/>
      <c r="AF124" s="912"/>
      <c r="AG124" s="735"/>
    </row>
    <row r="125" spans="1:33" ht="14.25" thickBot="1" thickTop="1">
      <c r="A125" s="910" t="s">
        <v>18</v>
      </c>
      <c r="B125" s="910"/>
      <c r="C125" s="910"/>
      <c r="D125" s="910"/>
      <c r="E125" s="910"/>
      <c r="F125" s="910"/>
      <c r="G125" s="910"/>
      <c r="H125" s="910"/>
      <c r="I125" s="910"/>
      <c r="J125" s="910"/>
      <c r="K125" s="911" t="s">
        <v>19</v>
      </c>
      <c r="L125" s="911"/>
      <c r="M125" s="911"/>
      <c r="N125" s="911"/>
      <c r="O125" s="911" t="s">
        <v>1016</v>
      </c>
      <c r="P125" s="911"/>
      <c r="Q125" s="911"/>
      <c r="R125" s="911"/>
      <c r="S125" s="911"/>
      <c r="T125" s="911"/>
      <c r="U125" s="911" t="s">
        <v>1016</v>
      </c>
      <c r="V125" s="911"/>
      <c r="W125" s="911"/>
      <c r="X125" s="911"/>
      <c r="Y125" s="911"/>
      <c r="Z125" s="911"/>
      <c r="AA125" s="912" t="s">
        <v>1016</v>
      </c>
      <c r="AB125" s="912"/>
      <c r="AC125" s="912"/>
      <c r="AD125" s="912"/>
      <c r="AE125" s="912"/>
      <c r="AF125" s="912"/>
      <c r="AG125" s="735"/>
    </row>
    <row r="126" spans="1:33" ht="14.25" thickBot="1" thickTop="1">
      <c r="A126" s="910" t="s">
        <v>20</v>
      </c>
      <c r="B126" s="910"/>
      <c r="C126" s="910"/>
      <c r="D126" s="910"/>
      <c r="E126" s="910"/>
      <c r="F126" s="910"/>
      <c r="G126" s="910"/>
      <c r="H126" s="910"/>
      <c r="I126" s="910"/>
      <c r="J126" s="910"/>
      <c r="K126" s="911" t="s">
        <v>21</v>
      </c>
      <c r="L126" s="911"/>
      <c r="M126" s="911"/>
      <c r="N126" s="911"/>
      <c r="O126" s="911" t="s">
        <v>1016</v>
      </c>
      <c r="P126" s="911"/>
      <c r="Q126" s="911"/>
      <c r="R126" s="911"/>
      <c r="S126" s="911"/>
      <c r="T126" s="911"/>
      <c r="U126" s="911" t="s">
        <v>1016</v>
      </c>
      <c r="V126" s="911"/>
      <c r="W126" s="911"/>
      <c r="X126" s="911"/>
      <c r="Y126" s="911"/>
      <c r="Z126" s="911"/>
      <c r="AA126" s="912" t="s">
        <v>1016</v>
      </c>
      <c r="AB126" s="912"/>
      <c r="AC126" s="912"/>
      <c r="AD126" s="912"/>
      <c r="AE126" s="912"/>
      <c r="AF126" s="912"/>
      <c r="AG126" s="735"/>
    </row>
    <row r="127" ht="13.5" thickTop="1"/>
    <row r="129" spans="1:32" ht="20.25">
      <c r="A129" s="737"/>
      <c r="B129" s="733"/>
      <c r="C129" s="733"/>
      <c r="D129" s="733"/>
      <c r="E129" s="733"/>
      <c r="F129" s="733"/>
      <c r="G129" s="732"/>
      <c r="H129" s="733"/>
      <c r="I129" s="733"/>
      <c r="J129" s="733"/>
      <c r="K129" s="733"/>
      <c r="L129" s="733"/>
      <c r="M129" s="733"/>
      <c r="N129" s="733"/>
      <c r="O129" s="733"/>
      <c r="P129" s="733"/>
      <c r="Q129" s="733"/>
      <c r="R129" s="733"/>
      <c r="S129" s="733"/>
      <c r="T129" s="733"/>
      <c r="U129" s="733"/>
      <c r="V129" s="733"/>
      <c r="W129" s="733"/>
      <c r="X129" s="733"/>
      <c r="Y129" s="733"/>
      <c r="Z129" s="733"/>
      <c r="AA129" s="733"/>
      <c r="AB129" s="733"/>
      <c r="AC129" s="733"/>
      <c r="AD129" s="733"/>
      <c r="AE129" s="733"/>
      <c r="AF129" s="733"/>
    </row>
    <row r="130" spans="1:32" ht="12.75">
      <c r="A130" s="732" t="s">
        <v>22</v>
      </c>
      <c r="B130" s="733"/>
      <c r="C130" s="733"/>
      <c r="D130" s="733"/>
      <c r="E130" s="733"/>
      <c r="F130" s="733"/>
      <c r="G130" s="733"/>
      <c r="H130" s="733"/>
      <c r="I130" s="733"/>
      <c r="J130" s="733"/>
      <c r="K130" s="733"/>
      <c r="L130" s="733"/>
      <c r="M130" s="733"/>
      <c r="N130" s="733"/>
      <c r="O130" s="733"/>
      <c r="P130" s="733"/>
      <c r="Q130" s="733"/>
      <c r="R130" s="733"/>
      <c r="S130" s="733"/>
      <c r="T130" s="733"/>
      <c r="U130" s="733"/>
      <c r="V130" s="733"/>
      <c r="W130" s="916" t="s">
        <v>986</v>
      </c>
      <c r="X130" s="916"/>
      <c r="Y130" s="916"/>
      <c r="Z130" s="916"/>
      <c r="AA130" s="916"/>
      <c r="AB130" s="916"/>
      <c r="AC130" s="916"/>
      <c r="AD130" s="916"/>
      <c r="AE130" s="916"/>
      <c r="AF130" s="916"/>
    </row>
    <row r="131" spans="1:32" ht="12.75">
      <c r="A131" s="733" t="s">
        <v>23</v>
      </c>
      <c r="B131" s="733"/>
      <c r="C131" s="733"/>
      <c r="D131" s="733"/>
      <c r="E131" s="733"/>
      <c r="F131" s="733"/>
      <c r="G131" s="733"/>
      <c r="H131" s="733"/>
      <c r="I131" s="733"/>
      <c r="J131" s="733"/>
      <c r="K131" s="733"/>
      <c r="L131" s="733"/>
      <c r="M131" s="733"/>
      <c r="N131" s="733"/>
      <c r="O131" s="733"/>
      <c r="P131" s="733"/>
      <c r="Q131" s="733"/>
      <c r="R131" s="733"/>
      <c r="S131" s="733"/>
      <c r="T131" s="733"/>
      <c r="U131" s="733"/>
      <c r="V131" s="733"/>
      <c r="W131" s="916"/>
      <c r="X131" s="916"/>
      <c r="Y131" s="916"/>
      <c r="Z131" s="916"/>
      <c r="AA131" s="916"/>
      <c r="AB131" s="916"/>
      <c r="AC131" s="916"/>
      <c r="AD131" s="916"/>
      <c r="AE131" s="916"/>
      <c r="AF131" s="916"/>
    </row>
    <row r="132" spans="1:32" ht="12.75">
      <c r="A132" s="734" t="s">
        <v>988</v>
      </c>
      <c r="B132" s="733"/>
      <c r="C132" s="733"/>
      <c r="D132" s="733"/>
      <c r="E132" s="733"/>
      <c r="F132" s="733"/>
      <c r="G132" s="733"/>
      <c r="H132" s="733"/>
      <c r="I132" s="733"/>
      <c r="J132" s="733"/>
      <c r="K132" s="733"/>
      <c r="L132" s="733"/>
      <c r="M132" s="733"/>
      <c r="N132" s="733"/>
      <c r="O132" s="733"/>
      <c r="P132" s="733"/>
      <c r="Q132" s="733"/>
      <c r="R132" s="733"/>
      <c r="S132" s="733"/>
      <c r="T132" s="733"/>
      <c r="U132" s="733"/>
      <c r="V132" s="733"/>
      <c r="W132" s="733"/>
      <c r="X132" s="733"/>
      <c r="Y132" s="733"/>
      <c r="Z132" s="733"/>
      <c r="AA132" s="733"/>
      <c r="AB132" s="733"/>
      <c r="AC132" s="733"/>
      <c r="AD132" s="733"/>
      <c r="AE132" s="733"/>
      <c r="AF132" s="733"/>
    </row>
    <row r="133" spans="1:32" ht="20.25">
      <c r="A133" s="917" t="s">
        <v>989</v>
      </c>
      <c r="B133" s="917"/>
      <c r="C133" s="917"/>
      <c r="D133" s="917"/>
      <c r="E133" s="917"/>
      <c r="F133" s="917"/>
      <c r="G133" s="917"/>
      <c r="H133" s="917"/>
      <c r="I133" s="917"/>
      <c r="J133" s="917"/>
      <c r="K133" s="917"/>
      <c r="L133" s="917"/>
      <c r="M133" s="917"/>
      <c r="N133" s="917"/>
      <c r="O133" s="917"/>
      <c r="P133" s="917"/>
      <c r="Q133" s="917"/>
      <c r="R133" s="917"/>
      <c r="S133" s="917"/>
      <c r="T133" s="917"/>
      <c r="U133" s="917"/>
      <c r="V133" s="917"/>
      <c r="W133" s="917"/>
      <c r="X133" s="917"/>
      <c r="Y133" s="917"/>
      <c r="Z133" s="917"/>
      <c r="AA133" s="917"/>
      <c r="AB133" s="917"/>
      <c r="AC133" s="917"/>
      <c r="AD133" s="917"/>
      <c r="AE133" s="917"/>
      <c r="AF133" s="917"/>
    </row>
    <row r="134" spans="1:32" ht="13.5" thickBot="1">
      <c r="A134" s="918" t="s">
        <v>990</v>
      </c>
      <c r="B134" s="918"/>
      <c r="C134" s="918"/>
      <c r="D134" s="918"/>
      <c r="E134" s="918"/>
      <c r="F134" s="918"/>
      <c r="G134" s="918"/>
      <c r="H134" s="918"/>
      <c r="I134" s="918"/>
      <c r="J134" s="918"/>
      <c r="K134" s="918"/>
      <c r="L134" s="918"/>
      <c r="M134" s="918"/>
      <c r="N134" s="918"/>
      <c r="O134" s="918"/>
      <c r="P134" s="918"/>
      <c r="Q134" s="918"/>
      <c r="R134" s="918"/>
      <c r="S134" s="918"/>
      <c r="T134" s="918"/>
      <c r="U134" s="918"/>
      <c r="V134" s="918"/>
      <c r="W134" s="918"/>
      <c r="X134" s="918"/>
      <c r="Y134" s="918"/>
      <c r="Z134" s="918"/>
      <c r="AA134" s="918"/>
      <c r="AB134" s="918"/>
      <c r="AC134" s="918"/>
      <c r="AD134" s="918"/>
      <c r="AE134" s="918"/>
      <c r="AF134" s="918"/>
    </row>
    <row r="135" spans="1:32" ht="14.25" thickBot="1" thickTop="1">
      <c r="A135" s="919" t="s">
        <v>217</v>
      </c>
      <c r="B135" s="919"/>
      <c r="C135" s="919"/>
      <c r="D135" s="919"/>
      <c r="E135" s="919"/>
      <c r="F135" s="919"/>
      <c r="G135" s="919"/>
      <c r="H135" s="919"/>
      <c r="I135" s="919"/>
      <c r="J135" s="919"/>
      <c r="K135" s="920" t="s">
        <v>805</v>
      </c>
      <c r="L135" s="920"/>
      <c r="M135" s="920"/>
      <c r="N135" s="920"/>
      <c r="O135" s="920" t="s">
        <v>991</v>
      </c>
      <c r="P135" s="920"/>
      <c r="Q135" s="920"/>
      <c r="R135" s="920"/>
      <c r="S135" s="920"/>
      <c r="T135" s="920"/>
      <c r="U135" s="920" t="s">
        <v>992</v>
      </c>
      <c r="V135" s="920"/>
      <c r="W135" s="920"/>
      <c r="X135" s="920"/>
      <c r="Y135" s="920"/>
      <c r="Z135" s="920"/>
      <c r="AA135" s="921" t="s">
        <v>993</v>
      </c>
      <c r="AB135" s="921"/>
      <c r="AC135" s="921"/>
      <c r="AD135" s="921"/>
      <c r="AE135" s="921"/>
      <c r="AF135" s="921"/>
    </row>
    <row r="136" spans="1:32" ht="13.5" thickTop="1">
      <c r="A136" s="913" t="s">
        <v>994</v>
      </c>
      <c r="B136" s="913"/>
      <c r="C136" s="913"/>
      <c r="D136" s="913"/>
      <c r="E136" s="913"/>
      <c r="F136" s="913"/>
      <c r="G136" s="913"/>
      <c r="H136" s="913"/>
      <c r="I136" s="913"/>
      <c r="J136" s="913"/>
      <c r="K136" s="914" t="s">
        <v>995</v>
      </c>
      <c r="L136" s="914"/>
      <c r="M136" s="914"/>
      <c r="N136" s="914"/>
      <c r="O136" s="914" t="s">
        <v>996</v>
      </c>
      <c r="P136" s="914"/>
      <c r="Q136" s="914"/>
      <c r="R136" s="914"/>
      <c r="S136" s="914"/>
      <c r="T136" s="914"/>
      <c r="U136" s="914" t="s">
        <v>997</v>
      </c>
      <c r="V136" s="914"/>
      <c r="W136" s="914"/>
      <c r="X136" s="914"/>
      <c r="Y136" s="914"/>
      <c r="Z136" s="914"/>
      <c r="AA136" s="915" t="s">
        <v>998</v>
      </c>
      <c r="AB136" s="915"/>
      <c r="AC136" s="915"/>
      <c r="AD136" s="915"/>
      <c r="AE136" s="915"/>
      <c r="AF136" s="915"/>
    </row>
    <row r="137" spans="1:32" ht="13.5" thickBot="1">
      <c r="A137" s="910" t="s">
        <v>804</v>
      </c>
      <c r="B137" s="910"/>
      <c r="C137" s="910"/>
      <c r="D137" s="910"/>
      <c r="E137" s="910"/>
      <c r="F137" s="910"/>
      <c r="G137" s="910"/>
      <c r="H137" s="910"/>
      <c r="I137" s="910"/>
      <c r="J137" s="910"/>
      <c r="K137" s="911" t="s">
        <v>999</v>
      </c>
      <c r="L137" s="911"/>
      <c r="M137" s="911"/>
      <c r="N137" s="911"/>
      <c r="O137" s="911" t="s">
        <v>999</v>
      </c>
      <c r="P137" s="911"/>
      <c r="Q137" s="911"/>
      <c r="R137" s="911"/>
      <c r="S137" s="911"/>
      <c r="T137" s="911"/>
      <c r="U137" s="911" t="s">
        <v>999</v>
      </c>
      <c r="V137" s="911"/>
      <c r="W137" s="911"/>
      <c r="X137" s="911"/>
      <c r="Y137" s="911"/>
      <c r="Z137" s="911"/>
      <c r="AA137" s="912" t="s">
        <v>999</v>
      </c>
      <c r="AB137" s="912"/>
      <c r="AC137" s="912"/>
      <c r="AD137" s="912"/>
      <c r="AE137" s="912"/>
      <c r="AF137" s="912"/>
    </row>
    <row r="138" spans="1:32" ht="14.25" thickBot="1" thickTop="1">
      <c r="A138" s="910" t="s">
        <v>1000</v>
      </c>
      <c r="B138" s="910"/>
      <c r="C138" s="910"/>
      <c r="D138" s="910"/>
      <c r="E138" s="910"/>
      <c r="F138" s="910"/>
      <c r="G138" s="910"/>
      <c r="H138" s="910"/>
      <c r="I138" s="910"/>
      <c r="J138" s="910"/>
      <c r="K138" s="911" t="s">
        <v>561</v>
      </c>
      <c r="L138" s="911"/>
      <c r="M138" s="911"/>
      <c r="N138" s="911"/>
      <c r="O138" s="911" t="s">
        <v>1016</v>
      </c>
      <c r="P138" s="911"/>
      <c r="Q138" s="911"/>
      <c r="R138" s="911"/>
      <c r="S138" s="911"/>
      <c r="T138" s="911"/>
      <c r="U138" s="911" t="s">
        <v>1016</v>
      </c>
      <c r="V138" s="911"/>
      <c r="W138" s="911"/>
      <c r="X138" s="911"/>
      <c r="Y138" s="911"/>
      <c r="Z138" s="911"/>
      <c r="AA138" s="912" t="s">
        <v>1016</v>
      </c>
      <c r="AB138" s="912"/>
      <c r="AC138" s="912"/>
      <c r="AD138" s="912"/>
      <c r="AE138" s="912"/>
      <c r="AF138" s="912"/>
    </row>
    <row r="139" spans="1:32" ht="14.25" thickBot="1" thickTop="1">
      <c r="A139" s="910" t="s">
        <v>1004</v>
      </c>
      <c r="B139" s="910"/>
      <c r="C139" s="910"/>
      <c r="D139" s="910"/>
      <c r="E139" s="910"/>
      <c r="F139" s="910"/>
      <c r="G139" s="910"/>
      <c r="H139" s="910"/>
      <c r="I139" s="910"/>
      <c r="J139" s="910"/>
      <c r="K139" s="911" t="s">
        <v>1005</v>
      </c>
      <c r="L139" s="911"/>
      <c r="M139" s="911"/>
      <c r="N139" s="911"/>
      <c r="O139" s="911" t="s">
        <v>1016</v>
      </c>
      <c r="P139" s="911"/>
      <c r="Q139" s="911"/>
      <c r="R139" s="911"/>
      <c r="S139" s="911"/>
      <c r="T139" s="911"/>
      <c r="U139" s="911" t="s">
        <v>1016</v>
      </c>
      <c r="V139" s="911"/>
      <c r="W139" s="911"/>
      <c r="X139" s="911"/>
      <c r="Y139" s="911"/>
      <c r="Z139" s="911"/>
      <c r="AA139" s="912" t="s">
        <v>1016</v>
      </c>
      <c r="AB139" s="912"/>
      <c r="AC139" s="912"/>
      <c r="AD139" s="912"/>
      <c r="AE139" s="912"/>
      <c r="AF139" s="912"/>
    </row>
    <row r="140" spans="1:32" ht="14.25" thickBot="1" thickTop="1">
      <c r="A140" s="910" t="s">
        <v>1009</v>
      </c>
      <c r="B140" s="910"/>
      <c r="C140" s="910"/>
      <c r="D140" s="910"/>
      <c r="E140" s="910"/>
      <c r="F140" s="910"/>
      <c r="G140" s="910"/>
      <c r="H140" s="910"/>
      <c r="I140" s="910"/>
      <c r="J140" s="910"/>
      <c r="K140" s="911" t="s">
        <v>1010</v>
      </c>
      <c r="L140" s="911"/>
      <c r="M140" s="911"/>
      <c r="N140" s="911"/>
      <c r="O140" s="911" t="s">
        <v>1016</v>
      </c>
      <c r="P140" s="911"/>
      <c r="Q140" s="911"/>
      <c r="R140" s="911"/>
      <c r="S140" s="911"/>
      <c r="T140" s="911"/>
      <c r="U140" s="911" t="s">
        <v>1016</v>
      </c>
      <c r="V140" s="911"/>
      <c r="W140" s="911"/>
      <c r="X140" s="911"/>
      <c r="Y140" s="911"/>
      <c r="Z140" s="911"/>
      <c r="AA140" s="912" t="s">
        <v>1016</v>
      </c>
      <c r="AB140" s="912"/>
      <c r="AC140" s="912"/>
      <c r="AD140" s="912"/>
      <c r="AE140" s="912"/>
      <c r="AF140" s="912"/>
    </row>
    <row r="141" spans="1:32" ht="14.25" thickBot="1" thickTop="1">
      <c r="A141" s="910" t="s">
        <v>1014</v>
      </c>
      <c r="B141" s="910"/>
      <c r="C141" s="910"/>
      <c r="D141" s="910"/>
      <c r="E141" s="910"/>
      <c r="F141" s="910"/>
      <c r="G141" s="910"/>
      <c r="H141" s="910"/>
      <c r="I141" s="910"/>
      <c r="J141" s="910"/>
      <c r="K141" s="911" t="s">
        <v>1015</v>
      </c>
      <c r="L141" s="911"/>
      <c r="M141" s="911"/>
      <c r="N141" s="911"/>
      <c r="O141" s="911" t="s">
        <v>1016</v>
      </c>
      <c r="P141" s="911"/>
      <c r="Q141" s="911"/>
      <c r="R141" s="911"/>
      <c r="S141" s="911"/>
      <c r="T141" s="911"/>
      <c r="U141" s="911" t="s">
        <v>1016</v>
      </c>
      <c r="V141" s="911"/>
      <c r="W141" s="911"/>
      <c r="X141" s="911"/>
      <c r="Y141" s="911"/>
      <c r="Z141" s="911"/>
      <c r="AA141" s="912" t="s">
        <v>1016</v>
      </c>
      <c r="AB141" s="912"/>
      <c r="AC141" s="912"/>
      <c r="AD141" s="912"/>
      <c r="AE141" s="912"/>
      <c r="AF141" s="912"/>
    </row>
    <row r="142" spans="1:32" ht="14.25" thickBot="1" thickTop="1">
      <c r="A142" s="910" t="s">
        <v>1017</v>
      </c>
      <c r="B142" s="910"/>
      <c r="C142" s="910"/>
      <c r="D142" s="910"/>
      <c r="E142" s="910"/>
      <c r="F142" s="910"/>
      <c r="G142" s="910"/>
      <c r="H142" s="910"/>
      <c r="I142" s="910"/>
      <c r="J142" s="910"/>
      <c r="K142" s="911" t="s">
        <v>1018</v>
      </c>
      <c r="L142" s="911"/>
      <c r="M142" s="911"/>
      <c r="N142" s="911"/>
      <c r="O142" s="911" t="s">
        <v>1016</v>
      </c>
      <c r="P142" s="911"/>
      <c r="Q142" s="911"/>
      <c r="R142" s="911"/>
      <c r="S142" s="911"/>
      <c r="T142" s="911"/>
      <c r="U142" s="911" t="s">
        <v>1016</v>
      </c>
      <c r="V142" s="911"/>
      <c r="W142" s="911"/>
      <c r="X142" s="911"/>
      <c r="Y142" s="911"/>
      <c r="Z142" s="911"/>
      <c r="AA142" s="912" t="s">
        <v>1016</v>
      </c>
      <c r="AB142" s="912"/>
      <c r="AC142" s="912"/>
      <c r="AD142" s="912"/>
      <c r="AE142" s="912"/>
      <c r="AF142" s="912"/>
    </row>
    <row r="143" spans="1:32" ht="14.25" thickBot="1" thickTop="1">
      <c r="A143" s="910" t="s">
        <v>1019</v>
      </c>
      <c r="B143" s="910"/>
      <c r="C143" s="910"/>
      <c r="D143" s="910"/>
      <c r="E143" s="910"/>
      <c r="F143" s="910"/>
      <c r="G143" s="910"/>
      <c r="H143" s="910"/>
      <c r="I143" s="910"/>
      <c r="J143" s="910"/>
      <c r="K143" s="911" t="s">
        <v>1020</v>
      </c>
      <c r="L143" s="911"/>
      <c r="M143" s="911"/>
      <c r="N143" s="911"/>
      <c r="O143" s="911" t="s">
        <v>1016</v>
      </c>
      <c r="P143" s="911"/>
      <c r="Q143" s="911"/>
      <c r="R143" s="911"/>
      <c r="S143" s="911"/>
      <c r="T143" s="911"/>
      <c r="U143" s="911" t="s">
        <v>1016</v>
      </c>
      <c r="V143" s="911"/>
      <c r="W143" s="911"/>
      <c r="X143" s="911"/>
      <c r="Y143" s="911"/>
      <c r="Z143" s="911"/>
      <c r="AA143" s="912" t="s">
        <v>1016</v>
      </c>
      <c r="AB143" s="912"/>
      <c r="AC143" s="912"/>
      <c r="AD143" s="912"/>
      <c r="AE143" s="912"/>
      <c r="AF143" s="912"/>
    </row>
    <row r="144" spans="1:32" ht="14.25" thickBot="1" thickTop="1">
      <c r="A144" s="910" t="s">
        <v>1021</v>
      </c>
      <c r="B144" s="910"/>
      <c r="C144" s="910"/>
      <c r="D144" s="910"/>
      <c r="E144" s="910"/>
      <c r="F144" s="910"/>
      <c r="G144" s="910"/>
      <c r="H144" s="910"/>
      <c r="I144" s="910"/>
      <c r="J144" s="910"/>
      <c r="K144" s="911" t="s">
        <v>1022</v>
      </c>
      <c r="L144" s="911"/>
      <c r="M144" s="911"/>
      <c r="N144" s="911"/>
      <c r="O144" s="911" t="s">
        <v>1016</v>
      </c>
      <c r="P144" s="911"/>
      <c r="Q144" s="911"/>
      <c r="R144" s="911"/>
      <c r="S144" s="911"/>
      <c r="T144" s="911"/>
      <c r="U144" s="911" t="s">
        <v>1016</v>
      </c>
      <c r="V144" s="911"/>
      <c r="W144" s="911"/>
      <c r="X144" s="911"/>
      <c r="Y144" s="911"/>
      <c r="Z144" s="911"/>
      <c r="AA144" s="912" t="s">
        <v>1016</v>
      </c>
      <c r="AB144" s="912"/>
      <c r="AC144" s="912"/>
      <c r="AD144" s="912"/>
      <c r="AE144" s="912"/>
      <c r="AF144" s="912"/>
    </row>
    <row r="145" spans="1:32" ht="14.25" thickBot="1" thickTop="1">
      <c r="A145" s="910" t="s">
        <v>1023</v>
      </c>
      <c r="B145" s="910"/>
      <c r="C145" s="910"/>
      <c r="D145" s="910"/>
      <c r="E145" s="910"/>
      <c r="F145" s="910"/>
      <c r="G145" s="910"/>
      <c r="H145" s="910"/>
      <c r="I145" s="910"/>
      <c r="J145" s="910"/>
      <c r="K145" s="911" t="s">
        <v>1024</v>
      </c>
      <c r="L145" s="911"/>
      <c r="M145" s="911"/>
      <c r="N145" s="911"/>
      <c r="O145" s="911" t="s">
        <v>1016</v>
      </c>
      <c r="P145" s="911"/>
      <c r="Q145" s="911"/>
      <c r="R145" s="911"/>
      <c r="S145" s="911"/>
      <c r="T145" s="911"/>
      <c r="U145" s="911" t="s">
        <v>1016</v>
      </c>
      <c r="V145" s="911"/>
      <c r="W145" s="911"/>
      <c r="X145" s="911"/>
      <c r="Y145" s="911"/>
      <c r="Z145" s="911"/>
      <c r="AA145" s="912" t="s">
        <v>1016</v>
      </c>
      <c r="AB145" s="912"/>
      <c r="AC145" s="912"/>
      <c r="AD145" s="912"/>
      <c r="AE145" s="912"/>
      <c r="AF145" s="912"/>
    </row>
    <row r="146" spans="1:32" ht="14.25" thickBot="1" thickTop="1">
      <c r="A146" s="910" t="s">
        <v>1014</v>
      </c>
      <c r="B146" s="910"/>
      <c r="C146" s="910"/>
      <c r="D146" s="910"/>
      <c r="E146" s="910"/>
      <c r="F146" s="910"/>
      <c r="G146" s="910"/>
      <c r="H146" s="910"/>
      <c r="I146" s="910"/>
      <c r="J146" s="910"/>
      <c r="K146" s="911" t="s">
        <v>1028</v>
      </c>
      <c r="L146" s="911"/>
      <c r="M146" s="911"/>
      <c r="N146" s="911"/>
      <c r="O146" s="911" t="s">
        <v>1016</v>
      </c>
      <c r="P146" s="911"/>
      <c r="Q146" s="911"/>
      <c r="R146" s="911"/>
      <c r="S146" s="911"/>
      <c r="T146" s="911"/>
      <c r="U146" s="911" t="s">
        <v>1016</v>
      </c>
      <c r="V146" s="911"/>
      <c r="W146" s="911"/>
      <c r="X146" s="911"/>
      <c r="Y146" s="911"/>
      <c r="Z146" s="911"/>
      <c r="AA146" s="912" t="s">
        <v>1016</v>
      </c>
      <c r="AB146" s="912"/>
      <c r="AC146" s="912"/>
      <c r="AD146" s="912"/>
      <c r="AE146" s="912"/>
      <c r="AF146" s="912"/>
    </row>
    <row r="147" spans="1:32" ht="14.25" thickBot="1" thickTop="1">
      <c r="A147" s="910" t="s">
        <v>1017</v>
      </c>
      <c r="B147" s="910"/>
      <c r="C147" s="910"/>
      <c r="D147" s="910"/>
      <c r="E147" s="910"/>
      <c r="F147" s="910"/>
      <c r="G147" s="910"/>
      <c r="H147" s="910"/>
      <c r="I147" s="910"/>
      <c r="J147" s="910"/>
      <c r="K147" s="911" t="s">
        <v>1029</v>
      </c>
      <c r="L147" s="911"/>
      <c r="M147" s="911"/>
      <c r="N147" s="911"/>
      <c r="O147" s="911" t="s">
        <v>1016</v>
      </c>
      <c r="P147" s="911"/>
      <c r="Q147" s="911"/>
      <c r="R147" s="911"/>
      <c r="S147" s="911"/>
      <c r="T147" s="911"/>
      <c r="U147" s="911" t="s">
        <v>1016</v>
      </c>
      <c r="V147" s="911"/>
      <c r="W147" s="911"/>
      <c r="X147" s="911"/>
      <c r="Y147" s="911"/>
      <c r="Z147" s="911"/>
      <c r="AA147" s="912" t="s">
        <v>1016</v>
      </c>
      <c r="AB147" s="912"/>
      <c r="AC147" s="912"/>
      <c r="AD147" s="912"/>
      <c r="AE147" s="912"/>
      <c r="AF147" s="912"/>
    </row>
    <row r="148" spans="1:32" ht="14.25" thickBot="1" thickTop="1">
      <c r="A148" s="910" t="s">
        <v>1019</v>
      </c>
      <c r="B148" s="910"/>
      <c r="C148" s="910"/>
      <c r="D148" s="910"/>
      <c r="E148" s="910"/>
      <c r="F148" s="910"/>
      <c r="G148" s="910"/>
      <c r="H148" s="910"/>
      <c r="I148" s="910"/>
      <c r="J148" s="910"/>
      <c r="K148" s="911" t="s">
        <v>1030</v>
      </c>
      <c r="L148" s="911"/>
      <c r="M148" s="911"/>
      <c r="N148" s="911"/>
      <c r="O148" s="911" t="s">
        <v>1016</v>
      </c>
      <c r="P148" s="911"/>
      <c r="Q148" s="911"/>
      <c r="R148" s="911"/>
      <c r="S148" s="911"/>
      <c r="T148" s="911"/>
      <c r="U148" s="911" t="s">
        <v>1016</v>
      </c>
      <c r="V148" s="911"/>
      <c r="W148" s="911"/>
      <c r="X148" s="911"/>
      <c r="Y148" s="911"/>
      <c r="Z148" s="911"/>
      <c r="AA148" s="912" t="s">
        <v>1016</v>
      </c>
      <c r="AB148" s="912"/>
      <c r="AC148" s="912"/>
      <c r="AD148" s="912"/>
      <c r="AE148" s="912"/>
      <c r="AF148" s="912"/>
    </row>
    <row r="149" spans="1:32" ht="14.25" thickBot="1" thickTop="1">
      <c r="A149" s="910" t="s">
        <v>1021</v>
      </c>
      <c r="B149" s="910"/>
      <c r="C149" s="910"/>
      <c r="D149" s="910"/>
      <c r="E149" s="910"/>
      <c r="F149" s="910"/>
      <c r="G149" s="910"/>
      <c r="H149" s="910"/>
      <c r="I149" s="910"/>
      <c r="J149" s="910"/>
      <c r="K149" s="911" t="s">
        <v>1031</v>
      </c>
      <c r="L149" s="911"/>
      <c r="M149" s="911"/>
      <c r="N149" s="911"/>
      <c r="O149" s="911" t="s">
        <v>1016</v>
      </c>
      <c r="P149" s="911"/>
      <c r="Q149" s="911"/>
      <c r="R149" s="911"/>
      <c r="S149" s="911"/>
      <c r="T149" s="911"/>
      <c r="U149" s="911" t="s">
        <v>1016</v>
      </c>
      <c r="V149" s="911"/>
      <c r="W149" s="911"/>
      <c r="X149" s="911"/>
      <c r="Y149" s="911"/>
      <c r="Z149" s="911"/>
      <c r="AA149" s="912" t="s">
        <v>1016</v>
      </c>
      <c r="AB149" s="912"/>
      <c r="AC149" s="912"/>
      <c r="AD149" s="912"/>
      <c r="AE149" s="912"/>
      <c r="AF149" s="912"/>
    </row>
    <row r="150" spans="1:32" ht="14.25" thickBot="1" thickTop="1">
      <c r="A150" s="910" t="s">
        <v>1032</v>
      </c>
      <c r="B150" s="910"/>
      <c r="C150" s="910"/>
      <c r="D150" s="910"/>
      <c r="E150" s="910"/>
      <c r="F150" s="910"/>
      <c r="G150" s="910"/>
      <c r="H150" s="910"/>
      <c r="I150" s="910"/>
      <c r="J150" s="910"/>
      <c r="K150" s="911" t="s">
        <v>1033</v>
      </c>
      <c r="L150" s="911"/>
      <c r="M150" s="911"/>
      <c r="N150" s="911"/>
      <c r="O150" s="911" t="s">
        <v>1016</v>
      </c>
      <c r="P150" s="911"/>
      <c r="Q150" s="911"/>
      <c r="R150" s="911"/>
      <c r="S150" s="911"/>
      <c r="T150" s="911"/>
      <c r="U150" s="911" t="s">
        <v>1016</v>
      </c>
      <c r="V150" s="911"/>
      <c r="W150" s="911"/>
      <c r="X150" s="911"/>
      <c r="Y150" s="911"/>
      <c r="Z150" s="911"/>
      <c r="AA150" s="912" t="s">
        <v>1016</v>
      </c>
      <c r="AB150" s="912"/>
      <c r="AC150" s="912"/>
      <c r="AD150" s="912"/>
      <c r="AE150" s="912"/>
      <c r="AF150" s="912"/>
    </row>
    <row r="151" spans="1:32" ht="14.25" thickBot="1" thickTop="1">
      <c r="A151" s="910" t="s">
        <v>1014</v>
      </c>
      <c r="B151" s="910"/>
      <c r="C151" s="910"/>
      <c r="D151" s="910"/>
      <c r="E151" s="910"/>
      <c r="F151" s="910"/>
      <c r="G151" s="910"/>
      <c r="H151" s="910"/>
      <c r="I151" s="910"/>
      <c r="J151" s="910"/>
      <c r="K151" s="911" t="s">
        <v>1034</v>
      </c>
      <c r="L151" s="911"/>
      <c r="M151" s="911"/>
      <c r="N151" s="911"/>
      <c r="O151" s="911" t="s">
        <v>1016</v>
      </c>
      <c r="P151" s="911"/>
      <c r="Q151" s="911"/>
      <c r="R151" s="911"/>
      <c r="S151" s="911"/>
      <c r="T151" s="911"/>
      <c r="U151" s="911" t="s">
        <v>1016</v>
      </c>
      <c r="V151" s="911"/>
      <c r="W151" s="911"/>
      <c r="X151" s="911"/>
      <c r="Y151" s="911"/>
      <c r="Z151" s="911"/>
      <c r="AA151" s="912" t="s">
        <v>1016</v>
      </c>
      <c r="AB151" s="912"/>
      <c r="AC151" s="912"/>
      <c r="AD151" s="912"/>
      <c r="AE151" s="912"/>
      <c r="AF151" s="912"/>
    </row>
    <row r="152" spans="1:32" ht="14.25" thickBot="1" thickTop="1">
      <c r="A152" s="910" t="s">
        <v>1017</v>
      </c>
      <c r="B152" s="910"/>
      <c r="C152" s="910"/>
      <c r="D152" s="910"/>
      <c r="E152" s="910"/>
      <c r="F152" s="910"/>
      <c r="G152" s="910"/>
      <c r="H152" s="910"/>
      <c r="I152" s="910"/>
      <c r="J152" s="910"/>
      <c r="K152" s="911" t="s">
        <v>1035</v>
      </c>
      <c r="L152" s="911"/>
      <c r="M152" s="911"/>
      <c r="N152" s="911"/>
      <c r="O152" s="911" t="s">
        <v>1016</v>
      </c>
      <c r="P152" s="911"/>
      <c r="Q152" s="911"/>
      <c r="R152" s="911"/>
      <c r="S152" s="911"/>
      <c r="T152" s="911"/>
      <c r="U152" s="911" t="s">
        <v>1016</v>
      </c>
      <c r="V152" s="911"/>
      <c r="W152" s="911"/>
      <c r="X152" s="911"/>
      <c r="Y152" s="911"/>
      <c r="Z152" s="911"/>
      <c r="AA152" s="912" t="s">
        <v>1016</v>
      </c>
      <c r="AB152" s="912"/>
      <c r="AC152" s="912"/>
      <c r="AD152" s="912"/>
      <c r="AE152" s="912"/>
      <c r="AF152" s="912"/>
    </row>
    <row r="153" spans="1:32" ht="14.25" thickBot="1" thickTop="1">
      <c r="A153" s="910" t="s">
        <v>1019</v>
      </c>
      <c r="B153" s="910"/>
      <c r="C153" s="910"/>
      <c r="D153" s="910"/>
      <c r="E153" s="910"/>
      <c r="F153" s="910"/>
      <c r="G153" s="910"/>
      <c r="H153" s="910"/>
      <c r="I153" s="910"/>
      <c r="J153" s="910"/>
      <c r="K153" s="911" t="s">
        <v>1036</v>
      </c>
      <c r="L153" s="911"/>
      <c r="M153" s="911"/>
      <c r="N153" s="911"/>
      <c r="O153" s="911" t="s">
        <v>1016</v>
      </c>
      <c r="P153" s="911"/>
      <c r="Q153" s="911"/>
      <c r="R153" s="911"/>
      <c r="S153" s="911"/>
      <c r="T153" s="911"/>
      <c r="U153" s="911" t="s">
        <v>1016</v>
      </c>
      <c r="V153" s="911"/>
      <c r="W153" s="911"/>
      <c r="X153" s="911"/>
      <c r="Y153" s="911"/>
      <c r="Z153" s="911"/>
      <c r="AA153" s="912" t="s">
        <v>1016</v>
      </c>
      <c r="AB153" s="912"/>
      <c r="AC153" s="912"/>
      <c r="AD153" s="912"/>
      <c r="AE153" s="912"/>
      <c r="AF153" s="912"/>
    </row>
    <row r="154" spans="1:32" ht="14.25" thickBot="1" thickTop="1">
      <c r="A154" s="910" t="s">
        <v>1021</v>
      </c>
      <c r="B154" s="910"/>
      <c r="C154" s="910"/>
      <c r="D154" s="910"/>
      <c r="E154" s="910"/>
      <c r="F154" s="910"/>
      <c r="G154" s="910"/>
      <c r="H154" s="910"/>
      <c r="I154" s="910"/>
      <c r="J154" s="910"/>
      <c r="K154" s="911" t="s">
        <v>1037</v>
      </c>
      <c r="L154" s="911"/>
      <c r="M154" s="911"/>
      <c r="N154" s="911"/>
      <c r="O154" s="911" t="s">
        <v>1016</v>
      </c>
      <c r="P154" s="911"/>
      <c r="Q154" s="911"/>
      <c r="R154" s="911"/>
      <c r="S154" s="911"/>
      <c r="T154" s="911"/>
      <c r="U154" s="911" t="s">
        <v>1016</v>
      </c>
      <c r="V154" s="911"/>
      <c r="W154" s="911"/>
      <c r="X154" s="911"/>
      <c r="Y154" s="911"/>
      <c r="Z154" s="911"/>
      <c r="AA154" s="912" t="s">
        <v>1016</v>
      </c>
      <c r="AB154" s="912"/>
      <c r="AC154" s="912"/>
      <c r="AD154" s="912"/>
      <c r="AE154" s="912"/>
      <c r="AF154" s="912"/>
    </row>
    <row r="155" spans="1:32" ht="14.25" thickBot="1" thickTop="1">
      <c r="A155" s="910" t="s">
        <v>1038</v>
      </c>
      <c r="B155" s="910"/>
      <c r="C155" s="910"/>
      <c r="D155" s="910"/>
      <c r="E155" s="910"/>
      <c r="F155" s="910"/>
      <c r="G155" s="910"/>
      <c r="H155" s="910"/>
      <c r="I155" s="910"/>
      <c r="J155" s="910"/>
      <c r="K155" s="911" t="s">
        <v>1039</v>
      </c>
      <c r="L155" s="911"/>
      <c r="M155" s="911"/>
      <c r="N155" s="911"/>
      <c r="O155" s="911" t="s">
        <v>1016</v>
      </c>
      <c r="P155" s="911"/>
      <c r="Q155" s="911"/>
      <c r="R155" s="911"/>
      <c r="S155" s="911"/>
      <c r="T155" s="911"/>
      <c r="U155" s="911" t="s">
        <v>1016</v>
      </c>
      <c r="V155" s="911"/>
      <c r="W155" s="911"/>
      <c r="X155" s="911"/>
      <c r="Y155" s="911"/>
      <c r="Z155" s="911"/>
      <c r="AA155" s="912" t="s">
        <v>1016</v>
      </c>
      <c r="AB155" s="912"/>
      <c r="AC155" s="912"/>
      <c r="AD155" s="912"/>
      <c r="AE155" s="912"/>
      <c r="AF155" s="912"/>
    </row>
    <row r="156" spans="1:32" ht="14.25" thickBot="1" thickTop="1">
      <c r="A156" s="910" t="s">
        <v>1043</v>
      </c>
      <c r="B156" s="910"/>
      <c r="C156" s="910"/>
      <c r="D156" s="910"/>
      <c r="E156" s="910"/>
      <c r="F156" s="910"/>
      <c r="G156" s="910"/>
      <c r="H156" s="910"/>
      <c r="I156" s="910"/>
      <c r="J156" s="910"/>
      <c r="K156" s="911" t="s">
        <v>1044</v>
      </c>
      <c r="L156" s="911"/>
      <c r="M156" s="911"/>
      <c r="N156" s="911"/>
      <c r="O156" s="911" t="s">
        <v>1016</v>
      </c>
      <c r="P156" s="911"/>
      <c r="Q156" s="911"/>
      <c r="R156" s="911"/>
      <c r="S156" s="911"/>
      <c r="T156" s="911"/>
      <c r="U156" s="911" t="s">
        <v>1016</v>
      </c>
      <c r="V156" s="911"/>
      <c r="W156" s="911"/>
      <c r="X156" s="911"/>
      <c r="Y156" s="911"/>
      <c r="Z156" s="911"/>
      <c r="AA156" s="912" t="s">
        <v>1016</v>
      </c>
      <c r="AB156" s="912"/>
      <c r="AC156" s="912"/>
      <c r="AD156" s="912"/>
      <c r="AE156" s="912"/>
      <c r="AF156" s="912"/>
    </row>
    <row r="157" spans="1:32" ht="14.25" thickBot="1" thickTop="1">
      <c r="A157" s="910" t="s">
        <v>1014</v>
      </c>
      <c r="B157" s="910"/>
      <c r="C157" s="910"/>
      <c r="D157" s="910"/>
      <c r="E157" s="910"/>
      <c r="F157" s="910"/>
      <c r="G157" s="910"/>
      <c r="H157" s="910"/>
      <c r="I157" s="910"/>
      <c r="J157" s="910"/>
      <c r="K157" s="911" t="s">
        <v>1048</v>
      </c>
      <c r="L157" s="911"/>
      <c r="M157" s="911"/>
      <c r="N157" s="911"/>
      <c r="O157" s="911" t="s">
        <v>1016</v>
      </c>
      <c r="P157" s="911"/>
      <c r="Q157" s="911"/>
      <c r="R157" s="911"/>
      <c r="S157" s="911"/>
      <c r="T157" s="911"/>
      <c r="U157" s="911" t="s">
        <v>1016</v>
      </c>
      <c r="V157" s="911"/>
      <c r="W157" s="911"/>
      <c r="X157" s="911"/>
      <c r="Y157" s="911"/>
      <c r="Z157" s="911"/>
      <c r="AA157" s="912" t="s">
        <v>1016</v>
      </c>
      <c r="AB157" s="912"/>
      <c r="AC157" s="912"/>
      <c r="AD157" s="912"/>
      <c r="AE157" s="912"/>
      <c r="AF157" s="912"/>
    </row>
    <row r="158" spans="1:32" ht="14.25" thickBot="1" thickTop="1">
      <c r="A158" s="910" t="s">
        <v>1017</v>
      </c>
      <c r="B158" s="910"/>
      <c r="C158" s="910"/>
      <c r="D158" s="910"/>
      <c r="E158" s="910"/>
      <c r="F158" s="910"/>
      <c r="G158" s="910"/>
      <c r="H158" s="910"/>
      <c r="I158" s="910"/>
      <c r="J158" s="910"/>
      <c r="K158" s="911" t="s">
        <v>1050</v>
      </c>
      <c r="L158" s="911"/>
      <c r="M158" s="911"/>
      <c r="N158" s="911"/>
      <c r="O158" s="911" t="s">
        <v>1016</v>
      </c>
      <c r="P158" s="911"/>
      <c r="Q158" s="911"/>
      <c r="R158" s="911"/>
      <c r="S158" s="911"/>
      <c r="T158" s="911"/>
      <c r="U158" s="911" t="s">
        <v>1016</v>
      </c>
      <c r="V158" s="911"/>
      <c r="W158" s="911"/>
      <c r="X158" s="911"/>
      <c r="Y158" s="911"/>
      <c r="Z158" s="911"/>
      <c r="AA158" s="912" t="s">
        <v>1016</v>
      </c>
      <c r="AB158" s="912"/>
      <c r="AC158" s="912"/>
      <c r="AD158" s="912"/>
      <c r="AE158" s="912"/>
      <c r="AF158" s="912"/>
    </row>
    <row r="159" spans="1:32" ht="14.25" thickBot="1" thickTop="1">
      <c r="A159" s="910" t="s">
        <v>1019</v>
      </c>
      <c r="B159" s="910"/>
      <c r="C159" s="910"/>
      <c r="D159" s="910"/>
      <c r="E159" s="910"/>
      <c r="F159" s="910"/>
      <c r="G159" s="910"/>
      <c r="H159" s="910"/>
      <c r="I159" s="910"/>
      <c r="J159" s="910"/>
      <c r="K159" s="911" t="s">
        <v>1051</v>
      </c>
      <c r="L159" s="911"/>
      <c r="M159" s="911"/>
      <c r="N159" s="911"/>
      <c r="O159" s="911" t="s">
        <v>1016</v>
      </c>
      <c r="P159" s="911"/>
      <c r="Q159" s="911"/>
      <c r="R159" s="911"/>
      <c r="S159" s="911"/>
      <c r="T159" s="911"/>
      <c r="U159" s="911" t="s">
        <v>1016</v>
      </c>
      <c r="V159" s="911"/>
      <c r="W159" s="911"/>
      <c r="X159" s="911"/>
      <c r="Y159" s="911"/>
      <c r="Z159" s="911"/>
      <c r="AA159" s="912" t="s">
        <v>1016</v>
      </c>
      <c r="AB159" s="912"/>
      <c r="AC159" s="912"/>
      <c r="AD159" s="912"/>
      <c r="AE159" s="912"/>
      <c r="AF159" s="912"/>
    </row>
    <row r="160" spans="1:32" ht="14.25" thickBot="1" thickTop="1">
      <c r="A160" s="910" t="s">
        <v>1021</v>
      </c>
      <c r="B160" s="910"/>
      <c r="C160" s="910"/>
      <c r="D160" s="910"/>
      <c r="E160" s="910"/>
      <c r="F160" s="910"/>
      <c r="G160" s="910"/>
      <c r="H160" s="910"/>
      <c r="I160" s="910"/>
      <c r="J160" s="910"/>
      <c r="K160" s="911" t="s">
        <v>1053</v>
      </c>
      <c r="L160" s="911"/>
      <c r="M160" s="911"/>
      <c r="N160" s="911"/>
      <c r="O160" s="911" t="s">
        <v>1016</v>
      </c>
      <c r="P160" s="911"/>
      <c r="Q160" s="911"/>
      <c r="R160" s="911"/>
      <c r="S160" s="911"/>
      <c r="T160" s="911"/>
      <c r="U160" s="911" t="s">
        <v>1016</v>
      </c>
      <c r="V160" s="911"/>
      <c r="W160" s="911"/>
      <c r="X160" s="911"/>
      <c r="Y160" s="911"/>
      <c r="Z160" s="911"/>
      <c r="AA160" s="912" t="s">
        <v>1016</v>
      </c>
      <c r="AB160" s="912"/>
      <c r="AC160" s="912"/>
      <c r="AD160" s="912"/>
      <c r="AE160" s="912"/>
      <c r="AF160" s="912"/>
    </row>
    <row r="161" spans="1:32" ht="14.25" thickBot="1" thickTop="1">
      <c r="A161" s="910" t="s">
        <v>1056</v>
      </c>
      <c r="B161" s="910"/>
      <c r="C161" s="910"/>
      <c r="D161" s="910"/>
      <c r="E161" s="910"/>
      <c r="F161" s="910"/>
      <c r="G161" s="910"/>
      <c r="H161" s="910"/>
      <c r="I161" s="910"/>
      <c r="J161" s="910"/>
      <c r="K161" s="911" t="s">
        <v>1057</v>
      </c>
      <c r="L161" s="911"/>
      <c r="M161" s="911"/>
      <c r="N161" s="911"/>
      <c r="O161" s="911" t="s">
        <v>1016</v>
      </c>
      <c r="P161" s="911"/>
      <c r="Q161" s="911"/>
      <c r="R161" s="911"/>
      <c r="S161" s="911"/>
      <c r="T161" s="911"/>
      <c r="U161" s="911" t="s">
        <v>1016</v>
      </c>
      <c r="V161" s="911"/>
      <c r="W161" s="911"/>
      <c r="X161" s="911"/>
      <c r="Y161" s="911"/>
      <c r="Z161" s="911"/>
      <c r="AA161" s="912" t="s">
        <v>1016</v>
      </c>
      <c r="AB161" s="912"/>
      <c r="AC161" s="912"/>
      <c r="AD161" s="912"/>
      <c r="AE161" s="912"/>
      <c r="AF161" s="912"/>
    </row>
    <row r="162" spans="1:32" ht="14.25" thickBot="1" thickTop="1">
      <c r="A162" s="910" t="s">
        <v>1014</v>
      </c>
      <c r="B162" s="910"/>
      <c r="C162" s="910"/>
      <c r="D162" s="910"/>
      <c r="E162" s="910"/>
      <c r="F162" s="910"/>
      <c r="G162" s="910"/>
      <c r="H162" s="910"/>
      <c r="I162" s="910"/>
      <c r="J162" s="910"/>
      <c r="K162" s="911" t="s">
        <v>1061</v>
      </c>
      <c r="L162" s="911"/>
      <c r="M162" s="911"/>
      <c r="N162" s="911"/>
      <c r="O162" s="911" t="s">
        <v>1016</v>
      </c>
      <c r="P162" s="911"/>
      <c r="Q162" s="911"/>
      <c r="R162" s="911"/>
      <c r="S162" s="911"/>
      <c r="T162" s="911"/>
      <c r="U162" s="911" t="s">
        <v>1016</v>
      </c>
      <c r="V162" s="911"/>
      <c r="W162" s="911"/>
      <c r="X162" s="911"/>
      <c r="Y162" s="911"/>
      <c r="Z162" s="911"/>
      <c r="AA162" s="912" t="s">
        <v>1016</v>
      </c>
      <c r="AB162" s="912"/>
      <c r="AC162" s="912"/>
      <c r="AD162" s="912"/>
      <c r="AE162" s="912"/>
      <c r="AF162" s="912"/>
    </row>
    <row r="163" spans="1:32" ht="14.25" thickBot="1" thickTop="1">
      <c r="A163" s="910" t="s">
        <v>1017</v>
      </c>
      <c r="B163" s="910"/>
      <c r="C163" s="910"/>
      <c r="D163" s="910"/>
      <c r="E163" s="910"/>
      <c r="F163" s="910"/>
      <c r="G163" s="910"/>
      <c r="H163" s="910"/>
      <c r="I163" s="910"/>
      <c r="J163" s="910"/>
      <c r="K163" s="911" t="s">
        <v>1063</v>
      </c>
      <c r="L163" s="911"/>
      <c r="M163" s="911"/>
      <c r="N163" s="911"/>
      <c r="O163" s="911" t="s">
        <v>1016</v>
      </c>
      <c r="P163" s="911"/>
      <c r="Q163" s="911"/>
      <c r="R163" s="911"/>
      <c r="S163" s="911"/>
      <c r="T163" s="911"/>
      <c r="U163" s="911" t="s">
        <v>1016</v>
      </c>
      <c r="V163" s="911"/>
      <c r="W163" s="911"/>
      <c r="X163" s="911"/>
      <c r="Y163" s="911"/>
      <c r="Z163" s="911"/>
      <c r="AA163" s="912" t="s">
        <v>1016</v>
      </c>
      <c r="AB163" s="912"/>
      <c r="AC163" s="912"/>
      <c r="AD163" s="912"/>
      <c r="AE163" s="912"/>
      <c r="AF163" s="912"/>
    </row>
    <row r="164" spans="1:32" ht="14.25" thickBot="1" thickTop="1">
      <c r="A164" s="910" t="s">
        <v>1019</v>
      </c>
      <c r="B164" s="910"/>
      <c r="C164" s="910"/>
      <c r="D164" s="910"/>
      <c r="E164" s="910"/>
      <c r="F164" s="910"/>
      <c r="G164" s="910"/>
      <c r="H164" s="910"/>
      <c r="I164" s="910"/>
      <c r="J164" s="910"/>
      <c r="K164" s="911" t="s">
        <v>1064</v>
      </c>
      <c r="L164" s="911"/>
      <c r="M164" s="911"/>
      <c r="N164" s="911"/>
      <c r="O164" s="911" t="s">
        <v>1016</v>
      </c>
      <c r="P164" s="911"/>
      <c r="Q164" s="911"/>
      <c r="R164" s="911"/>
      <c r="S164" s="911"/>
      <c r="T164" s="911"/>
      <c r="U164" s="911" t="s">
        <v>1016</v>
      </c>
      <c r="V164" s="911"/>
      <c r="W164" s="911"/>
      <c r="X164" s="911"/>
      <c r="Y164" s="911"/>
      <c r="Z164" s="911"/>
      <c r="AA164" s="912" t="s">
        <v>1016</v>
      </c>
      <c r="AB164" s="912"/>
      <c r="AC164" s="912"/>
      <c r="AD164" s="912"/>
      <c r="AE164" s="912"/>
      <c r="AF164" s="912"/>
    </row>
    <row r="165" spans="1:32" ht="14.25" thickBot="1" thickTop="1">
      <c r="A165" s="910" t="s">
        <v>1021</v>
      </c>
      <c r="B165" s="910"/>
      <c r="C165" s="910"/>
      <c r="D165" s="910"/>
      <c r="E165" s="910"/>
      <c r="F165" s="910"/>
      <c r="G165" s="910"/>
      <c r="H165" s="910"/>
      <c r="I165" s="910"/>
      <c r="J165" s="910"/>
      <c r="K165" s="911" t="s">
        <v>1066</v>
      </c>
      <c r="L165" s="911"/>
      <c r="M165" s="911"/>
      <c r="N165" s="911"/>
      <c r="O165" s="911" t="s">
        <v>1016</v>
      </c>
      <c r="P165" s="911"/>
      <c r="Q165" s="911"/>
      <c r="R165" s="911"/>
      <c r="S165" s="911"/>
      <c r="T165" s="911"/>
      <c r="U165" s="911" t="s">
        <v>1016</v>
      </c>
      <c r="V165" s="911"/>
      <c r="W165" s="911"/>
      <c r="X165" s="911"/>
      <c r="Y165" s="911"/>
      <c r="Z165" s="911"/>
      <c r="AA165" s="912" t="s">
        <v>1016</v>
      </c>
      <c r="AB165" s="912"/>
      <c r="AC165" s="912"/>
      <c r="AD165" s="912"/>
      <c r="AE165" s="912"/>
      <c r="AF165" s="912"/>
    </row>
    <row r="166" spans="1:32" ht="14.25" thickBot="1" thickTop="1">
      <c r="A166" s="910" t="s">
        <v>1069</v>
      </c>
      <c r="B166" s="910"/>
      <c r="C166" s="910"/>
      <c r="D166" s="910"/>
      <c r="E166" s="910"/>
      <c r="F166" s="910"/>
      <c r="G166" s="910"/>
      <c r="H166" s="910"/>
      <c r="I166" s="910"/>
      <c r="J166" s="910"/>
      <c r="K166" s="911" t="s">
        <v>1070</v>
      </c>
      <c r="L166" s="911"/>
      <c r="M166" s="911"/>
      <c r="N166" s="911"/>
      <c r="O166" s="911" t="s">
        <v>1016</v>
      </c>
      <c r="P166" s="911"/>
      <c r="Q166" s="911"/>
      <c r="R166" s="911"/>
      <c r="S166" s="911"/>
      <c r="T166" s="911"/>
      <c r="U166" s="911" t="s">
        <v>1016</v>
      </c>
      <c r="V166" s="911"/>
      <c r="W166" s="911"/>
      <c r="X166" s="911"/>
      <c r="Y166" s="911"/>
      <c r="Z166" s="911"/>
      <c r="AA166" s="912" t="s">
        <v>1016</v>
      </c>
      <c r="AB166" s="912"/>
      <c r="AC166" s="912"/>
      <c r="AD166" s="912"/>
      <c r="AE166" s="912"/>
      <c r="AF166" s="912"/>
    </row>
    <row r="167" spans="1:32" ht="14.25" thickBot="1" thickTop="1">
      <c r="A167" s="910" t="s">
        <v>1014</v>
      </c>
      <c r="B167" s="910"/>
      <c r="C167" s="910"/>
      <c r="D167" s="910"/>
      <c r="E167" s="910"/>
      <c r="F167" s="910"/>
      <c r="G167" s="910"/>
      <c r="H167" s="910"/>
      <c r="I167" s="910"/>
      <c r="J167" s="910"/>
      <c r="K167" s="911" t="s">
        <v>1071</v>
      </c>
      <c r="L167" s="911"/>
      <c r="M167" s="911"/>
      <c r="N167" s="911"/>
      <c r="O167" s="911" t="s">
        <v>1016</v>
      </c>
      <c r="P167" s="911"/>
      <c r="Q167" s="911"/>
      <c r="R167" s="911"/>
      <c r="S167" s="911"/>
      <c r="T167" s="911"/>
      <c r="U167" s="911" t="s">
        <v>1016</v>
      </c>
      <c r="V167" s="911"/>
      <c r="W167" s="911"/>
      <c r="X167" s="911"/>
      <c r="Y167" s="911"/>
      <c r="Z167" s="911"/>
      <c r="AA167" s="912" t="s">
        <v>1016</v>
      </c>
      <c r="AB167" s="912"/>
      <c r="AC167" s="912"/>
      <c r="AD167" s="912"/>
      <c r="AE167" s="912"/>
      <c r="AF167" s="912"/>
    </row>
    <row r="168" spans="1:32" ht="14.25" thickBot="1" thickTop="1">
      <c r="A168" s="910" t="s">
        <v>1017</v>
      </c>
      <c r="B168" s="910"/>
      <c r="C168" s="910"/>
      <c r="D168" s="910"/>
      <c r="E168" s="910"/>
      <c r="F168" s="910"/>
      <c r="G168" s="910"/>
      <c r="H168" s="910"/>
      <c r="I168" s="910"/>
      <c r="J168" s="910"/>
      <c r="K168" s="911" t="s">
        <v>1072</v>
      </c>
      <c r="L168" s="911"/>
      <c r="M168" s="911"/>
      <c r="N168" s="911"/>
      <c r="O168" s="911" t="s">
        <v>1016</v>
      </c>
      <c r="P168" s="911"/>
      <c r="Q168" s="911"/>
      <c r="R168" s="911"/>
      <c r="S168" s="911"/>
      <c r="T168" s="911"/>
      <c r="U168" s="911" t="s">
        <v>1016</v>
      </c>
      <c r="V168" s="911"/>
      <c r="W168" s="911"/>
      <c r="X168" s="911"/>
      <c r="Y168" s="911"/>
      <c r="Z168" s="911"/>
      <c r="AA168" s="912" t="s">
        <v>1016</v>
      </c>
      <c r="AB168" s="912"/>
      <c r="AC168" s="912"/>
      <c r="AD168" s="912"/>
      <c r="AE168" s="912"/>
      <c r="AF168" s="912"/>
    </row>
    <row r="169" spans="1:32" ht="14.25" thickBot="1" thickTop="1">
      <c r="A169" s="910" t="s">
        <v>1019</v>
      </c>
      <c r="B169" s="910"/>
      <c r="C169" s="910"/>
      <c r="D169" s="910"/>
      <c r="E169" s="910"/>
      <c r="F169" s="910"/>
      <c r="G169" s="910"/>
      <c r="H169" s="910"/>
      <c r="I169" s="910"/>
      <c r="J169" s="910"/>
      <c r="K169" s="911" t="s">
        <v>1073</v>
      </c>
      <c r="L169" s="911"/>
      <c r="M169" s="911"/>
      <c r="N169" s="911"/>
      <c r="O169" s="911" t="s">
        <v>1016</v>
      </c>
      <c r="P169" s="911"/>
      <c r="Q169" s="911"/>
      <c r="R169" s="911"/>
      <c r="S169" s="911"/>
      <c r="T169" s="911"/>
      <c r="U169" s="911" t="s">
        <v>1016</v>
      </c>
      <c r="V169" s="911"/>
      <c r="W169" s="911"/>
      <c r="X169" s="911"/>
      <c r="Y169" s="911"/>
      <c r="Z169" s="911"/>
      <c r="AA169" s="912" t="s">
        <v>1016</v>
      </c>
      <c r="AB169" s="912"/>
      <c r="AC169" s="912"/>
      <c r="AD169" s="912"/>
      <c r="AE169" s="912"/>
      <c r="AF169" s="912"/>
    </row>
    <row r="170" spans="1:32" ht="14.25" thickBot="1" thickTop="1">
      <c r="A170" s="910" t="s">
        <v>1021</v>
      </c>
      <c r="B170" s="910"/>
      <c r="C170" s="910"/>
      <c r="D170" s="910"/>
      <c r="E170" s="910"/>
      <c r="F170" s="910"/>
      <c r="G170" s="910"/>
      <c r="H170" s="910"/>
      <c r="I170" s="910"/>
      <c r="J170" s="910"/>
      <c r="K170" s="911" t="s">
        <v>1074</v>
      </c>
      <c r="L170" s="911"/>
      <c r="M170" s="911"/>
      <c r="N170" s="911"/>
      <c r="O170" s="911" t="s">
        <v>1016</v>
      </c>
      <c r="P170" s="911"/>
      <c r="Q170" s="911"/>
      <c r="R170" s="911"/>
      <c r="S170" s="911"/>
      <c r="T170" s="911"/>
      <c r="U170" s="911" t="s">
        <v>1016</v>
      </c>
      <c r="V170" s="911"/>
      <c r="W170" s="911"/>
      <c r="X170" s="911"/>
      <c r="Y170" s="911"/>
      <c r="Z170" s="911"/>
      <c r="AA170" s="912" t="s">
        <v>1016</v>
      </c>
      <c r="AB170" s="912"/>
      <c r="AC170" s="912"/>
      <c r="AD170" s="912"/>
      <c r="AE170" s="912"/>
      <c r="AF170" s="912"/>
    </row>
    <row r="171" spans="1:32" ht="14.25" thickBot="1" thickTop="1">
      <c r="A171" s="910" t="s">
        <v>1075</v>
      </c>
      <c r="B171" s="910"/>
      <c r="C171" s="910"/>
      <c r="D171" s="910"/>
      <c r="E171" s="910"/>
      <c r="F171" s="910"/>
      <c r="G171" s="910"/>
      <c r="H171" s="910"/>
      <c r="I171" s="910"/>
      <c r="J171" s="910"/>
      <c r="K171" s="911" t="s">
        <v>1076</v>
      </c>
      <c r="L171" s="911"/>
      <c r="M171" s="911"/>
      <c r="N171" s="911"/>
      <c r="O171" s="911" t="s">
        <v>1016</v>
      </c>
      <c r="P171" s="911"/>
      <c r="Q171" s="911"/>
      <c r="R171" s="911"/>
      <c r="S171" s="911"/>
      <c r="T171" s="911"/>
      <c r="U171" s="911" t="s">
        <v>1016</v>
      </c>
      <c r="V171" s="911"/>
      <c r="W171" s="911"/>
      <c r="X171" s="911"/>
      <c r="Y171" s="911"/>
      <c r="Z171" s="911"/>
      <c r="AA171" s="912" t="s">
        <v>1016</v>
      </c>
      <c r="AB171" s="912"/>
      <c r="AC171" s="912"/>
      <c r="AD171" s="912"/>
      <c r="AE171" s="912"/>
      <c r="AF171" s="912"/>
    </row>
    <row r="172" spans="1:32" ht="14.25" thickBot="1" thickTop="1">
      <c r="A172" s="910" t="s">
        <v>1014</v>
      </c>
      <c r="B172" s="910"/>
      <c r="C172" s="910"/>
      <c r="D172" s="910"/>
      <c r="E172" s="910"/>
      <c r="F172" s="910"/>
      <c r="G172" s="910"/>
      <c r="H172" s="910"/>
      <c r="I172" s="910"/>
      <c r="J172" s="910"/>
      <c r="K172" s="911" t="s">
        <v>1080</v>
      </c>
      <c r="L172" s="911"/>
      <c r="M172" s="911"/>
      <c r="N172" s="911"/>
      <c r="O172" s="911" t="s">
        <v>1016</v>
      </c>
      <c r="P172" s="911"/>
      <c r="Q172" s="911"/>
      <c r="R172" s="911"/>
      <c r="S172" s="911"/>
      <c r="T172" s="911"/>
      <c r="U172" s="911" t="s">
        <v>1016</v>
      </c>
      <c r="V172" s="911"/>
      <c r="W172" s="911"/>
      <c r="X172" s="911"/>
      <c r="Y172" s="911"/>
      <c r="Z172" s="911"/>
      <c r="AA172" s="912" t="s">
        <v>1016</v>
      </c>
      <c r="AB172" s="912"/>
      <c r="AC172" s="912"/>
      <c r="AD172" s="912"/>
      <c r="AE172" s="912"/>
      <c r="AF172" s="912"/>
    </row>
    <row r="173" spans="1:32" ht="14.25" thickBot="1" thickTop="1">
      <c r="A173" s="910" t="s">
        <v>1017</v>
      </c>
      <c r="B173" s="910"/>
      <c r="C173" s="910"/>
      <c r="D173" s="910"/>
      <c r="E173" s="910"/>
      <c r="F173" s="910"/>
      <c r="G173" s="910"/>
      <c r="H173" s="910"/>
      <c r="I173" s="910"/>
      <c r="J173" s="910"/>
      <c r="K173" s="911" t="s">
        <v>1081</v>
      </c>
      <c r="L173" s="911"/>
      <c r="M173" s="911"/>
      <c r="N173" s="911"/>
      <c r="O173" s="911" t="s">
        <v>1016</v>
      </c>
      <c r="P173" s="911"/>
      <c r="Q173" s="911"/>
      <c r="R173" s="911"/>
      <c r="S173" s="911"/>
      <c r="T173" s="911"/>
      <c r="U173" s="911" t="s">
        <v>1016</v>
      </c>
      <c r="V173" s="911"/>
      <c r="W173" s="911"/>
      <c r="X173" s="911"/>
      <c r="Y173" s="911"/>
      <c r="Z173" s="911"/>
      <c r="AA173" s="912" t="s">
        <v>1016</v>
      </c>
      <c r="AB173" s="912"/>
      <c r="AC173" s="912"/>
      <c r="AD173" s="912"/>
      <c r="AE173" s="912"/>
      <c r="AF173" s="912"/>
    </row>
    <row r="174" spans="1:32" ht="14.25" thickBot="1" thickTop="1">
      <c r="A174" s="910" t="s">
        <v>1019</v>
      </c>
      <c r="B174" s="910"/>
      <c r="C174" s="910"/>
      <c r="D174" s="910"/>
      <c r="E174" s="910"/>
      <c r="F174" s="910"/>
      <c r="G174" s="910"/>
      <c r="H174" s="910"/>
      <c r="I174" s="910"/>
      <c r="J174" s="910"/>
      <c r="K174" s="911" t="s">
        <v>1082</v>
      </c>
      <c r="L174" s="911"/>
      <c r="M174" s="911"/>
      <c r="N174" s="911"/>
      <c r="O174" s="911" t="s">
        <v>1016</v>
      </c>
      <c r="P174" s="911"/>
      <c r="Q174" s="911"/>
      <c r="R174" s="911"/>
      <c r="S174" s="911"/>
      <c r="T174" s="911"/>
      <c r="U174" s="911" t="s">
        <v>1016</v>
      </c>
      <c r="V174" s="911"/>
      <c r="W174" s="911"/>
      <c r="X174" s="911"/>
      <c r="Y174" s="911"/>
      <c r="Z174" s="911"/>
      <c r="AA174" s="912" t="s">
        <v>1016</v>
      </c>
      <c r="AB174" s="912"/>
      <c r="AC174" s="912"/>
      <c r="AD174" s="912"/>
      <c r="AE174" s="912"/>
      <c r="AF174" s="912"/>
    </row>
    <row r="175" spans="1:32" ht="14.25" thickBot="1" thickTop="1">
      <c r="A175" s="910" t="s">
        <v>1021</v>
      </c>
      <c r="B175" s="910"/>
      <c r="C175" s="910"/>
      <c r="D175" s="910"/>
      <c r="E175" s="910"/>
      <c r="F175" s="910"/>
      <c r="G175" s="910"/>
      <c r="H175" s="910"/>
      <c r="I175" s="910"/>
      <c r="J175" s="910"/>
      <c r="K175" s="911" t="s">
        <v>1083</v>
      </c>
      <c r="L175" s="911"/>
      <c r="M175" s="911"/>
      <c r="N175" s="911"/>
      <c r="O175" s="911" t="s">
        <v>1016</v>
      </c>
      <c r="P175" s="911"/>
      <c r="Q175" s="911"/>
      <c r="R175" s="911"/>
      <c r="S175" s="911"/>
      <c r="T175" s="911"/>
      <c r="U175" s="911" t="s">
        <v>1016</v>
      </c>
      <c r="V175" s="911"/>
      <c r="W175" s="911"/>
      <c r="X175" s="911"/>
      <c r="Y175" s="911"/>
      <c r="Z175" s="911"/>
      <c r="AA175" s="912" t="s">
        <v>1016</v>
      </c>
      <c r="AB175" s="912"/>
      <c r="AC175" s="912"/>
      <c r="AD175" s="912"/>
      <c r="AE175" s="912"/>
      <c r="AF175" s="912"/>
    </row>
    <row r="176" spans="1:32" ht="14.25" thickBot="1" thickTop="1">
      <c r="A176" s="910" t="s">
        <v>1084</v>
      </c>
      <c r="B176" s="910"/>
      <c r="C176" s="910"/>
      <c r="D176" s="910"/>
      <c r="E176" s="910"/>
      <c r="F176" s="910"/>
      <c r="G176" s="910"/>
      <c r="H176" s="910"/>
      <c r="I176" s="910"/>
      <c r="J176" s="910"/>
      <c r="K176" s="911" t="s">
        <v>1085</v>
      </c>
      <c r="L176" s="911"/>
      <c r="M176" s="911"/>
      <c r="N176" s="911"/>
      <c r="O176" s="911" t="s">
        <v>1016</v>
      </c>
      <c r="P176" s="911"/>
      <c r="Q176" s="911"/>
      <c r="R176" s="911"/>
      <c r="S176" s="911"/>
      <c r="T176" s="911"/>
      <c r="U176" s="911" t="s">
        <v>1016</v>
      </c>
      <c r="V176" s="911"/>
      <c r="W176" s="911"/>
      <c r="X176" s="911"/>
      <c r="Y176" s="911"/>
      <c r="Z176" s="911"/>
      <c r="AA176" s="912" t="s">
        <v>1016</v>
      </c>
      <c r="AB176" s="912"/>
      <c r="AC176" s="912"/>
      <c r="AD176" s="912"/>
      <c r="AE176" s="912"/>
      <c r="AF176" s="912"/>
    </row>
    <row r="177" spans="1:32" ht="14.25" thickBot="1" thickTop="1">
      <c r="A177" s="910" t="s">
        <v>1014</v>
      </c>
      <c r="B177" s="910"/>
      <c r="C177" s="910"/>
      <c r="D177" s="910"/>
      <c r="E177" s="910"/>
      <c r="F177" s="910"/>
      <c r="G177" s="910"/>
      <c r="H177" s="910"/>
      <c r="I177" s="910"/>
      <c r="J177" s="910"/>
      <c r="K177" s="911" t="s">
        <v>1086</v>
      </c>
      <c r="L177" s="911"/>
      <c r="M177" s="911"/>
      <c r="N177" s="911"/>
      <c r="O177" s="911" t="s">
        <v>1016</v>
      </c>
      <c r="P177" s="911"/>
      <c r="Q177" s="911"/>
      <c r="R177" s="911"/>
      <c r="S177" s="911"/>
      <c r="T177" s="911"/>
      <c r="U177" s="911" t="s">
        <v>1016</v>
      </c>
      <c r="V177" s="911"/>
      <c r="W177" s="911"/>
      <c r="X177" s="911"/>
      <c r="Y177" s="911"/>
      <c r="Z177" s="911"/>
      <c r="AA177" s="912" t="s">
        <v>1016</v>
      </c>
      <c r="AB177" s="912"/>
      <c r="AC177" s="912"/>
      <c r="AD177" s="912"/>
      <c r="AE177" s="912"/>
      <c r="AF177" s="912"/>
    </row>
    <row r="178" spans="1:32" ht="14.25" thickBot="1" thickTop="1">
      <c r="A178" s="910" t="s">
        <v>1017</v>
      </c>
      <c r="B178" s="910"/>
      <c r="C178" s="910"/>
      <c r="D178" s="910"/>
      <c r="E178" s="910"/>
      <c r="F178" s="910"/>
      <c r="G178" s="910"/>
      <c r="H178" s="910"/>
      <c r="I178" s="910"/>
      <c r="J178" s="910"/>
      <c r="K178" s="911" t="s">
        <v>1087</v>
      </c>
      <c r="L178" s="911"/>
      <c r="M178" s="911"/>
      <c r="N178" s="911"/>
      <c r="O178" s="911" t="s">
        <v>1016</v>
      </c>
      <c r="P178" s="911"/>
      <c r="Q178" s="911"/>
      <c r="R178" s="911"/>
      <c r="S178" s="911"/>
      <c r="T178" s="911"/>
      <c r="U178" s="911" t="s">
        <v>1016</v>
      </c>
      <c r="V178" s="911"/>
      <c r="W178" s="911"/>
      <c r="X178" s="911"/>
      <c r="Y178" s="911"/>
      <c r="Z178" s="911"/>
      <c r="AA178" s="912" t="s">
        <v>1016</v>
      </c>
      <c r="AB178" s="912"/>
      <c r="AC178" s="912"/>
      <c r="AD178" s="912"/>
      <c r="AE178" s="912"/>
      <c r="AF178" s="912"/>
    </row>
    <row r="179" spans="1:32" ht="14.25" thickBot="1" thickTop="1">
      <c r="A179" s="910" t="s">
        <v>1019</v>
      </c>
      <c r="B179" s="910"/>
      <c r="C179" s="910"/>
      <c r="D179" s="910"/>
      <c r="E179" s="910"/>
      <c r="F179" s="910"/>
      <c r="G179" s="910"/>
      <c r="H179" s="910"/>
      <c r="I179" s="910"/>
      <c r="J179" s="910"/>
      <c r="K179" s="911" t="s">
        <v>1088</v>
      </c>
      <c r="L179" s="911"/>
      <c r="M179" s="911"/>
      <c r="N179" s="911"/>
      <c r="O179" s="911" t="s">
        <v>1016</v>
      </c>
      <c r="P179" s="911"/>
      <c r="Q179" s="911"/>
      <c r="R179" s="911"/>
      <c r="S179" s="911"/>
      <c r="T179" s="911"/>
      <c r="U179" s="911" t="s">
        <v>1016</v>
      </c>
      <c r="V179" s="911"/>
      <c r="W179" s="911"/>
      <c r="X179" s="911"/>
      <c r="Y179" s="911"/>
      <c r="Z179" s="911"/>
      <c r="AA179" s="912" t="s">
        <v>1016</v>
      </c>
      <c r="AB179" s="912"/>
      <c r="AC179" s="912"/>
      <c r="AD179" s="912"/>
      <c r="AE179" s="912"/>
      <c r="AF179" s="912"/>
    </row>
    <row r="180" spans="1:32" ht="14.25" thickBot="1" thickTop="1">
      <c r="A180" s="910" t="s">
        <v>1021</v>
      </c>
      <c r="B180" s="910"/>
      <c r="C180" s="910"/>
      <c r="D180" s="910"/>
      <c r="E180" s="910"/>
      <c r="F180" s="910"/>
      <c r="G180" s="910"/>
      <c r="H180" s="910"/>
      <c r="I180" s="910"/>
      <c r="J180" s="910"/>
      <c r="K180" s="911" t="s">
        <v>1089</v>
      </c>
      <c r="L180" s="911"/>
      <c r="M180" s="911"/>
      <c r="N180" s="911"/>
      <c r="O180" s="911" t="s">
        <v>1016</v>
      </c>
      <c r="P180" s="911"/>
      <c r="Q180" s="911"/>
      <c r="R180" s="911"/>
      <c r="S180" s="911"/>
      <c r="T180" s="911"/>
      <c r="U180" s="911" t="s">
        <v>1016</v>
      </c>
      <c r="V180" s="911"/>
      <c r="W180" s="911"/>
      <c r="X180" s="911"/>
      <c r="Y180" s="911"/>
      <c r="Z180" s="911"/>
      <c r="AA180" s="912" t="s">
        <v>1016</v>
      </c>
      <c r="AB180" s="912"/>
      <c r="AC180" s="912"/>
      <c r="AD180" s="912"/>
      <c r="AE180" s="912"/>
      <c r="AF180" s="912"/>
    </row>
    <row r="181" spans="1:32" ht="14.25" thickBot="1" thickTop="1">
      <c r="A181" s="910" t="s">
        <v>1090</v>
      </c>
      <c r="B181" s="910"/>
      <c r="C181" s="910"/>
      <c r="D181" s="910"/>
      <c r="E181" s="910"/>
      <c r="F181" s="910"/>
      <c r="G181" s="910"/>
      <c r="H181" s="910"/>
      <c r="I181" s="910"/>
      <c r="J181" s="910"/>
      <c r="K181" s="911" t="s">
        <v>1091</v>
      </c>
      <c r="L181" s="911"/>
      <c r="M181" s="911"/>
      <c r="N181" s="911"/>
      <c r="O181" s="911" t="s">
        <v>1016</v>
      </c>
      <c r="P181" s="911"/>
      <c r="Q181" s="911"/>
      <c r="R181" s="911"/>
      <c r="S181" s="911"/>
      <c r="T181" s="911"/>
      <c r="U181" s="911" t="s">
        <v>1016</v>
      </c>
      <c r="V181" s="911"/>
      <c r="W181" s="911"/>
      <c r="X181" s="911"/>
      <c r="Y181" s="911"/>
      <c r="Z181" s="911"/>
      <c r="AA181" s="912" t="s">
        <v>1016</v>
      </c>
      <c r="AB181" s="912"/>
      <c r="AC181" s="912"/>
      <c r="AD181" s="912"/>
      <c r="AE181" s="912"/>
      <c r="AF181" s="912"/>
    </row>
    <row r="182" spans="1:32" ht="14.25" thickBot="1" thickTop="1">
      <c r="A182" s="910" t="s">
        <v>1094</v>
      </c>
      <c r="B182" s="910"/>
      <c r="C182" s="910"/>
      <c r="D182" s="910"/>
      <c r="E182" s="910"/>
      <c r="F182" s="910"/>
      <c r="G182" s="910"/>
      <c r="H182" s="910"/>
      <c r="I182" s="910"/>
      <c r="J182" s="910"/>
      <c r="K182" s="911" t="s">
        <v>1095</v>
      </c>
      <c r="L182" s="911"/>
      <c r="M182" s="911"/>
      <c r="N182" s="911"/>
      <c r="O182" s="911" t="s">
        <v>1016</v>
      </c>
      <c r="P182" s="911"/>
      <c r="Q182" s="911"/>
      <c r="R182" s="911"/>
      <c r="S182" s="911"/>
      <c r="T182" s="911"/>
      <c r="U182" s="911" t="s">
        <v>1016</v>
      </c>
      <c r="V182" s="911"/>
      <c r="W182" s="911"/>
      <c r="X182" s="911"/>
      <c r="Y182" s="911"/>
      <c r="Z182" s="911"/>
      <c r="AA182" s="912" t="s">
        <v>1016</v>
      </c>
      <c r="AB182" s="912"/>
      <c r="AC182" s="912"/>
      <c r="AD182" s="912"/>
      <c r="AE182" s="912"/>
      <c r="AF182" s="912"/>
    </row>
    <row r="183" spans="1:32" ht="14.25" thickBot="1" thickTop="1">
      <c r="A183" s="910" t="s">
        <v>1014</v>
      </c>
      <c r="B183" s="910"/>
      <c r="C183" s="910"/>
      <c r="D183" s="910"/>
      <c r="E183" s="910"/>
      <c r="F183" s="910"/>
      <c r="G183" s="910"/>
      <c r="H183" s="910"/>
      <c r="I183" s="910"/>
      <c r="J183" s="910"/>
      <c r="K183" s="911" t="s">
        <v>1096</v>
      </c>
      <c r="L183" s="911"/>
      <c r="M183" s="911"/>
      <c r="N183" s="911"/>
      <c r="O183" s="911" t="s">
        <v>1016</v>
      </c>
      <c r="P183" s="911"/>
      <c r="Q183" s="911"/>
      <c r="R183" s="911"/>
      <c r="S183" s="911"/>
      <c r="T183" s="911"/>
      <c r="U183" s="911" t="s">
        <v>1016</v>
      </c>
      <c r="V183" s="911"/>
      <c r="W183" s="911"/>
      <c r="X183" s="911"/>
      <c r="Y183" s="911"/>
      <c r="Z183" s="911"/>
      <c r="AA183" s="912" t="s">
        <v>1016</v>
      </c>
      <c r="AB183" s="912"/>
      <c r="AC183" s="912"/>
      <c r="AD183" s="912"/>
      <c r="AE183" s="912"/>
      <c r="AF183" s="912"/>
    </row>
    <row r="184" spans="1:32" ht="14.25" thickBot="1" thickTop="1">
      <c r="A184" s="910" t="s">
        <v>1017</v>
      </c>
      <c r="B184" s="910"/>
      <c r="C184" s="910"/>
      <c r="D184" s="910"/>
      <c r="E184" s="910"/>
      <c r="F184" s="910"/>
      <c r="G184" s="910"/>
      <c r="H184" s="910"/>
      <c r="I184" s="910"/>
      <c r="J184" s="910"/>
      <c r="K184" s="911" t="s">
        <v>1097</v>
      </c>
      <c r="L184" s="911"/>
      <c r="M184" s="911"/>
      <c r="N184" s="911"/>
      <c r="O184" s="911" t="s">
        <v>1016</v>
      </c>
      <c r="P184" s="911"/>
      <c r="Q184" s="911"/>
      <c r="R184" s="911"/>
      <c r="S184" s="911"/>
      <c r="T184" s="911"/>
      <c r="U184" s="911" t="s">
        <v>1016</v>
      </c>
      <c r="V184" s="911"/>
      <c r="W184" s="911"/>
      <c r="X184" s="911"/>
      <c r="Y184" s="911"/>
      <c r="Z184" s="911"/>
      <c r="AA184" s="912" t="s">
        <v>1016</v>
      </c>
      <c r="AB184" s="912"/>
      <c r="AC184" s="912"/>
      <c r="AD184" s="912"/>
      <c r="AE184" s="912"/>
      <c r="AF184" s="912"/>
    </row>
    <row r="185" spans="1:32" ht="14.25" thickBot="1" thickTop="1">
      <c r="A185" s="910" t="s">
        <v>1019</v>
      </c>
      <c r="B185" s="910"/>
      <c r="C185" s="910"/>
      <c r="D185" s="910"/>
      <c r="E185" s="910"/>
      <c r="F185" s="910"/>
      <c r="G185" s="910"/>
      <c r="H185" s="910"/>
      <c r="I185" s="910"/>
      <c r="J185" s="910"/>
      <c r="K185" s="911" t="s">
        <v>1098</v>
      </c>
      <c r="L185" s="911"/>
      <c r="M185" s="911"/>
      <c r="N185" s="911"/>
      <c r="O185" s="911" t="s">
        <v>1016</v>
      </c>
      <c r="P185" s="911"/>
      <c r="Q185" s="911"/>
      <c r="R185" s="911"/>
      <c r="S185" s="911"/>
      <c r="T185" s="911"/>
      <c r="U185" s="911" t="s">
        <v>1016</v>
      </c>
      <c r="V185" s="911"/>
      <c r="W185" s="911"/>
      <c r="X185" s="911"/>
      <c r="Y185" s="911"/>
      <c r="Z185" s="911"/>
      <c r="AA185" s="912" t="s">
        <v>1016</v>
      </c>
      <c r="AB185" s="912"/>
      <c r="AC185" s="912"/>
      <c r="AD185" s="912"/>
      <c r="AE185" s="912"/>
      <c r="AF185" s="912"/>
    </row>
    <row r="186" spans="1:32" ht="14.25" thickBot="1" thickTop="1">
      <c r="A186" s="910" t="s">
        <v>1021</v>
      </c>
      <c r="B186" s="910"/>
      <c r="C186" s="910"/>
      <c r="D186" s="910"/>
      <c r="E186" s="910"/>
      <c r="F186" s="910"/>
      <c r="G186" s="910"/>
      <c r="H186" s="910"/>
      <c r="I186" s="910"/>
      <c r="J186" s="910"/>
      <c r="K186" s="911" t="s">
        <v>1099</v>
      </c>
      <c r="L186" s="911"/>
      <c r="M186" s="911"/>
      <c r="N186" s="911"/>
      <c r="O186" s="911" t="s">
        <v>1016</v>
      </c>
      <c r="P186" s="911"/>
      <c r="Q186" s="911"/>
      <c r="R186" s="911"/>
      <c r="S186" s="911"/>
      <c r="T186" s="911"/>
      <c r="U186" s="911" t="s">
        <v>1016</v>
      </c>
      <c r="V186" s="911"/>
      <c r="W186" s="911"/>
      <c r="X186" s="911"/>
      <c r="Y186" s="911"/>
      <c r="Z186" s="911"/>
      <c r="AA186" s="912" t="s">
        <v>1016</v>
      </c>
      <c r="AB186" s="912"/>
      <c r="AC186" s="912"/>
      <c r="AD186" s="912"/>
      <c r="AE186" s="912"/>
      <c r="AF186" s="912"/>
    </row>
    <row r="187" spans="1:32" ht="14.25" thickBot="1" thickTop="1">
      <c r="A187" s="910" t="s">
        <v>1100</v>
      </c>
      <c r="B187" s="910"/>
      <c r="C187" s="910"/>
      <c r="D187" s="910"/>
      <c r="E187" s="910"/>
      <c r="F187" s="910"/>
      <c r="G187" s="910"/>
      <c r="H187" s="910"/>
      <c r="I187" s="910"/>
      <c r="J187" s="910"/>
      <c r="K187" s="911" t="s">
        <v>1101</v>
      </c>
      <c r="L187" s="911"/>
      <c r="M187" s="911"/>
      <c r="N187" s="911"/>
      <c r="O187" s="911" t="s">
        <v>1016</v>
      </c>
      <c r="P187" s="911"/>
      <c r="Q187" s="911"/>
      <c r="R187" s="911"/>
      <c r="S187" s="911"/>
      <c r="T187" s="911"/>
      <c r="U187" s="911" t="s">
        <v>1016</v>
      </c>
      <c r="V187" s="911"/>
      <c r="W187" s="911"/>
      <c r="X187" s="911"/>
      <c r="Y187" s="911"/>
      <c r="Z187" s="911"/>
      <c r="AA187" s="912" t="s">
        <v>1016</v>
      </c>
      <c r="AB187" s="912"/>
      <c r="AC187" s="912"/>
      <c r="AD187" s="912"/>
      <c r="AE187" s="912"/>
      <c r="AF187" s="912"/>
    </row>
    <row r="188" spans="1:32" ht="14.25" thickBot="1" thickTop="1">
      <c r="A188" s="910" t="s">
        <v>1014</v>
      </c>
      <c r="B188" s="910"/>
      <c r="C188" s="910"/>
      <c r="D188" s="910"/>
      <c r="E188" s="910"/>
      <c r="F188" s="910"/>
      <c r="G188" s="910"/>
      <c r="H188" s="910"/>
      <c r="I188" s="910"/>
      <c r="J188" s="910"/>
      <c r="K188" s="911" t="s">
        <v>1102</v>
      </c>
      <c r="L188" s="911"/>
      <c r="M188" s="911"/>
      <c r="N188" s="911"/>
      <c r="O188" s="911" t="s">
        <v>1016</v>
      </c>
      <c r="P188" s="911"/>
      <c r="Q188" s="911"/>
      <c r="R188" s="911"/>
      <c r="S188" s="911"/>
      <c r="T188" s="911"/>
      <c r="U188" s="911" t="s">
        <v>1016</v>
      </c>
      <c r="V188" s="911"/>
      <c r="W188" s="911"/>
      <c r="X188" s="911"/>
      <c r="Y188" s="911"/>
      <c r="Z188" s="911"/>
      <c r="AA188" s="912" t="s">
        <v>1016</v>
      </c>
      <c r="AB188" s="912"/>
      <c r="AC188" s="912"/>
      <c r="AD188" s="912"/>
      <c r="AE188" s="912"/>
      <c r="AF188" s="912"/>
    </row>
    <row r="189" spans="1:32" ht="14.25" thickBot="1" thickTop="1">
      <c r="A189" s="910" t="s">
        <v>1017</v>
      </c>
      <c r="B189" s="910"/>
      <c r="C189" s="910"/>
      <c r="D189" s="910"/>
      <c r="E189" s="910"/>
      <c r="F189" s="910"/>
      <c r="G189" s="910"/>
      <c r="H189" s="910"/>
      <c r="I189" s="910"/>
      <c r="J189" s="910"/>
      <c r="K189" s="911" t="s">
        <v>1103</v>
      </c>
      <c r="L189" s="911"/>
      <c r="M189" s="911"/>
      <c r="N189" s="911"/>
      <c r="O189" s="911" t="s">
        <v>1016</v>
      </c>
      <c r="P189" s="911"/>
      <c r="Q189" s="911"/>
      <c r="R189" s="911"/>
      <c r="S189" s="911"/>
      <c r="T189" s="911"/>
      <c r="U189" s="911" t="s">
        <v>1016</v>
      </c>
      <c r="V189" s="911"/>
      <c r="W189" s="911"/>
      <c r="X189" s="911"/>
      <c r="Y189" s="911"/>
      <c r="Z189" s="911"/>
      <c r="AA189" s="912" t="s">
        <v>1016</v>
      </c>
      <c r="AB189" s="912"/>
      <c r="AC189" s="912"/>
      <c r="AD189" s="912"/>
      <c r="AE189" s="912"/>
      <c r="AF189" s="912"/>
    </row>
    <row r="190" spans="1:32" ht="14.25" thickBot="1" thickTop="1">
      <c r="A190" s="910" t="s">
        <v>1019</v>
      </c>
      <c r="B190" s="910"/>
      <c r="C190" s="910"/>
      <c r="D190" s="910"/>
      <c r="E190" s="910"/>
      <c r="F190" s="910"/>
      <c r="G190" s="910"/>
      <c r="H190" s="910"/>
      <c r="I190" s="910"/>
      <c r="J190" s="910"/>
      <c r="K190" s="911" t="s">
        <v>1104</v>
      </c>
      <c r="L190" s="911"/>
      <c r="M190" s="911"/>
      <c r="N190" s="911"/>
      <c r="O190" s="911" t="s">
        <v>1016</v>
      </c>
      <c r="P190" s="911"/>
      <c r="Q190" s="911"/>
      <c r="R190" s="911"/>
      <c r="S190" s="911"/>
      <c r="T190" s="911"/>
      <c r="U190" s="911" t="s">
        <v>1016</v>
      </c>
      <c r="V190" s="911"/>
      <c r="W190" s="911"/>
      <c r="X190" s="911"/>
      <c r="Y190" s="911"/>
      <c r="Z190" s="911"/>
      <c r="AA190" s="912" t="s">
        <v>1016</v>
      </c>
      <c r="AB190" s="912"/>
      <c r="AC190" s="912"/>
      <c r="AD190" s="912"/>
      <c r="AE190" s="912"/>
      <c r="AF190" s="912"/>
    </row>
    <row r="191" spans="1:32" ht="14.25" thickBot="1" thickTop="1">
      <c r="A191" s="910" t="s">
        <v>1021</v>
      </c>
      <c r="B191" s="910"/>
      <c r="C191" s="910"/>
      <c r="D191" s="910"/>
      <c r="E191" s="910"/>
      <c r="F191" s="910"/>
      <c r="G191" s="910"/>
      <c r="H191" s="910"/>
      <c r="I191" s="910"/>
      <c r="J191" s="910"/>
      <c r="K191" s="911" t="s">
        <v>1105</v>
      </c>
      <c r="L191" s="911"/>
      <c r="M191" s="911"/>
      <c r="N191" s="911"/>
      <c r="O191" s="911" t="s">
        <v>1016</v>
      </c>
      <c r="P191" s="911"/>
      <c r="Q191" s="911"/>
      <c r="R191" s="911"/>
      <c r="S191" s="911"/>
      <c r="T191" s="911"/>
      <c r="U191" s="911" t="s">
        <v>1016</v>
      </c>
      <c r="V191" s="911"/>
      <c r="W191" s="911"/>
      <c r="X191" s="911"/>
      <c r="Y191" s="911"/>
      <c r="Z191" s="911"/>
      <c r="AA191" s="912" t="s">
        <v>1016</v>
      </c>
      <c r="AB191" s="912"/>
      <c r="AC191" s="912"/>
      <c r="AD191" s="912"/>
      <c r="AE191" s="912"/>
      <c r="AF191" s="912"/>
    </row>
    <row r="192" spans="1:32" ht="14.25" thickBot="1" thickTop="1">
      <c r="A192" s="910" t="s">
        <v>1106</v>
      </c>
      <c r="B192" s="910"/>
      <c r="C192" s="910"/>
      <c r="D192" s="910"/>
      <c r="E192" s="910"/>
      <c r="F192" s="910"/>
      <c r="G192" s="910"/>
      <c r="H192" s="910"/>
      <c r="I192" s="910"/>
      <c r="J192" s="910"/>
      <c r="K192" s="911" t="s">
        <v>1107</v>
      </c>
      <c r="L192" s="911"/>
      <c r="M192" s="911"/>
      <c r="N192" s="911"/>
      <c r="O192" s="911" t="s">
        <v>1016</v>
      </c>
      <c r="P192" s="911"/>
      <c r="Q192" s="911"/>
      <c r="R192" s="911"/>
      <c r="S192" s="911"/>
      <c r="T192" s="911"/>
      <c r="U192" s="911" t="s">
        <v>1016</v>
      </c>
      <c r="V192" s="911"/>
      <c r="W192" s="911"/>
      <c r="X192" s="911"/>
      <c r="Y192" s="911"/>
      <c r="Z192" s="911"/>
      <c r="AA192" s="912" t="s">
        <v>1016</v>
      </c>
      <c r="AB192" s="912"/>
      <c r="AC192" s="912"/>
      <c r="AD192" s="912"/>
      <c r="AE192" s="912"/>
      <c r="AF192" s="912"/>
    </row>
    <row r="193" spans="1:32" ht="14.25" thickBot="1" thickTop="1">
      <c r="A193" s="910" t="s">
        <v>1014</v>
      </c>
      <c r="B193" s="910"/>
      <c r="C193" s="910"/>
      <c r="D193" s="910"/>
      <c r="E193" s="910"/>
      <c r="F193" s="910"/>
      <c r="G193" s="910"/>
      <c r="H193" s="910"/>
      <c r="I193" s="910"/>
      <c r="J193" s="910"/>
      <c r="K193" s="911" t="s">
        <v>1108</v>
      </c>
      <c r="L193" s="911"/>
      <c r="M193" s="911"/>
      <c r="N193" s="911"/>
      <c r="O193" s="911" t="s">
        <v>1016</v>
      </c>
      <c r="P193" s="911"/>
      <c r="Q193" s="911"/>
      <c r="R193" s="911"/>
      <c r="S193" s="911"/>
      <c r="T193" s="911"/>
      <c r="U193" s="911" t="s">
        <v>1016</v>
      </c>
      <c r="V193" s="911"/>
      <c r="W193" s="911"/>
      <c r="X193" s="911"/>
      <c r="Y193" s="911"/>
      <c r="Z193" s="911"/>
      <c r="AA193" s="912" t="s">
        <v>1016</v>
      </c>
      <c r="AB193" s="912"/>
      <c r="AC193" s="912"/>
      <c r="AD193" s="912"/>
      <c r="AE193" s="912"/>
      <c r="AF193" s="912"/>
    </row>
    <row r="194" spans="1:32" ht="14.25" thickBot="1" thickTop="1">
      <c r="A194" s="910" t="s">
        <v>1017</v>
      </c>
      <c r="B194" s="910"/>
      <c r="C194" s="910"/>
      <c r="D194" s="910"/>
      <c r="E194" s="910"/>
      <c r="F194" s="910"/>
      <c r="G194" s="910"/>
      <c r="H194" s="910"/>
      <c r="I194" s="910"/>
      <c r="J194" s="910"/>
      <c r="K194" s="911" t="s">
        <v>1109</v>
      </c>
      <c r="L194" s="911"/>
      <c r="M194" s="911"/>
      <c r="N194" s="911"/>
      <c r="O194" s="911" t="s">
        <v>1016</v>
      </c>
      <c r="P194" s="911"/>
      <c r="Q194" s="911"/>
      <c r="R194" s="911"/>
      <c r="S194" s="911"/>
      <c r="T194" s="911"/>
      <c r="U194" s="911" t="s">
        <v>1016</v>
      </c>
      <c r="V194" s="911"/>
      <c r="W194" s="911"/>
      <c r="X194" s="911"/>
      <c r="Y194" s="911"/>
      <c r="Z194" s="911"/>
      <c r="AA194" s="912" t="s">
        <v>1016</v>
      </c>
      <c r="AB194" s="912"/>
      <c r="AC194" s="912"/>
      <c r="AD194" s="912"/>
      <c r="AE194" s="912"/>
      <c r="AF194" s="912"/>
    </row>
    <row r="195" spans="1:32" ht="14.25" thickBot="1" thickTop="1">
      <c r="A195" s="910" t="s">
        <v>1019</v>
      </c>
      <c r="B195" s="910"/>
      <c r="C195" s="910"/>
      <c r="D195" s="910"/>
      <c r="E195" s="910"/>
      <c r="F195" s="910"/>
      <c r="G195" s="910"/>
      <c r="H195" s="910"/>
      <c r="I195" s="910"/>
      <c r="J195" s="910"/>
      <c r="K195" s="911" t="s">
        <v>1110</v>
      </c>
      <c r="L195" s="911"/>
      <c r="M195" s="911"/>
      <c r="N195" s="911"/>
      <c r="O195" s="911" t="s">
        <v>1016</v>
      </c>
      <c r="P195" s="911"/>
      <c r="Q195" s="911"/>
      <c r="R195" s="911"/>
      <c r="S195" s="911"/>
      <c r="T195" s="911"/>
      <c r="U195" s="911" t="s">
        <v>1016</v>
      </c>
      <c r="V195" s="911"/>
      <c r="W195" s="911"/>
      <c r="X195" s="911"/>
      <c r="Y195" s="911"/>
      <c r="Z195" s="911"/>
      <c r="AA195" s="912" t="s">
        <v>1016</v>
      </c>
      <c r="AB195" s="912"/>
      <c r="AC195" s="912"/>
      <c r="AD195" s="912"/>
      <c r="AE195" s="912"/>
      <c r="AF195" s="912"/>
    </row>
    <row r="196" spans="1:32" ht="14.25" thickBot="1" thickTop="1">
      <c r="A196" s="910" t="s">
        <v>1021</v>
      </c>
      <c r="B196" s="910"/>
      <c r="C196" s="910"/>
      <c r="D196" s="910"/>
      <c r="E196" s="910"/>
      <c r="F196" s="910"/>
      <c r="G196" s="910"/>
      <c r="H196" s="910"/>
      <c r="I196" s="910"/>
      <c r="J196" s="910"/>
      <c r="K196" s="911" t="s">
        <v>1111</v>
      </c>
      <c r="L196" s="911"/>
      <c r="M196" s="911"/>
      <c r="N196" s="911"/>
      <c r="O196" s="911" t="s">
        <v>1016</v>
      </c>
      <c r="P196" s="911"/>
      <c r="Q196" s="911"/>
      <c r="R196" s="911"/>
      <c r="S196" s="911"/>
      <c r="T196" s="911"/>
      <c r="U196" s="911" t="s">
        <v>1016</v>
      </c>
      <c r="V196" s="911"/>
      <c r="W196" s="911"/>
      <c r="X196" s="911"/>
      <c r="Y196" s="911"/>
      <c r="Z196" s="911"/>
      <c r="AA196" s="912" t="s">
        <v>1016</v>
      </c>
      <c r="AB196" s="912"/>
      <c r="AC196" s="912"/>
      <c r="AD196" s="912"/>
      <c r="AE196" s="912"/>
      <c r="AF196" s="912"/>
    </row>
    <row r="197" spans="1:32" ht="14.25" thickBot="1" thickTop="1">
      <c r="A197" s="910" t="s">
        <v>1112</v>
      </c>
      <c r="B197" s="910"/>
      <c r="C197" s="910"/>
      <c r="D197" s="910"/>
      <c r="E197" s="910"/>
      <c r="F197" s="910"/>
      <c r="G197" s="910"/>
      <c r="H197" s="910"/>
      <c r="I197" s="910"/>
      <c r="J197" s="910"/>
      <c r="K197" s="911" t="s">
        <v>1113</v>
      </c>
      <c r="L197" s="911"/>
      <c r="M197" s="911"/>
      <c r="N197" s="911"/>
      <c r="O197" s="911" t="s">
        <v>1016</v>
      </c>
      <c r="P197" s="911"/>
      <c r="Q197" s="911"/>
      <c r="R197" s="911"/>
      <c r="S197" s="911"/>
      <c r="T197" s="911"/>
      <c r="U197" s="911" t="s">
        <v>1016</v>
      </c>
      <c r="V197" s="911"/>
      <c r="W197" s="911"/>
      <c r="X197" s="911"/>
      <c r="Y197" s="911"/>
      <c r="Z197" s="911"/>
      <c r="AA197" s="912" t="s">
        <v>1016</v>
      </c>
      <c r="AB197" s="912"/>
      <c r="AC197" s="912"/>
      <c r="AD197" s="912"/>
      <c r="AE197" s="912"/>
      <c r="AF197" s="912"/>
    </row>
    <row r="198" spans="1:32" ht="14.25" thickBot="1" thickTop="1">
      <c r="A198" s="910" t="s">
        <v>1114</v>
      </c>
      <c r="B198" s="910"/>
      <c r="C198" s="910"/>
      <c r="D198" s="910"/>
      <c r="E198" s="910"/>
      <c r="F198" s="910"/>
      <c r="G198" s="910"/>
      <c r="H198" s="910"/>
      <c r="I198" s="910"/>
      <c r="J198" s="910"/>
      <c r="K198" s="911" t="s">
        <v>1115</v>
      </c>
      <c r="L198" s="911"/>
      <c r="M198" s="911"/>
      <c r="N198" s="911"/>
      <c r="O198" s="911" t="s">
        <v>1016</v>
      </c>
      <c r="P198" s="911"/>
      <c r="Q198" s="911"/>
      <c r="R198" s="911"/>
      <c r="S198" s="911"/>
      <c r="T198" s="911"/>
      <c r="U198" s="911" t="s">
        <v>1016</v>
      </c>
      <c r="V198" s="911"/>
      <c r="W198" s="911"/>
      <c r="X198" s="911"/>
      <c r="Y198" s="911"/>
      <c r="Z198" s="911"/>
      <c r="AA198" s="912" t="s">
        <v>1016</v>
      </c>
      <c r="AB198" s="912"/>
      <c r="AC198" s="912"/>
      <c r="AD198" s="912"/>
      <c r="AE198" s="912"/>
      <c r="AF198" s="912"/>
    </row>
    <row r="199" spans="1:32" ht="14.25" thickBot="1" thickTop="1">
      <c r="A199" s="910" t="s">
        <v>1014</v>
      </c>
      <c r="B199" s="910"/>
      <c r="C199" s="910"/>
      <c r="D199" s="910"/>
      <c r="E199" s="910"/>
      <c r="F199" s="910"/>
      <c r="G199" s="910"/>
      <c r="H199" s="910"/>
      <c r="I199" s="910"/>
      <c r="J199" s="910"/>
      <c r="K199" s="911" t="s">
        <v>1116</v>
      </c>
      <c r="L199" s="911"/>
      <c r="M199" s="911"/>
      <c r="N199" s="911"/>
      <c r="O199" s="911" t="s">
        <v>1016</v>
      </c>
      <c r="P199" s="911"/>
      <c r="Q199" s="911"/>
      <c r="R199" s="911"/>
      <c r="S199" s="911"/>
      <c r="T199" s="911"/>
      <c r="U199" s="911" t="s">
        <v>1016</v>
      </c>
      <c r="V199" s="911"/>
      <c r="W199" s="911"/>
      <c r="X199" s="911"/>
      <c r="Y199" s="911"/>
      <c r="Z199" s="911"/>
      <c r="AA199" s="912" t="s">
        <v>1016</v>
      </c>
      <c r="AB199" s="912"/>
      <c r="AC199" s="912"/>
      <c r="AD199" s="912"/>
      <c r="AE199" s="912"/>
      <c r="AF199" s="912"/>
    </row>
    <row r="200" spans="1:32" ht="14.25" thickBot="1" thickTop="1">
      <c r="A200" s="910" t="s">
        <v>1017</v>
      </c>
      <c r="B200" s="910"/>
      <c r="C200" s="910"/>
      <c r="D200" s="910"/>
      <c r="E200" s="910"/>
      <c r="F200" s="910"/>
      <c r="G200" s="910"/>
      <c r="H200" s="910"/>
      <c r="I200" s="910"/>
      <c r="J200" s="910"/>
      <c r="K200" s="911" t="s">
        <v>1117</v>
      </c>
      <c r="L200" s="911"/>
      <c r="M200" s="911"/>
      <c r="N200" s="911"/>
      <c r="O200" s="911" t="s">
        <v>1016</v>
      </c>
      <c r="P200" s="911"/>
      <c r="Q200" s="911"/>
      <c r="R200" s="911"/>
      <c r="S200" s="911"/>
      <c r="T200" s="911"/>
      <c r="U200" s="911" t="s">
        <v>1016</v>
      </c>
      <c r="V200" s="911"/>
      <c r="W200" s="911"/>
      <c r="X200" s="911"/>
      <c r="Y200" s="911"/>
      <c r="Z200" s="911"/>
      <c r="AA200" s="912" t="s">
        <v>1016</v>
      </c>
      <c r="AB200" s="912"/>
      <c r="AC200" s="912"/>
      <c r="AD200" s="912"/>
      <c r="AE200" s="912"/>
      <c r="AF200" s="912"/>
    </row>
    <row r="201" spans="1:32" ht="14.25" thickBot="1" thickTop="1">
      <c r="A201" s="910" t="s">
        <v>1019</v>
      </c>
      <c r="B201" s="910"/>
      <c r="C201" s="910"/>
      <c r="D201" s="910"/>
      <c r="E201" s="910"/>
      <c r="F201" s="910"/>
      <c r="G201" s="910"/>
      <c r="H201" s="910"/>
      <c r="I201" s="910"/>
      <c r="J201" s="910"/>
      <c r="K201" s="911" t="s">
        <v>1118</v>
      </c>
      <c r="L201" s="911"/>
      <c r="M201" s="911"/>
      <c r="N201" s="911"/>
      <c r="O201" s="911" t="s">
        <v>1016</v>
      </c>
      <c r="P201" s="911"/>
      <c r="Q201" s="911"/>
      <c r="R201" s="911"/>
      <c r="S201" s="911"/>
      <c r="T201" s="911"/>
      <c r="U201" s="911" t="s">
        <v>1016</v>
      </c>
      <c r="V201" s="911"/>
      <c r="W201" s="911"/>
      <c r="X201" s="911"/>
      <c r="Y201" s="911"/>
      <c r="Z201" s="911"/>
      <c r="AA201" s="912" t="s">
        <v>1016</v>
      </c>
      <c r="AB201" s="912"/>
      <c r="AC201" s="912"/>
      <c r="AD201" s="912"/>
      <c r="AE201" s="912"/>
      <c r="AF201" s="912"/>
    </row>
    <row r="202" spans="1:32" ht="14.25" thickBot="1" thickTop="1">
      <c r="A202" s="910" t="s">
        <v>1021</v>
      </c>
      <c r="B202" s="910"/>
      <c r="C202" s="910"/>
      <c r="D202" s="910"/>
      <c r="E202" s="910"/>
      <c r="F202" s="910"/>
      <c r="G202" s="910"/>
      <c r="H202" s="910"/>
      <c r="I202" s="910"/>
      <c r="J202" s="910"/>
      <c r="K202" s="911" t="s">
        <v>1119</v>
      </c>
      <c r="L202" s="911"/>
      <c r="M202" s="911"/>
      <c r="N202" s="911"/>
      <c r="O202" s="911" t="s">
        <v>1016</v>
      </c>
      <c r="P202" s="911"/>
      <c r="Q202" s="911"/>
      <c r="R202" s="911"/>
      <c r="S202" s="911"/>
      <c r="T202" s="911"/>
      <c r="U202" s="911" t="s">
        <v>1016</v>
      </c>
      <c r="V202" s="911"/>
      <c r="W202" s="911"/>
      <c r="X202" s="911"/>
      <c r="Y202" s="911"/>
      <c r="Z202" s="911"/>
      <c r="AA202" s="912" t="s">
        <v>1016</v>
      </c>
      <c r="AB202" s="912"/>
      <c r="AC202" s="912"/>
      <c r="AD202" s="912"/>
      <c r="AE202" s="912"/>
      <c r="AF202" s="912"/>
    </row>
    <row r="203" spans="1:32" ht="14.25" thickBot="1" thickTop="1">
      <c r="A203" s="910" t="s">
        <v>1120</v>
      </c>
      <c r="B203" s="910"/>
      <c r="C203" s="910"/>
      <c r="D203" s="910"/>
      <c r="E203" s="910"/>
      <c r="F203" s="910"/>
      <c r="G203" s="910"/>
      <c r="H203" s="910"/>
      <c r="I203" s="910"/>
      <c r="J203" s="910"/>
      <c r="K203" s="911" t="s">
        <v>1121</v>
      </c>
      <c r="L203" s="911"/>
      <c r="M203" s="911"/>
      <c r="N203" s="911"/>
      <c r="O203" s="911" t="s">
        <v>1016</v>
      </c>
      <c r="P203" s="911"/>
      <c r="Q203" s="911"/>
      <c r="R203" s="911"/>
      <c r="S203" s="911"/>
      <c r="T203" s="911"/>
      <c r="U203" s="911" t="s">
        <v>1016</v>
      </c>
      <c r="V203" s="911"/>
      <c r="W203" s="911"/>
      <c r="X203" s="911"/>
      <c r="Y203" s="911"/>
      <c r="Z203" s="911"/>
      <c r="AA203" s="912" t="s">
        <v>1016</v>
      </c>
      <c r="AB203" s="912"/>
      <c r="AC203" s="912"/>
      <c r="AD203" s="912"/>
      <c r="AE203" s="912"/>
      <c r="AF203" s="912"/>
    </row>
    <row r="204" spans="1:32" ht="14.25" thickBot="1" thickTop="1">
      <c r="A204" s="910" t="s">
        <v>1014</v>
      </c>
      <c r="B204" s="910"/>
      <c r="C204" s="910"/>
      <c r="D204" s="910"/>
      <c r="E204" s="910"/>
      <c r="F204" s="910"/>
      <c r="G204" s="910"/>
      <c r="H204" s="910"/>
      <c r="I204" s="910"/>
      <c r="J204" s="910"/>
      <c r="K204" s="911" t="s">
        <v>1122</v>
      </c>
      <c r="L204" s="911"/>
      <c r="M204" s="911"/>
      <c r="N204" s="911"/>
      <c r="O204" s="911" t="s">
        <v>1016</v>
      </c>
      <c r="P204" s="911"/>
      <c r="Q204" s="911"/>
      <c r="R204" s="911"/>
      <c r="S204" s="911"/>
      <c r="T204" s="911"/>
      <c r="U204" s="911" t="s">
        <v>1016</v>
      </c>
      <c r="V204" s="911"/>
      <c r="W204" s="911"/>
      <c r="X204" s="911"/>
      <c r="Y204" s="911"/>
      <c r="Z204" s="911"/>
      <c r="AA204" s="912" t="s">
        <v>1016</v>
      </c>
      <c r="AB204" s="912"/>
      <c r="AC204" s="912"/>
      <c r="AD204" s="912"/>
      <c r="AE204" s="912"/>
      <c r="AF204" s="912"/>
    </row>
    <row r="205" spans="1:32" ht="14.25" thickBot="1" thickTop="1">
      <c r="A205" s="910" t="s">
        <v>1017</v>
      </c>
      <c r="B205" s="910"/>
      <c r="C205" s="910"/>
      <c r="D205" s="910"/>
      <c r="E205" s="910"/>
      <c r="F205" s="910"/>
      <c r="G205" s="910"/>
      <c r="H205" s="910"/>
      <c r="I205" s="910"/>
      <c r="J205" s="910"/>
      <c r="K205" s="911" t="s">
        <v>1123</v>
      </c>
      <c r="L205" s="911"/>
      <c r="M205" s="911"/>
      <c r="N205" s="911"/>
      <c r="O205" s="911" t="s">
        <v>1016</v>
      </c>
      <c r="P205" s="911"/>
      <c r="Q205" s="911"/>
      <c r="R205" s="911"/>
      <c r="S205" s="911"/>
      <c r="T205" s="911"/>
      <c r="U205" s="911" t="s">
        <v>1016</v>
      </c>
      <c r="V205" s="911"/>
      <c r="W205" s="911"/>
      <c r="X205" s="911"/>
      <c r="Y205" s="911"/>
      <c r="Z205" s="911"/>
      <c r="AA205" s="912" t="s">
        <v>1016</v>
      </c>
      <c r="AB205" s="912"/>
      <c r="AC205" s="912"/>
      <c r="AD205" s="912"/>
      <c r="AE205" s="912"/>
      <c r="AF205" s="912"/>
    </row>
    <row r="206" spans="1:32" ht="14.25" thickBot="1" thickTop="1">
      <c r="A206" s="910" t="s">
        <v>1019</v>
      </c>
      <c r="B206" s="910"/>
      <c r="C206" s="910"/>
      <c r="D206" s="910"/>
      <c r="E206" s="910"/>
      <c r="F206" s="910"/>
      <c r="G206" s="910"/>
      <c r="H206" s="910"/>
      <c r="I206" s="910"/>
      <c r="J206" s="910"/>
      <c r="K206" s="911" t="s">
        <v>1124</v>
      </c>
      <c r="L206" s="911"/>
      <c r="M206" s="911"/>
      <c r="N206" s="911"/>
      <c r="O206" s="911" t="s">
        <v>1016</v>
      </c>
      <c r="P206" s="911"/>
      <c r="Q206" s="911"/>
      <c r="R206" s="911"/>
      <c r="S206" s="911"/>
      <c r="T206" s="911"/>
      <c r="U206" s="911" t="s">
        <v>1016</v>
      </c>
      <c r="V206" s="911"/>
      <c r="W206" s="911"/>
      <c r="X206" s="911"/>
      <c r="Y206" s="911"/>
      <c r="Z206" s="911"/>
      <c r="AA206" s="912" t="s">
        <v>1016</v>
      </c>
      <c r="AB206" s="912"/>
      <c r="AC206" s="912"/>
      <c r="AD206" s="912"/>
      <c r="AE206" s="912"/>
      <c r="AF206" s="912"/>
    </row>
    <row r="207" spans="1:32" ht="14.25" thickBot="1" thickTop="1">
      <c r="A207" s="910" t="s">
        <v>1021</v>
      </c>
      <c r="B207" s="910"/>
      <c r="C207" s="910"/>
      <c r="D207" s="910"/>
      <c r="E207" s="910"/>
      <c r="F207" s="910"/>
      <c r="G207" s="910"/>
      <c r="H207" s="910"/>
      <c r="I207" s="910"/>
      <c r="J207" s="910"/>
      <c r="K207" s="911" t="s">
        <v>1125</v>
      </c>
      <c r="L207" s="911"/>
      <c r="M207" s="911"/>
      <c r="N207" s="911"/>
      <c r="O207" s="911" t="s">
        <v>1016</v>
      </c>
      <c r="P207" s="911"/>
      <c r="Q207" s="911"/>
      <c r="R207" s="911"/>
      <c r="S207" s="911"/>
      <c r="T207" s="911"/>
      <c r="U207" s="911" t="s">
        <v>1016</v>
      </c>
      <c r="V207" s="911"/>
      <c r="W207" s="911"/>
      <c r="X207" s="911"/>
      <c r="Y207" s="911"/>
      <c r="Z207" s="911"/>
      <c r="AA207" s="912" t="s">
        <v>1016</v>
      </c>
      <c r="AB207" s="912"/>
      <c r="AC207" s="912"/>
      <c r="AD207" s="912"/>
      <c r="AE207" s="912"/>
      <c r="AF207" s="912"/>
    </row>
    <row r="208" spans="1:32" ht="14.25" thickBot="1" thickTop="1">
      <c r="A208" s="910" t="s">
        <v>1126</v>
      </c>
      <c r="B208" s="910"/>
      <c r="C208" s="910"/>
      <c r="D208" s="910"/>
      <c r="E208" s="910"/>
      <c r="F208" s="910"/>
      <c r="G208" s="910"/>
      <c r="H208" s="910"/>
      <c r="I208" s="910"/>
      <c r="J208" s="910"/>
      <c r="K208" s="911" t="s">
        <v>562</v>
      </c>
      <c r="L208" s="911"/>
      <c r="M208" s="911"/>
      <c r="N208" s="911"/>
      <c r="O208" s="911" t="s">
        <v>1016</v>
      </c>
      <c r="P208" s="911"/>
      <c r="Q208" s="911"/>
      <c r="R208" s="911"/>
      <c r="S208" s="911"/>
      <c r="T208" s="911"/>
      <c r="U208" s="911" t="s">
        <v>1016</v>
      </c>
      <c r="V208" s="911"/>
      <c r="W208" s="911"/>
      <c r="X208" s="911"/>
      <c r="Y208" s="911"/>
      <c r="Z208" s="911"/>
      <c r="AA208" s="912" t="s">
        <v>1016</v>
      </c>
      <c r="AB208" s="912"/>
      <c r="AC208" s="912"/>
      <c r="AD208" s="912"/>
      <c r="AE208" s="912"/>
      <c r="AF208" s="912"/>
    </row>
    <row r="209" spans="1:32" ht="14.25" thickBot="1" thickTop="1">
      <c r="A209" s="910" t="s">
        <v>806</v>
      </c>
      <c r="B209" s="910"/>
      <c r="C209" s="910"/>
      <c r="D209" s="910"/>
      <c r="E209" s="910"/>
      <c r="F209" s="910"/>
      <c r="G209" s="910"/>
      <c r="H209" s="910"/>
      <c r="I209" s="910"/>
      <c r="J209" s="910"/>
      <c r="K209" s="911" t="s">
        <v>1128</v>
      </c>
      <c r="L209" s="911"/>
      <c r="M209" s="911"/>
      <c r="N209" s="911"/>
      <c r="O209" s="911" t="s">
        <v>1016</v>
      </c>
      <c r="P209" s="911"/>
      <c r="Q209" s="911"/>
      <c r="R209" s="911"/>
      <c r="S209" s="911"/>
      <c r="T209" s="911"/>
      <c r="U209" s="911" t="s">
        <v>1016</v>
      </c>
      <c r="V209" s="911"/>
      <c r="W209" s="911"/>
      <c r="X209" s="911"/>
      <c r="Y209" s="911"/>
      <c r="Z209" s="911"/>
      <c r="AA209" s="912" t="s">
        <v>1016</v>
      </c>
      <c r="AB209" s="912"/>
      <c r="AC209" s="912"/>
      <c r="AD209" s="912"/>
      <c r="AE209" s="912"/>
      <c r="AF209" s="912"/>
    </row>
    <row r="210" spans="1:32" ht="14.25" thickBot="1" thickTop="1">
      <c r="A210" s="910" t="s">
        <v>807</v>
      </c>
      <c r="B210" s="910"/>
      <c r="C210" s="910"/>
      <c r="D210" s="910"/>
      <c r="E210" s="910"/>
      <c r="F210" s="910"/>
      <c r="G210" s="910"/>
      <c r="H210" s="910"/>
      <c r="I210" s="910"/>
      <c r="J210" s="910"/>
      <c r="K210" s="911" t="s">
        <v>1129</v>
      </c>
      <c r="L210" s="911"/>
      <c r="M210" s="911"/>
      <c r="N210" s="911"/>
      <c r="O210" s="911" t="s">
        <v>1016</v>
      </c>
      <c r="P210" s="911"/>
      <c r="Q210" s="911"/>
      <c r="R210" s="911"/>
      <c r="S210" s="911"/>
      <c r="T210" s="911"/>
      <c r="U210" s="911" t="s">
        <v>1016</v>
      </c>
      <c r="V210" s="911"/>
      <c r="W210" s="911"/>
      <c r="X210" s="911"/>
      <c r="Y210" s="911"/>
      <c r="Z210" s="911"/>
      <c r="AA210" s="912" t="s">
        <v>1016</v>
      </c>
      <c r="AB210" s="912"/>
      <c r="AC210" s="912"/>
      <c r="AD210" s="912"/>
      <c r="AE210" s="912"/>
      <c r="AF210" s="912"/>
    </row>
    <row r="211" spans="1:32" ht="14.25" thickBot="1" thickTop="1">
      <c r="A211" s="910" t="s">
        <v>1130</v>
      </c>
      <c r="B211" s="910"/>
      <c r="C211" s="910"/>
      <c r="D211" s="910"/>
      <c r="E211" s="910"/>
      <c r="F211" s="910"/>
      <c r="G211" s="910"/>
      <c r="H211" s="910"/>
      <c r="I211" s="910"/>
      <c r="J211" s="910"/>
      <c r="K211" s="911" t="s">
        <v>563</v>
      </c>
      <c r="L211" s="911"/>
      <c r="M211" s="911"/>
      <c r="N211" s="911"/>
      <c r="O211" s="911" t="s">
        <v>24</v>
      </c>
      <c r="P211" s="911"/>
      <c r="Q211" s="911"/>
      <c r="R211" s="911"/>
      <c r="S211" s="911"/>
      <c r="T211" s="911"/>
      <c r="U211" s="911" t="s">
        <v>25</v>
      </c>
      <c r="V211" s="911"/>
      <c r="W211" s="911"/>
      <c r="X211" s="911"/>
      <c r="Y211" s="911"/>
      <c r="Z211" s="911"/>
      <c r="AA211" s="912" t="s">
        <v>26</v>
      </c>
      <c r="AB211" s="912"/>
      <c r="AC211" s="912"/>
      <c r="AD211" s="912"/>
      <c r="AE211" s="912"/>
      <c r="AF211" s="912"/>
    </row>
    <row r="212" spans="1:32" ht="14.25" thickBot="1" thickTop="1">
      <c r="A212" s="910" t="s">
        <v>808</v>
      </c>
      <c r="B212" s="910"/>
      <c r="C212" s="910"/>
      <c r="D212" s="910"/>
      <c r="E212" s="910"/>
      <c r="F212" s="910"/>
      <c r="G212" s="910"/>
      <c r="H212" s="910"/>
      <c r="I212" s="910"/>
      <c r="J212" s="910"/>
      <c r="K212" s="911" t="s">
        <v>1134</v>
      </c>
      <c r="L212" s="911"/>
      <c r="M212" s="911"/>
      <c r="N212" s="911"/>
      <c r="O212" s="911" t="s">
        <v>1016</v>
      </c>
      <c r="P212" s="911"/>
      <c r="Q212" s="911"/>
      <c r="R212" s="911"/>
      <c r="S212" s="911"/>
      <c r="T212" s="911"/>
      <c r="U212" s="911" t="s">
        <v>1016</v>
      </c>
      <c r="V212" s="911"/>
      <c r="W212" s="911"/>
      <c r="X212" s="911"/>
      <c r="Y212" s="911"/>
      <c r="Z212" s="911"/>
      <c r="AA212" s="912" t="s">
        <v>1016</v>
      </c>
      <c r="AB212" s="912"/>
      <c r="AC212" s="912"/>
      <c r="AD212" s="912"/>
      <c r="AE212" s="912"/>
      <c r="AF212" s="912"/>
    </row>
    <row r="213" spans="1:32" ht="14.25" thickBot="1" thickTop="1">
      <c r="A213" s="910" t="s">
        <v>809</v>
      </c>
      <c r="B213" s="910"/>
      <c r="C213" s="910"/>
      <c r="D213" s="910"/>
      <c r="E213" s="910"/>
      <c r="F213" s="910"/>
      <c r="G213" s="910"/>
      <c r="H213" s="910"/>
      <c r="I213" s="910"/>
      <c r="J213" s="910"/>
      <c r="K213" s="911" t="s">
        <v>1135</v>
      </c>
      <c r="L213" s="911"/>
      <c r="M213" s="911"/>
      <c r="N213" s="911"/>
      <c r="O213" s="911" t="s">
        <v>1016</v>
      </c>
      <c r="P213" s="911"/>
      <c r="Q213" s="911"/>
      <c r="R213" s="911"/>
      <c r="S213" s="911"/>
      <c r="T213" s="911"/>
      <c r="U213" s="911" t="s">
        <v>1016</v>
      </c>
      <c r="V213" s="911"/>
      <c r="W213" s="911"/>
      <c r="X213" s="911"/>
      <c r="Y213" s="911"/>
      <c r="Z213" s="911"/>
      <c r="AA213" s="912" t="s">
        <v>1016</v>
      </c>
      <c r="AB213" s="912"/>
      <c r="AC213" s="912"/>
      <c r="AD213" s="912"/>
      <c r="AE213" s="912"/>
      <c r="AF213" s="912"/>
    </row>
    <row r="214" spans="1:32" ht="14.25" thickBot="1" thickTop="1">
      <c r="A214" s="910" t="s">
        <v>810</v>
      </c>
      <c r="B214" s="910"/>
      <c r="C214" s="910"/>
      <c r="D214" s="910"/>
      <c r="E214" s="910"/>
      <c r="F214" s="910"/>
      <c r="G214" s="910"/>
      <c r="H214" s="910"/>
      <c r="I214" s="910"/>
      <c r="J214" s="910"/>
      <c r="K214" s="911" t="s">
        <v>1137</v>
      </c>
      <c r="L214" s="911"/>
      <c r="M214" s="911"/>
      <c r="N214" s="911"/>
      <c r="O214" s="911" t="s">
        <v>24</v>
      </c>
      <c r="P214" s="911"/>
      <c r="Q214" s="911"/>
      <c r="R214" s="911"/>
      <c r="S214" s="911"/>
      <c r="T214" s="911"/>
      <c r="U214" s="911" t="s">
        <v>25</v>
      </c>
      <c r="V214" s="911"/>
      <c r="W214" s="911"/>
      <c r="X214" s="911"/>
      <c r="Y214" s="911"/>
      <c r="Z214" s="911"/>
      <c r="AA214" s="912" t="s">
        <v>26</v>
      </c>
      <c r="AB214" s="912"/>
      <c r="AC214" s="912"/>
      <c r="AD214" s="912"/>
      <c r="AE214" s="912"/>
      <c r="AF214" s="912"/>
    </row>
    <row r="215" spans="1:32" ht="14.25" thickBot="1" thickTop="1">
      <c r="A215" s="910" t="s">
        <v>811</v>
      </c>
      <c r="B215" s="910"/>
      <c r="C215" s="910"/>
      <c r="D215" s="910"/>
      <c r="E215" s="910"/>
      <c r="F215" s="910"/>
      <c r="G215" s="910"/>
      <c r="H215" s="910"/>
      <c r="I215" s="910"/>
      <c r="J215" s="910"/>
      <c r="K215" s="911" t="s">
        <v>1139</v>
      </c>
      <c r="L215" s="911"/>
      <c r="M215" s="911"/>
      <c r="N215" s="911"/>
      <c r="O215" s="911" t="s">
        <v>1016</v>
      </c>
      <c r="P215" s="911"/>
      <c r="Q215" s="911"/>
      <c r="R215" s="911"/>
      <c r="S215" s="911"/>
      <c r="T215" s="911"/>
      <c r="U215" s="911" t="s">
        <v>1016</v>
      </c>
      <c r="V215" s="911"/>
      <c r="W215" s="911"/>
      <c r="X215" s="911"/>
      <c r="Y215" s="911"/>
      <c r="Z215" s="911"/>
      <c r="AA215" s="912" t="s">
        <v>1016</v>
      </c>
      <c r="AB215" s="912"/>
      <c r="AC215" s="912"/>
      <c r="AD215" s="912"/>
      <c r="AE215" s="912"/>
      <c r="AF215" s="912"/>
    </row>
    <row r="216" spans="1:32" ht="14.25" thickBot="1" thickTop="1">
      <c r="A216" s="910" t="s">
        <v>1140</v>
      </c>
      <c r="B216" s="910"/>
      <c r="C216" s="910"/>
      <c r="D216" s="910"/>
      <c r="E216" s="910"/>
      <c r="F216" s="910"/>
      <c r="G216" s="910"/>
      <c r="H216" s="910"/>
      <c r="I216" s="910"/>
      <c r="J216" s="910"/>
      <c r="K216" s="911" t="s">
        <v>565</v>
      </c>
      <c r="L216" s="911"/>
      <c r="M216" s="911"/>
      <c r="N216" s="911"/>
      <c r="O216" s="911" t="s">
        <v>1016</v>
      </c>
      <c r="P216" s="911"/>
      <c r="Q216" s="911"/>
      <c r="R216" s="911"/>
      <c r="S216" s="911"/>
      <c r="T216" s="911"/>
      <c r="U216" s="911" t="s">
        <v>1016</v>
      </c>
      <c r="V216" s="911"/>
      <c r="W216" s="911"/>
      <c r="X216" s="911"/>
      <c r="Y216" s="911"/>
      <c r="Z216" s="911"/>
      <c r="AA216" s="912" t="s">
        <v>1016</v>
      </c>
      <c r="AB216" s="912"/>
      <c r="AC216" s="912"/>
      <c r="AD216" s="912"/>
      <c r="AE216" s="912"/>
      <c r="AF216" s="912"/>
    </row>
    <row r="217" spans="1:32" ht="14.25" thickBot="1" thickTop="1">
      <c r="A217" s="910" t="s">
        <v>812</v>
      </c>
      <c r="B217" s="910"/>
      <c r="C217" s="910"/>
      <c r="D217" s="910"/>
      <c r="E217" s="910"/>
      <c r="F217" s="910"/>
      <c r="G217" s="910"/>
      <c r="H217" s="910"/>
      <c r="I217" s="910"/>
      <c r="J217" s="910"/>
      <c r="K217" s="911" t="s">
        <v>1144</v>
      </c>
      <c r="L217" s="911"/>
      <c r="M217" s="911"/>
      <c r="N217" s="911"/>
      <c r="O217" s="911" t="s">
        <v>1016</v>
      </c>
      <c r="P217" s="911"/>
      <c r="Q217" s="911"/>
      <c r="R217" s="911"/>
      <c r="S217" s="911"/>
      <c r="T217" s="911"/>
      <c r="U217" s="911" t="s">
        <v>1016</v>
      </c>
      <c r="V217" s="911"/>
      <c r="W217" s="911"/>
      <c r="X217" s="911"/>
      <c r="Y217" s="911"/>
      <c r="Z217" s="911"/>
      <c r="AA217" s="912" t="s">
        <v>1016</v>
      </c>
      <c r="AB217" s="912"/>
      <c r="AC217" s="912"/>
      <c r="AD217" s="912"/>
      <c r="AE217" s="912"/>
      <c r="AF217" s="912"/>
    </row>
    <row r="218" spans="1:32" ht="14.25" thickBot="1" thickTop="1">
      <c r="A218" s="910" t="s">
        <v>813</v>
      </c>
      <c r="B218" s="910"/>
      <c r="C218" s="910"/>
      <c r="D218" s="910"/>
      <c r="E218" s="910"/>
      <c r="F218" s="910"/>
      <c r="G218" s="910"/>
      <c r="H218" s="910"/>
      <c r="I218" s="910"/>
      <c r="J218" s="910"/>
      <c r="K218" s="911" t="s">
        <v>1147</v>
      </c>
      <c r="L218" s="911"/>
      <c r="M218" s="911"/>
      <c r="N218" s="911"/>
      <c r="O218" s="911" t="s">
        <v>1016</v>
      </c>
      <c r="P218" s="911"/>
      <c r="Q218" s="911"/>
      <c r="R218" s="911"/>
      <c r="S218" s="911"/>
      <c r="T218" s="911"/>
      <c r="U218" s="911" t="s">
        <v>1016</v>
      </c>
      <c r="V218" s="911"/>
      <c r="W218" s="911"/>
      <c r="X218" s="911"/>
      <c r="Y218" s="911"/>
      <c r="Z218" s="911"/>
      <c r="AA218" s="912" t="s">
        <v>1016</v>
      </c>
      <c r="AB218" s="912"/>
      <c r="AC218" s="912"/>
      <c r="AD218" s="912"/>
      <c r="AE218" s="912"/>
      <c r="AF218" s="912"/>
    </row>
    <row r="219" spans="1:32" ht="14.25" thickBot="1" thickTop="1">
      <c r="A219" s="910" t="s">
        <v>814</v>
      </c>
      <c r="B219" s="910"/>
      <c r="C219" s="910"/>
      <c r="D219" s="910"/>
      <c r="E219" s="910"/>
      <c r="F219" s="910"/>
      <c r="G219" s="910"/>
      <c r="H219" s="910"/>
      <c r="I219" s="910"/>
      <c r="J219" s="910"/>
      <c r="K219" s="911" t="s">
        <v>1148</v>
      </c>
      <c r="L219" s="911"/>
      <c r="M219" s="911"/>
      <c r="N219" s="911"/>
      <c r="O219" s="911" t="s">
        <v>1016</v>
      </c>
      <c r="P219" s="911"/>
      <c r="Q219" s="911"/>
      <c r="R219" s="911"/>
      <c r="S219" s="911"/>
      <c r="T219" s="911"/>
      <c r="U219" s="911" t="s">
        <v>1016</v>
      </c>
      <c r="V219" s="911"/>
      <c r="W219" s="911"/>
      <c r="X219" s="911"/>
      <c r="Y219" s="911"/>
      <c r="Z219" s="911"/>
      <c r="AA219" s="912" t="s">
        <v>1016</v>
      </c>
      <c r="AB219" s="912"/>
      <c r="AC219" s="912"/>
      <c r="AD219" s="912"/>
      <c r="AE219" s="912"/>
      <c r="AF219" s="912"/>
    </row>
    <row r="220" spans="1:32" ht="14.25" thickBot="1" thickTop="1">
      <c r="A220" s="910" t="s">
        <v>1150</v>
      </c>
      <c r="B220" s="910"/>
      <c r="C220" s="910"/>
      <c r="D220" s="910"/>
      <c r="E220" s="910"/>
      <c r="F220" s="910"/>
      <c r="G220" s="910"/>
      <c r="H220" s="910"/>
      <c r="I220" s="910"/>
      <c r="J220" s="910"/>
      <c r="K220" s="911" t="s">
        <v>564</v>
      </c>
      <c r="L220" s="911"/>
      <c r="M220" s="911"/>
      <c r="N220" s="911"/>
      <c r="O220" s="911" t="s">
        <v>1016</v>
      </c>
      <c r="P220" s="911"/>
      <c r="Q220" s="911"/>
      <c r="R220" s="911"/>
      <c r="S220" s="911"/>
      <c r="T220" s="911"/>
      <c r="U220" s="911" t="s">
        <v>27</v>
      </c>
      <c r="V220" s="911"/>
      <c r="W220" s="911"/>
      <c r="X220" s="911"/>
      <c r="Y220" s="911"/>
      <c r="Z220" s="911"/>
      <c r="AA220" s="912" t="s">
        <v>1016</v>
      </c>
      <c r="AB220" s="912"/>
      <c r="AC220" s="912"/>
      <c r="AD220" s="912"/>
      <c r="AE220" s="912"/>
      <c r="AF220" s="912"/>
    </row>
    <row r="221" spans="1:32" ht="14.25" thickBot="1" thickTop="1">
      <c r="A221" s="910" t="s">
        <v>1152</v>
      </c>
      <c r="B221" s="910"/>
      <c r="C221" s="910"/>
      <c r="D221" s="910"/>
      <c r="E221" s="910"/>
      <c r="F221" s="910"/>
      <c r="G221" s="910"/>
      <c r="H221" s="910"/>
      <c r="I221" s="910"/>
      <c r="J221" s="910"/>
      <c r="K221" s="911" t="s">
        <v>566</v>
      </c>
      <c r="L221" s="911"/>
      <c r="M221" s="911"/>
      <c r="N221" s="911"/>
      <c r="O221" s="911" t="s">
        <v>1016</v>
      </c>
      <c r="P221" s="911"/>
      <c r="Q221" s="911"/>
      <c r="R221" s="911"/>
      <c r="S221" s="911"/>
      <c r="T221" s="911"/>
      <c r="U221" s="911" t="s">
        <v>1016</v>
      </c>
      <c r="V221" s="911"/>
      <c r="W221" s="911"/>
      <c r="X221" s="911"/>
      <c r="Y221" s="911"/>
      <c r="Z221" s="911"/>
      <c r="AA221" s="912" t="s">
        <v>1016</v>
      </c>
      <c r="AB221" s="912"/>
      <c r="AC221" s="912"/>
      <c r="AD221" s="912"/>
      <c r="AE221" s="912"/>
      <c r="AF221" s="912"/>
    </row>
    <row r="222" spans="1:32" ht="14.25" thickBot="1" thickTop="1">
      <c r="A222" s="910" t="s">
        <v>1153</v>
      </c>
      <c r="B222" s="910"/>
      <c r="C222" s="910"/>
      <c r="D222" s="910"/>
      <c r="E222" s="910"/>
      <c r="F222" s="910"/>
      <c r="G222" s="910"/>
      <c r="H222" s="910"/>
      <c r="I222" s="910"/>
      <c r="J222" s="910"/>
      <c r="K222" s="911" t="s">
        <v>1154</v>
      </c>
      <c r="L222" s="911"/>
      <c r="M222" s="911"/>
      <c r="N222" s="911"/>
      <c r="O222" s="911" t="s">
        <v>24</v>
      </c>
      <c r="P222" s="911"/>
      <c r="Q222" s="911"/>
      <c r="R222" s="911"/>
      <c r="S222" s="911"/>
      <c r="T222" s="911"/>
      <c r="U222" s="911" t="s">
        <v>28</v>
      </c>
      <c r="V222" s="911"/>
      <c r="W222" s="911"/>
      <c r="X222" s="911"/>
      <c r="Y222" s="911"/>
      <c r="Z222" s="911"/>
      <c r="AA222" s="912" t="s">
        <v>29</v>
      </c>
      <c r="AB222" s="912"/>
      <c r="AC222" s="912"/>
      <c r="AD222" s="912"/>
      <c r="AE222" s="912"/>
      <c r="AF222" s="912"/>
    </row>
    <row r="223" spans="1:32" ht="14.25" thickBot="1" thickTop="1">
      <c r="A223" s="910" t="s">
        <v>999</v>
      </c>
      <c r="B223" s="910"/>
      <c r="C223" s="910"/>
      <c r="D223" s="910"/>
      <c r="E223" s="910"/>
      <c r="F223" s="910"/>
      <c r="G223" s="910"/>
      <c r="H223" s="910"/>
      <c r="I223" s="910"/>
      <c r="J223" s="910"/>
      <c r="K223" s="911" t="s">
        <v>999</v>
      </c>
      <c r="L223" s="911"/>
      <c r="M223" s="911"/>
      <c r="N223" s="911"/>
      <c r="O223" s="911" t="s">
        <v>999</v>
      </c>
      <c r="P223" s="911"/>
      <c r="Q223" s="911"/>
      <c r="R223" s="911"/>
      <c r="S223" s="911"/>
      <c r="T223" s="911"/>
      <c r="U223" s="911" t="s">
        <v>999</v>
      </c>
      <c r="V223" s="911"/>
      <c r="W223" s="911"/>
      <c r="X223" s="911"/>
      <c r="Y223" s="911"/>
      <c r="Z223" s="911"/>
      <c r="AA223" s="912" t="s">
        <v>999</v>
      </c>
      <c r="AB223" s="912"/>
      <c r="AC223" s="912"/>
      <c r="AD223" s="912"/>
      <c r="AE223" s="912"/>
      <c r="AF223" s="912"/>
    </row>
    <row r="224" spans="1:32" ht="14.25" thickBot="1" thickTop="1">
      <c r="A224" s="910" t="s">
        <v>815</v>
      </c>
      <c r="B224" s="910"/>
      <c r="C224" s="910"/>
      <c r="D224" s="910"/>
      <c r="E224" s="910"/>
      <c r="F224" s="910"/>
      <c r="G224" s="910"/>
      <c r="H224" s="910"/>
      <c r="I224" s="910"/>
      <c r="J224" s="910"/>
      <c r="K224" s="911" t="s">
        <v>999</v>
      </c>
      <c r="L224" s="911"/>
      <c r="M224" s="911"/>
      <c r="N224" s="911"/>
      <c r="O224" s="911" t="s">
        <v>999</v>
      </c>
      <c r="P224" s="911"/>
      <c r="Q224" s="911"/>
      <c r="R224" s="911"/>
      <c r="S224" s="911"/>
      <c r="T224" s="911"/>
      <c r="U224" s="911" t="s">
        <v>999</v>
      </c>
      <c r="V224" s="911"/>
      <c r="W224" s="911"/>
      <c r="X224" s="911"/>
      <c r="Y224" s="911"/>
      <c r="Z224" s="911"/>
      <c r="AA224" s="912" t="s">
        <v>999</v>
      </c>
      <c r="AB224" s="912"/>
      <c r="AC224" s="912"/>
      <c r="AD224" s="912"/>
      <c r="AE224" s="912"/>
      <c r="AF224" s="912"/>
    </row>
    <row r="225" spans="1:32" ht="14.25" thickBot="1" thickTop="1">
      <c r="A225" s="910" t="s">
        <v>1158</v>
      </c>
      <c r="B225" s="910"/>
      <c r="C225" s="910"/>
      <c r="D225" s="910"/>
      <c r="E225" s="910"/>
      <c r="F225" s="910"/>
      <c r="G225" s="910"/>
      <c r="H225" s="910"/>
      <c r="I225" s="910"/>
      <c r="J225" s="910"/>
      <c r="K225" s="911" t="s">
        <v>567</v>
      </c>
      <c r="L225" s="911"/>
      <c r="M225" s="911"/>
      <c r="N225" s="911"/>
      <c r="O225" s="911" t="s">
        <v>30</v>
      </c>
      <c r="P225" s="911"/>
      <c r="Q225" s="911"/>
      <c r="R225" s="911"/>
      <c r="S225" s="911"/>
      <c r="T225" s="911"/>
      <c r="U225" s="911" t="s">
        <v>31</v>
      </c>
      <c r="V225" s="911"/>
      <c r="W225" s="911"/>
      <c r="X225" s="911"/>
      <c r="Y225" s="911"/>
      <c r="Z225" s="911"/>
      <c r="AA225" s="912" t="s">
        <v>32</v>
      </c>
      <c r="AB225" s="912"/>
      <c r="AC225" s="912"/>
      <c r="AD225" s="912"/>
      <c r="AE225" s="912"/>
      <c r="AF225" s="912"/>
    </row>
    <row r="226" spans="1:32" ht="14.25" thickBot="1" thickTop="1">
      <c r="A226" s="910" t="s">
        <v>816</v>
      </c>
      <c r="B226" s="910"/>
      <c r="C226" s="910"/>
      <c r="D226" s="910"/>
      <c r="E226" s="910"/>
      <c r="F226" s="910"/>
      <c r="G226" s="910"/>
      <c r="H226" s="910"/>
      <c r="I226" s="910"/>
      <c r="J226" s="910"/>
      <c r="K226" s="911" t="s">
        <v>1162</v>
      </c>
      <c r="L226" s="911"/>
      <c r="M226" s="911"/>
      <c r="N226" s="911"/>
      <c r="O226" s="911" t="s">
        <v>1016</v>
      </c>
      <c r="P226" s="911"/>
      <c r="Q226" s="911"/>
      <c r="R226" s="911"/>
      <c r="S226" s="911"/>
      <c r="T226" s="911"/>
      <c r="U226" s="911" t="s">
        <v>1016</v>
      </c>
      <c r="V226" s="911"/>
      <c r="W226" s="911"/>
      <c r="X226" s="911"/>
      <c r="Y226" s="911"/>
      <c r="Z226" s="911"/>
      <c r="AA226" s="912" t="s">
        <v>1016</v>
      </c>
      <c r="AB226" s="912"/>
      <c r="AC226" s="912"/>
      <c r="AD226" s="912"/>
      <c r="AE226" s="912"/>
      <c r="AF226" s="912"/>
    </row>
    <row r="227" spans="1:32" ht="14.25" thickBot="1" thickTop="1">
      <c r="A227" s="910" t="s">
        <v>817</v>
      </c>
      <c r="B227" s="910"/>
      <c r="C227" s="910"/>
      <c r="D227" s="910"/>
      <c r="E227" s="910"/>
      <c r="F227" s="910"/>
      <c r="G227" s="910"/>
      <c r="H227" s="910"/>
      <c r="I227" s="910"/>
      <c r="J227" s="910"/>
      <c r="K227" s="911" t="s">
        <v>1164</v>
      </c>
      <c r="L227" s="911"/>
      <c r="M227" s="911"/>
      <c r="N227" s="911"/>
      <c r="O227" s="911" t="s">
        <v>1016</v>
      </c>
      <c r="P227" s="911"/>
      <c r="Q227" s="911"/>
      <c r="R227" s="911"/>
      <c r="S227" s="911"/>
      <c r="T227" s="911"/>
      <c r="U227" s="911" t="s">
        <v>1016</v>
      </c>
      <c r="V227" s="911"/>
      <c r="W227" s="911"/>
      <c r="X227" s="911"/>
      <c r="Y227" s="911"/>
      <c r="Z227" s="911"/>
      <c r="AA227" s="912" t="s">
        <v>1016</v>
      </c>
      <c r="AB227" s="912"/>
      <c r="AC227" s="912"/>
      <c r="AD227" s="912"/>
      <c r="AE227" s="912"/>
      <c r="AF227" s="912"/>
    </row>
    <row r="228" spans="1:32" ht="14.25" thickBot="1" thickTop="1">
      <c r="A228" s="910" t="s">
        <v>818</v>
      </c>
      <c r="B228" s="910"/>
      <c r="C228" s="910"/>
      <c r="D228" s="910"/>
      <c r="E228" s="910"/>
      <c r="F228" s="910"/>
      <c r="G228" s="910"/>
      <c r="H228" s="910"/>
      <c r="I228" s="910"/>
      <c r="J228" s="910"/>
      <c r="K228" s="911" t="s">
        <v>1166</v>
      </c>
      <c r="L228" s="911"/>
      <c r="M228" s="911"/>
      <c r="N228" s="911"/>
      <c r="O228" s="911" t="s">
        <v>1016</v>
      </c>
      <c r="P228" s="911"/>
      <c r="Q228" s="911"/>
      <c r="R228" s="911"/>
      <c r="S228" s="911"/>
      <c r="T228" s="911"/>
      <c r="U228" s="911" t="s">
        <v>1016</v>
      </c>
      <c r="V228" s="911"/>
      <c r="W228" s="911"/>
      <c r="X228" s="911"/>
      <c r="Y228" s="911"/>
      <c r="Z228" s="911"/>
      <c r="AA228" s="912" t="s">
        <v>1016</v>
      </c>
      <c r="AB228" s="912"/>
      <c r="AC228" s="912"/>
      <c r="AD228" s="912"/>
      <c r="AE228" s="912"/>
      <c r="AF228" s="912"/>
    </row>
    <row r="229" spans="1:32" ht="14.25" thickBot="1" thickTop="1">
      <c r="A229" s="910" t="s">
        <v>819</v>
      </c>
      <c r="B229" s="910"/>
      <c r="C229" s="910"/>
      <c r="D229" s="910"/>
      <c r="E229" s="910"/>
      <c r="F229" s="910"/>
      <c r="G229" s="910"/>
      <c r="H229" s="910"/>
      <c r="I229" s="910"/>
      <c r="J229" s="910"/>
      <c r="K229" s="911" t="s">
        <v>1168</v>
      </c>
      <c r="L229" s="911"/>
      <c r="M229" s="911"/>
      <c r="N229" s="911"/>
      <c r="O229" s="911" t="s">
        <v>33</v>
      </c>
      <c r="P229" s="911"/>
      <c r="Q229" s="911"/>
      <c r="R229" s="911"/>
      <c r="S229" s="911"/>
      <c r="T229" s="911"/>
      <c r="U229" s="911" t="s">
        <v>30</v>
      </c>
      <c r="V229" s="911"/>
      <c r="W229" s="911"/>
      <c r="X229" s="911"/>
      <c r="Y229" s="911"/>
      <c r="Z229" s="911"/>
      <c r="AA229" s="912" t="s">
        <v>34</v>
      </c>
      <c r="AB229" s="912"/>
      <c r="AC229" s="912"/>
      <c r="AD229" s="912"/>
      <c r="AE229" s="912"/>
      <c r="AF229" s="912"/>
    </row>
    <row r="230" spans="1:32" ht="14.25" thickBot="1" thickTop="1">
      <c r="A230" s="910" t="s">
        <v>820</v>
      </c>
      <c r="B230" s="910"/>
      <c r="C230" s="910"/>
      <c r="D230" s="910"/>
      <c r="E230" s="910"/>
      <c r="F230" s="910"/>
      <c r="G230" s="910"/>
      <c r="H230" s="910"/>
      <c r="I230" s="910"/>
      <c r="J230" s="910"/>
      <c r="K230" s="911" t="s">
        <v>1172</v>
      </c>
      <c r="L230" s="911"/>
      <c r="M230" s="911"/>
      <c r="N230" s="911"/>
      <c r="O230" s="911" t="s">
        <v>1016</v>
      </c>
      <c r="P230" s="911"/>
      <c r="Q230" s="911"/>
      <c r="R230" s="911"/>
      <c r="S230" s="911"/>
      <c r="T230" s="911"/>
      <c r="U230" s="911" t="s">
        <v>1016</v>
      </c>
      <c r="V230" s="911"/>
      <c r="W230" s="911"/>
      <c r="X230" s="911"/>
      <c r="Y230" s="911"/>
      <c r="Z230" s="911"/>
      <c r="AA230" s="912" t="s">
        <v>1016</v>
      </c>
      <c r="AB230" s="912"/>
      <c r="AC230" s="912"/>
      <c r="AD230" s="912"/>
      <c r="AE230" s="912"/>
      <c r="AF230" s="912"/>
    </row>
    <row r="231" spans="1:32" ht="14.25" thickBot="1" thickTop="1">
      <c r="A231" s="910" t="s">
        <v>821</v>
      </c>
      <c r="B231" s="910"/>
      <c r="C231" s="910"/>
      <c r="D231" s="910"/>
      <c r="E231" s="910"/>
      <c r="F231" s="910"/>
      <c r="G231" s="910"/>
      <c r="H231" s="910"/>
      <c r="I231" s="910"/>
      <c r="J231" s="910"/>
      <c r="K231" s="911" t="s">
        <v>1173</v>
      </c>
      <c r="L231" s="911"/>
      <c r="M231" s="911"/>
      <c r="N231" s="911"/>
      <c r="O231" s="911" t="s">
        <v>35</v>
      </c>
      <c r="P231" s="911"/>
      <c r="Q231" s="911"/>
      <c r="R231" s="911"/>
      <c r="S231" s="911"/>
      <c r="T231" s="911"/>
      <c r="U231" s="911" t="s">
        <v>36</v>
      </c>
      <c r="V231" s="911"/>
      <c r="W231" s="911"/>
      <c r="X231" s="911"/>
      <c r="Y231" s="911"/>
      <c r="Z231" s="911"/>
      <c r="AA231" s="912" t="s">
        <v>37</v>
      </c>
      <c r="AB231" s="912"/>
      <c r="AC231" s="912"/>
      <c r="AD231" s="912"/>
      <c r="AE231" s="912"/>
      <c r="AF231" s="912"/>
    </row>
    <row r="232" spans="1:32" ht="14.25" thickBot="1" thickTop="1">
      <c r="A232" s="910" t="s">
        <v>1177</v>
      </c>
      <c r="B232" s="910"/>
      <c r="C232" s="910"/>
      <c r="D232" s="910"/>
      <c r="E232" s="910"/>
      <c r="F232" s="910"/>
      <c r="G232" s="910"/>
      <c r="H232" s="910"/>
      <c r="I232" s="910"/>
      <c r="J232" s="910"/>
      <c r="K232" s="911" t="s">
        <v>568</v>
      </c>
      <c r="L232" s="911"/>
      <c r="M232" s="911"/>
      <c r="N232" s="911"/>
      <c r="O232" s="911" t="s">
        <v>38</v>
      </c>
      <c r="P232" s="911"/>
      <c r="Q232" s="911"/>
      <c r="R232" s="911"/>
      <c r="S232" s="911"/>
      <c r="T232" s="911"/>
      <c r="U232" s="911" t="s">
        <v>39</v>
      </c>
      <c r="V232" s="911"/>
      <c r="W232" s="911"/>
      <c r="X232" s="911"/>
      <c r="Y232" s="911"/>
      <c r="Z232" s="911"/>
      <c r="AA232" s="912" t="s">
        <v>40</v>
      </c>
      <c r="AB232" s="912"/>
      <c r="AC232" s="912"/>
      <c r="AD232" s="912"/>
      <c r="AE232" s="912"/>
      <c r="AF232" s="912"/>
    </row>
    <row r="233" spans="1:32" ht="14.25" thickBot="1" thickTop="1">
      <c r="A233" s="910" t="s">
        <v>822</v>
      </c>
      <c r="B233" s="910"/>
      <c r="C233" s="910"/>
      <c r="D233" s="910"/>
      <c r="E233" s="910"/>
      <c r="F233" s="910"/>
      <c r="G233" s="910"/>
      <c r="H233" s="910"/>
      <c r="I233" s="910"/>
      <c r="J233" s="910"/>
      <c r="K233" s="911" t="s">
        <v>1181</v>
      </c>
      <c r="L233" s="911"/>
      <c r="M233" s="911"/>
      <c r="N233" s="911"/>
      <c r="O233" s="911" t="s">
        <v>41</v>
      </c>
      <c r="P233" s="911"/>
      <c r="Q233" s="911"/>
      <c r="R233" s="911"/>
      <c r="S233" s="911"/>
      <c r="T233" s="911"/>
      <c r="U233" s="911" t="s">
        <v>39</v>
      </c>
      <c r="V233" s="911"/>
      <c r="W233" s="911"/>
      <c r="X233" s="911"/>
      <c r="Y233" s="911"/>
      <c r="Z233" s="911"/>
      <c r="AA233" s="912" t="s">
        <v>42</v>
      </c>
      <c r="AB233" s="912"/>
      <c r="AC233" s="912"/>
      <c r="AD233" s="912"/>
      <c r="AE233" s="912"/>
      <c r="AF233" s="912"/>
    </row>
    <row r="234" spans="1:32" ht="14.25" thickBot="1" thickTop="1">
      <c r="A234" s="910" t="s">
        <v>823</v>
      </c>
      <c r="B234" s="910"/>
      <c r="C234" s="910"/>
      <c r="D234" s="910"/>
      <c r="E234" s="910"/>
      <c r="F234" s="910"/>
      <c r="G234" s="910"/>
      <c r="H234" s="910"/>
      <c r="I234" s="910"/>
      <c r="J234" s="910"/>
      <c r="K234" s="911" t="s">
        <v>1185</v>
      </c>
      <c r="L234" s="911"/>
      <c r="M234" s="911"/>
      <c r="N234" s="911"/>
      <c r="O234" s="911" t="s">
        <v>43</v>
      </c>
      <c r="P234" s="911"/>
      <c r="Q234" s="911"/>
      <c r="R234" s="911"/>
      <c r="S234" s="911"/>
      <c r="T234" s="911"/>
      <c r="U234" s="911" t="s">
        <v>1016</v>
      </c>
      <c r="V234" s="911"/>
      <c r="W234" s="911"/>
      <c r="X234" s="911"/>
      <c r="Y234" s="911"/>
      <c r="Z234" s="911"/>
      <c r="AA234" s="912" t="s">
        <v>1016</v>
      </c>
      <c r="AB234" s="912"/>
      <c r="AC234" s="912"/>
      <c r="AD234" s="912"/>
      <c r="AE234" s="912"/>
      <c r="AF234" s="912"/>
    </row>
    <row r="235" spans="1:32" ht="14.25" thickBot="1" thickTop="1">
      <c r="A235" s="910" t="s">
        <v>824</v>
      </c>
      <c r="B235" s="910"/>
      <c r="C235" s="910"/>
      <c r="D235" s="910"/>
      <c r="E235" s="910"/>
      <c r="F235" s="910"/>
      <c r="G235" s="910"/>
      <c r="H235" s="910"/>
      <c r="I235" s="910"/>
      <c r="J235" s="910"/>
      <c r="K235" s="911" t="s">
        <v>1189</v>
      </c>
      <c r="L235" s="911"/>
      <c r="M235" s="911"/>
      <c r="N235" s="911"/>
      <c r="O235" s="911" t="s">
        <v>1016</v>
      </c>
      <c r="P235" s="911"/>
      <c r="Q235" s="911"/>
      <c r="R235" s="911"/>
      <c r="S235" s="911"/>
      <c r="T235" s="911"/>
      <c r="U235" s="911" t="s">
        <v>1016</v>
      </c>
      <c r="V235" s="911"/>
      <c r="W235" s="911"/>
      <c r="X235" s="911"/>
      <c r="Y235" s="911"/>
      <c r="Z235" s="911"/>
      <c r="AA235" s="912" t="s">
        <v>1016</v>
      </c>
      <c r="AB235" s="912"/>
      <c r="AC235" s="912"/>
      <c r="AD235" s="912"/>
      <c r="AE235" s="912"/>
      <c r="AF235" s="912"/>
    </row>
    <row r="236" spans="1:32" ht="14.25" thickBot="1" thickTop="1">
      <c r="A236" s="910" t="s">
        <v>1191</v>
      </c>
      <c r="B236" s="910"/>
      <c r="C236" s="910"/>
      <c r="D236" s="910"/>
      <c r="E236" s="910"/>
      <c r="F236" s="910"/>
      <c r="G236" s="910"/>
      <c r="H236" s="910"/>
      <c r="I236" s="910"/>
      <c r="J236" s="910"/>
      <c r="K236" s="911" t="s">
        <v>599</v>
      </c>
      <c r="L236" s="911"/>
      <c r="M236" s="911"/>
      <c r="N236" s="911"/>
      <c r="O236" s="911" t="s">
        <v>1016</v>
      </c>
      <c r="P236" s="911"/>
      <c r="Q236" s="911"/>
      <c r="R236" s="911"/>
      <c r="S236" s="911"/>
      <c r="T236" s="911"/>
      <c r="U236" s="911" t="s">
        <v>1016</v>
      </c>
      <c r="V236" s="911"/>
      <c r="W236" s="911"/>
      <c r="X236" s="911"/>
      <c r="Y236" s="911"/>
      <c r="Z236" s="911"/>
      <c r="AA236" s="912" t="s">
        <v>1016</v>
      </c>
      <c r="AB236" s="912"/>
      <c r="AC236" s="912"/>
      <c r="AD236" s="912"/>
      <c r="AE236" s="912"/>
      <c r="AF236" s="912"/>
    </row>
    <row r="237" spans="1:32" ht="14.25" thickBot="1" thickTop="1">
      <c r="A237" s="910" t="s">
        <v>1192</v>
      </c>
      <c r="B237" s="910"/>
      <c r="C237" s="910"/>
      <c r="D237" s="910"/>
      <c r="E237" s="910"/>
      <c r="F237" s="910"/>
      <c r="G237" s="910"/>
      <c r="H237" s="910"/>
      <c r="I237" s="910"/>
      <c r="J237" s="910"/>
      <c r="K237" s="911" t="s">
        <v>627</v>
      </c>
      <c r="L237" s="911"/>
      <c r="M237" s="911"/>
      <c r="N237" s="911"/>
      <c r="O237" s="911" t="s">
        <v>44</v>
      </c>
      <c r="P237" s="911"/>
      <c r="Q237" s="911"/>
      <c r="R237" s="911"/>
      <c r="S237" s="911"/>
      <c r="T237" s="911"/>
      <c r="U237" s="911" t="s">
        <v>45</v>
      </c>
      <c r="V237" s="911"/>
      <c r="W237" s="911"/>
      <c r="X237" s="911"/>
      <c r="Y237" s="911"/>
      <c r="Z237" s="911"/>
      <c r="AA237" s="912" t="s">
        <v>46</v>
      </c>
      <c r="AB237" s="912"/>
      <c r="AC237" s="912"/>
      <c r="AD237" s="912"/>
      <c r="AE237" s="912"/>
      <c r="AF237" s="912"/>
    </row>
    <row r="238" spans="1:32" ht="14.25" thickBot="1" thickTop="1">
      <c r="A238" s="910" t="s">
        <v>2</v>
      </c>
      <c r="B238" s="910"/>
      <c r="C238" s="910"/>
      <c r="D238" s="910"/>
      <c r="E238" s="910"/>
      <c r="F238" s="910"/>
      <c r="G238" s="910"/>
      <c r="H238" s="910"/>
      <c r="I238" s="910"/>
      <c r="J238" s="910"/>
      <c r="K238" s="911" t="s">
        <v>3</v>
      </c>
      <c r="L238" s="911"/>
      <c r="M238" s="911"/>
      <c r="N238" s="911"/>
      <c r="O238" s="911" t="s">
        <v>24</v>
      </c>
      <c r="P238" s="911"/>
      <c r="Q238" s="911"/>
      <c r="R238" s="911"/>
      <c r="S238" s="911"/>
      <c r="T238" s="911"/>
      <c r="U238" s="911" t="s">
        <v>28</v>
      </c>
      <c r="V238" s="911"/>
      <c r="W238" s="911"/>
      <c r="X238" s="911"/>
      <c r="Y238" s="911"/>
      <c r="Z238" s="911"/>
      <c r="AA238" s="912" t="s">
        <v>29</v>
      </c>
      <c r="AB238" s="912"/>
      <c r="AC238" s="912"/>
      <c r="AD238" s="912"/>
      <c r="AE238" s="912"/>
      <c r="AF238" s="912"/>
    </row>
    <row r="239" spans="1:32" ht="14.25" thickBot="1" thickTop="1">
      <c r="A239" s="910" t="s">
        <v>999</v>
      </c>
      <c r="B239" s="910"/>
      <c r="C239" s="910"/>
      <c r="D239" s="910"/>
      <c r="E239" s="910"/>
      <c r="F239" s="910"/>
      <c r="G239" s="910"/>
      <c r="H239" s="910"/>
      <c r="I239" s="910"/>
      <c r="J239" s="910"/>
      <c r="K239" s="911" t="s">
        <v>999</v>
      </c>
      <c r="L239" s="911"/>
      <c r="M239" s="911"/>
      <c r="N239" s="911"/>
      <c r="O239" s="911" t="s">
        <v>999</v>
      </c>
      <c r="P239" s="911"/>
      <c r="Q239" s="911"/>
      <c r="R239" s="911"/>
      <c r="S239" s="911"/>
      <c r="T239" s="911"/>
      <c r="U239" s="911" t="s">
        <v>999</v>
      </c>
      <c r="V239" s="911"/>
      <c r="W239" s="911"/>
      <c r="X239" s="911"/>
      <c r="Y239" s="911"/>
      <c r="Z239" s="911"/>
      <c r="AA239" s="912" t="s">
        <v>999</v>
      </c>
      <c r="AB239" s="912"/>
      <c r="AC239" s="912"/>
      <c r="AD239" s="912"/>
      <c r="AE239" s="912"/>
      <c r="AF239" s="912"/>
    </row>
    <row r="240" spans="1:32" ht="14.25" thickBot="1" thickTop="1">
      <c r="A240" s="910" t="s">
        <v>4</v>
      </c>
      <c r="B240" s="910"/>
      <c r="C240" s="910"/>
      <c r="D240" s="910"/>
      <c r="E240" s="910"/>
      <c r="F240" s="910"/>
      <c r="G240" s="910"/>
      <c r="H240" s="910"/>
      <c r="I240" s="910"/>
      <c r="J240" s="910"/>
      <c r="K240" s="911" t="s">
        <v>5</v>
      </c>
      <c r="L240" s="911"/>
      <c r="M240" s="911"/>
      <c r="N240" s="911"/>
      <c r="O240" s="911" t="s">
        <v>999</v>
      </c>
      <c r="P240" s="911"/>
      <c r="Q240" s="911"/>
      <c r="R240" s="911"/>
      <c r="S240" s="911"/>
      <c r="T240" s="911"/>
      <c r="U240" s="911" t="s">
        <v>999</v>
      </c>
      <c r="V240" s="911"/>
      <c r="W240" s="911"/>
      <c r="X240" s="911"/>
      <c r="Y240" s="911"/>
      <c r="Z240" s="911"/>
      <c r="AA240" s="912" t="s">
        <v>999</v>
      </c>
      <c r="AB240" s="912"/>
      <c r="AC240" s="912"/>
      <c r="AD240" s="912"/>
      <c r="AE240" s="912"/>
      <c r="AF240" s="912"/>
    </row>
    <row r="241" spans="1:32" ht="14.25" thickBot="1" thickTop="1">
      <c r="A241" s="910" t="s">
        <v>6</v>
      </c>
      <c r="B241" s="910"/>
      <c r="C241" s="910"/>
      <c r="D241" s="910"/>
      <c r="E241" s="910"/>
      <c r="F241" s="910"/>
      <c r="G241" s="910"/>
      <c r="H241" s="910"/>
      <c r="I241" s="910"/>
      <c r="J241" s="910"/>
      <c r="K241" s="911" t="s">
        <v>7</v>
      </c>
      <c r="L241" s="911"/>
      <c r="M241" s="911"/>
      <c r="N241" s="911"/>
      <c r="O241" s="911" t="s">
        <v>1016</v>
      </c>
      <c r="P241" s="911"/>
      <c r="Q241" s="911"/>
      <c r="R241" s="911"/>
      <c r="S241" s="911"/>
      <c r="T241" s="911"/>
      <c r="U241" s="911" t="s">
        <v>1016</v>
      </c>
      <c r="V241" s="911"/>
      <c r="W241" s="911"/>
      <c r="X241" s="911"/>
      <c r="Y241" s="911"/>
      <c r="Z241" s="911"/>
      <c r="AA241" s="912" t="s">
        <v>1016</v>
      </c>
      <c r="AB241" s="912"/>
      <c r="AC241" s="912"/>
      <c r="AD241" s="912"/>
      <c r="AE241" s="912"/>
      <c r="AF241" s="912"/>
    </row>
    <row r="242" spans="1:32" ht="14.25" thickBot="1" thickTop="1">
      <c r="A242" s="910" t="s">
        <v>8</v>
      </c>
      <c r="B242" s="910"/>
      <c r="C242" s="910"/>
      <c r="D242" s="910"/>
      <c r="E242" s="910"/>
      <c r="F242" s="910"/>
      <c r="G242" s="910"/>
      <c r="H242" s="910"/>
      <c r="I242" s="910"/>
      <c r="J242" s="910"/>
      <c r="K242" s="911" t="s">
        <v>9</v>
      </c>
      <c r="L242" s="911"/>
      <c r="M242" s="911"/>
      <c r="N242" s="911"/>
      <c r="O242" s="911" t="s">
        <v>1016</v>
      </c>
      <c r="P242" s="911"/>
      <c r="Q242" s="911"/>
      <c r="R242" s="911"/>
      <c r="S242" s="911"/>
      <c r="T242" s="911"/>
      <c r="U242" s="911" t="s">
        <v>1016</v>
      </c>
      <c r="V242" s="911"/>
      <c r="W242" s="911"/>
      <c r="X242" s="911"/>
      <c r="Y242" s="911"/>
      <c r="Z242" s="911"/>
      <c r="AA242" s="912" t="s">
        <v>1016</v>
      </c>
      <c r="AB242" s="912"/>
      <c r="AC242" s="912"/>
      <c r="AD242" s="912"/>
      <c r="AE242" s="912"/>
      <c r="AF242" s="912"/>
    </row>
    <row r="243" spans="1:32" ht="14.25" thickBot="1" thickTop="1">
      <c r="A243" s="910" t="s">
        <v>10</v>
      </c>
      <c r="B243" s="910"/>
      <c r="C243" s="910"/>
      <c r="D243" s="910"/>
      <c r="E243" s="910"/>
      <c r="F243" s="910"/>
      <c r="G243" s="910"/>
      <c r="H243" s="910"/>
      <c r="I243" s="910"/>
      <c r="J243" s="910"/>
      <c r="K243" s="911" t="s">
        <v>11</v>
      </c>
      <c r="L243" s="911"/>
      <c r="M243" s="911"/>
      <c r="N243" s="911"/>
      <c r="O243" s="911" t="s">
        <v>1016</v>
      </c>
      <c r="P243" s="911"/>
      <c r="Q243" s="911"/>
      <c r="R243" s="911"/>
      <c r="S243" s="911"/>
      <c r="T243" s="911"/>
      <c r="U243" s="911" t="s">
        <v>1016</v>
      </c>
      <c r="V243" s="911"/>
      <c r="W243" s="911"/>
      <c r="X243" s="911"/>
      <c r="Y243" s="911"/>
      <c r="Z243" s="911"/>
      <c r="AA243" s="912" t="s">
        <v>1016</v>
      </c>
      <c r="AB243" s="912"/>
      <c r="AC243" s="912"/>
      <c r="AD243" s="912"/>
      <c r="AE243" s="912"/>
      <c r="AF243" s="912"/>
    </row>
    <row r="244" spans="1:32" ht="14.25" thickBot="1" thickTop="1">
      <c r="A244" s="910" t="s">
        <v>12</v>
      </c>
      <c r="B244" s="910"/>
      <c r="C244" s="910"/>
      <c r="D244" s="910"/>
      <c r="E244" s="910"/>
      <c r="F244" s="910"/>
      <c r="G244" s="910"/>
      <c r="H244" s="910"/>
      <c r="I244" s="910"/>
      <c r="J244" s="910"/>
      <c r="K244" s="911" t="s">
        <v>13</v>
      </c>
      <c r="L244" s="911"/>
      <c r="M244" s="911"/>
      <c r="N244" s="911"/>
      <c r="O244" s="911" t="s">
        <v>1016</v>
      </c>
      <c r="P244" s="911"/>
      <c r="Q244" s="911"/>
      <c r="R244" s="911"/>
      <c r="S244" s="911"/>
      <c r="T244" s="911"/>
      <c r="U244" s="911" t="s">
        <v>1016</v>
      </c>
      <c r="V244" s="911"/>
      <c r="W244" s="911"/>
      <c r="X244" s="911"/>
      <c r="Y244" s="911"/>
      <c r="Z244" s="911"/>
      <c r="AA244" s="912" t="s">
        <v>1016</v>
      </c>
      <c r="AB244" s="912"/>
      <c r="AC244" s="912"/>
      <c r="AD244" s="912"/>
      <c r="AE244" s="912"/>
      <c r="AF244" s="912"/>
    </row>
    <row r="245" spans="1:32" ht="14.25" thickBot="1" thickTop="1">
      <c r="A245" s="910" t="s">
        <v>14</v>
      </c>
      <c r="B245" s="910"/>
      <c r="C245" s="910"/>
      <c r="D245" s="910"/>
      <c r="E245" s="910"/>
      <c r="F245" s="910"/>
      <c r="G245" s="910"/>
      <c r="H245" s="910"/>
      <c r="I245" s="910"/>
      <c r="J245" s="910"/>
      <c r="K245" s="911" t="s">
        <v>15</v>
      </c>
      <c r="L245" s="911"/>
      <c r="M245" s="911"/>
      <c r="N245" s="911"/>
      <c r="O245" s="911" t="s">
        <v>1016</v>
      </c>
      <c r="P245" s="911"/>
      <c r="Q245" s="911"/>
      <c r="R245" s="911"/>
      <c r="S245" s="911"/>
      <c r="T245" s="911"/>
      <c r="U245" s="911" t="s">
        <v>1016</v>
      </c>
      <c r="V245" s="911"/>
      <c r="W245" s="911"/>
      <c r="X245" s="911"/>
      <c r="Y245" s="911"/>
      <c r="Z245" s="911"/>
      <c r="AA245" s="912" t="s">
        <v>1016</v>
      </c>
      <c r="AB245" s="912"/>
      <c r="AC245" s="912"/>
      <c r="AD245" s="912"/>
      <c r="AE245" s="912"/>
      <c r="AF245" s="912"/>
    </row>
    <row r="246" spans="1:32" ht="14.25" thickBot="1" thickTop="1">
      <c r="A246" s="910" t="s">
        <v>16</v>
      </c>
      <c r="B246" s="910"/>
      <c r="C246" s="910"/>
      <c r="D246" s="910"/>
      <c r="E246" s="910"/>
      <c r="F246" s="910"/>
      <c r="G246" s="910"/>
      <c r="H246" s="910"/>
      <c r="I246" s="910"/>
      <c r="J246" s="910"/>
      <c r="K246" s="911" t="s">
        <v>17</v>
      </c>
      <c r="L246" s="911"/>
      <c r="M246" s="911"/>
      <c r="N246" s="911"/>
      <c r="O246" s="911" t="s">
        <v>1016</v>
      </c>
      <c r="P246" s="911"/>
      <c r="Q246" s="911"/>
      <c r="R246" s="911"/>
      <c r="S246" s="911"/>
      <c r="T246" s="911"/>
      <c r="U246" s="911" t="s">
        <v>1016</v>
      </c>
      <c r="V246" s="911"/>
      <c r="W246" s="911"/>
      <c r="X246" s="911"/>
      <c r="Y246" s="911"/>
      <c r="Z246" s="911"/>
      <c r="AA246" s="912" t="s">
        <v>1016</v>
      </c>
      <c r="AB246" s="912"/>
      <c r="AC246" s="912"/>
      <c r="AD246" s="912"/>
      <c r="AE246" s="912"/>
      <c r="AF246" s="912"/>
    </row>
    <row r="247" spans="1:32" ht="14.25" thickBot="1" thickTop="1">
      <c r="A247" s="910" t="s">
        <v>18</v>
      </c>
      <c r="B247" s="910"/>
      <c r="C247" s="910"/>
      <c r="D247" s="910"/>
      <c r="E247" s="910"/>
      <c r="F247" s="910"/>
      <c r="G247" s="910"/>
      <c r="H247" s="910"/>
      <c r="I247" s="910"/>
      <c r="J247" s="910"/>
      <c r="K247" s="911" t="s">
        <v>19</v>
      </c>
      <c r="L247" s="911"/>
      <c r="M247" s="911"/>
      <c r="N247" s="911"/>
      <c r="O247" s="911" t="s">
        <v>1016</v>
      </c>
      <c r="P247" s="911"/>
      <c r="Q247" s="911"/>
      <c r="R247" s="911"/>
      <c r="S247" s="911"/>
      <c r="T247" s="911"/>
      <c r="U247" s="911" t="s">
        <v>1016</v>
      </c>
      <c r="V247" s="911"/>
      <c r="W247" s="911"/>
      <c r="X247" s="911"/>
      <c r="Y247" s="911"/>
      <c r="Z247" s="911"/>
      <c r="AA247" s="912" t="s">
        <v>1016</v>
      </c>
      <c r="AB247" s="912"/>
      <c r="AC247" s="912"/>
      <c r="AD247" s="912"/>
      <c r="AE247" s="912"/>
      <c r="AF247" s="912"/>
    </row>
    <row r="248" spans="1:32" ht="14.25" thickBot="1" thickTop="1">
      <c r="A248" s="910" t="s">
        <v>20</v>
      </c>
      <c r="B248" s="910"/>
      <c r="C248" s="910"/>
      <c r="D248" s="910"/>
      <c r="E248" s="910"/>
      <c r="F248" s="910"/>
      <c r="G248" s="910"/>
      <c r="H248" s="910"/>
      <c r="I248" s="910"/>
      <c r="J248" s="910"/>
      <c r="K248" s="911" t="s">
        <v>21</v>
      </c>
      <c r="L248" s="911"/>
      <c r="M248" s="911"/>
      <c r="N248" s="911"/>
      <c r="O248" s="911" t="s">
        <v>1016</v>
      </c>
      <c r="P248" s="911"/>
      <c r="Q248" s="911"/>
      <c r="R248" s="911"/>
      <c r="S248" s="911"/>
      <c r="T248" s="911"/>
      <c r="U248" s="911" t="s">
        <v>1016</v>
      </c>
      <c r="V248" s="911"/>
      <c r="W248" s="911"/>
      <c r="X248" s="911"/>
      <c r="Y248" s="911"/>
      <c r="Z248" s="911"/>
      <c r="AA248" s="912" t="s">
        <v>1016</v>
      </c>
      <c r="AB248" s="912"/>
      <c r="AC248" s="912"/>
      <c r="AD248" s="912"/>
      <c r="AE248" s="912"/>
      <c r="AF248" s="912"/>
    </row>
    <row r="249" ht="13.5" thickTop="1"/>
    <row r="251" spans="1:32" ht="12.75">
      <c r="A251" s="732"/>
      <c r="B251" s="733"/>
      <c r="C251" s="733"/>
      <c r="D251" s="733"/>
      <c r="E251" s="733"/>
      <c r="F251" s="733"/>
      <c r="G251" s="733"/>
      <c r="H251" s="733"/>
      <c r="I251" s="733"/>
      <c r="J251" s="733"/>
      <c r="K251" s="733"/>
      <c r="L251" s="733"/>
      <c r="M251" s="733"/>
      <c r="N251" s="733"/>
      <c r="O251" s="733"/>
      <c r="P251" s="733"/>
      <c r="Q251" s="733"/>
      <c r="R251" s="733"/>
      <c r="S251" s="733"/>
      <c r="T251" s="733"/>
      <c r="U251" s="733"/>
      <c r="V251" s="733"/>
      <c r="W251" s="733"/>
      <c r="X251" s="733"/>
      <c r="Y251" s="733"/>
      <c r="Z251" s="733"/>
      <c r="AA251" s="733"/>
      <c r="AB251" s="733"/>
      <c r="AC251" s="733"/>
      <c r="AD251" s="733"/>
      <c r="AE251" s="733"/>
      <c r="AF251" s="733"/>
    </row>
    <row r="252" spans="1:32" ht="12.75">
      <c r="A252" s="732" t="s">
        <v>47</v>
      </c>
      <c r="B252" s="733"/>
      <c r="C252" s="733"/>
      <c r="D252" s="733"/>
      <c r="E252" s="733"/>
      <c r="F252" s="733"/>
      <c r="G252" s="733"/>
      <c r="H252" s="733"/>
      <c r="I252" s="733"/>
      <c r="J252" s="733"/>
      <c r="K252" s="733"/>
      <c r="L252" s="733"/>
      <c r="M252" s="733"/>
      <c r="N252" s="733"/>
      <c r="O252" s="733"/>
      <c r="P252" s="733"/>
      <c r="Q252" s="733"/>
      <c r="R252" s="733"/>
      <c r="S252" s="733"/>
      <c r="T252" s="733"/>
      <c r="U252" s="733"/>
      <c r="V252" s="733"/>
      <c r="W252" s="916" t="s">
        <v>986</v>
      </c>
      <c r="X252" s="916"/>
      <c r="Y252" s="916"/>
      <c r="Z252" s="916"/>
      <c r="AA252" s="916"/>
      <c r="AB252" s="916"/>
      <c r="AC252" s="916"/>
      <c r="AD252" s="916"/>
      <c r="AE252" s="916"/>
      <c r="AF252" s="916"/>
    </row>
    <row r="253" spans="1:32" ht="12.75">
      <c r="A253" s="733" t="s">
        <v>23</v>
      </c>
      <c r="B253" s="733"/>
      <c r="C253" s="733"/>
      <c r="D253" s="733"/>
      <c r="E253" s="733"/>
      <c r="F253" s="733"/>
      <c r="G253" s="733"/>
      <c r="H253" s="733"/>
      <c r="I253" s="733"/>
      <c r="J253" s="733"/>
      <c r="K253" s="733"/>
      <c r="L253" s="733"/>
      <c r="M253" s="733"/>
      <c r="N253" s="733"/>
      <c r="O253" s="733"/>
      <c r="P253" s="733"/>
      <c r="Q253" s="733"/>
      <c r="R253" s="733"/>
      <c r="S253" s="733"/>
      <c r="T253" s="733"/>
      <c r="U253" s="733"/>
      <c r="V253" s="733"/>
      <c r="W253" s="916"/>
      <c r="X253" s="916"/>
      <c r="Y253" s="916"/>
      <c r="Z253" s="916"/>
      <c r="AA253" s="916"/>
      <c r="AB253" s="916"/>
      <c r="AC253" s="916"/>
      <c r="AD253" s="916"/>
      <c r="AE253" s="916"/>
      <c r="AF253" s="916"/>
    </row>
    <row r="254" spans="1:32" ht="12.75">
      <c r="A254" s="734" t="s">
        <v>988</v>
      </c>
      <c r="B254" s="733"/>
      <c r="C254" s="733"/>
      <c r="D254" s="733"/>
      <c r="E254" s="733"/>
      <c r="F254" s="733"/>
      <c r="G254" s="733"/>
      <c r="H254" s="733"/>
      <c r="I254" s="733"/>
      <c r="J254" s="733"/>
      <c r="K254" s="733"/>
      <c r="L254" s="733"/>
      <c r="M254" s="733"/>
      <c r="N254" s="733"/>
      <c r="O254" s="733"/>
      <c r="P254" s="733"/>
      <c r="Q254" s="733"/>
      <c r="R254" s="733"/>
      <c r="S254" s="733"/>
      <c r="T254" s="733"/>
      <c r="U254" s="733"/>
      <c r="V254" s="733"/>
      <c r="W254" s="733"/>
      <c r="X254" s="733"/>
      <c r="Y254" s="733"/>
      <c r="Z254" s="733"/>
      <c r="AA254" s="733"/>
      <c r="AB254" s="733"/>
      <c r="AC254" s="733"/>
      <c r="AD254" s="733"/>
      <c r="AE254" s="733"/>
      <c r="AF254" s="733"/>
    </row>
    <row r="255" spans="1:32" ht="20.25">
      <c r="A255" s="917" t="s">
        <v>989</v>
      </c>
      <c r="B255" s="917"/>
      <c r="C255" s="917"/>
      <c r="D255" s="917"/>
      <c r="E255" s="917"/>
      <c r="F255" s="917"/>
      <c r="G255" s="917"/>
      <c r="H255" s="917"/>
      <c r="I255" s="917"/>
      <c r="J255" s="917"/>
      <c r="K255" s="917"/>
      <c r="L255" s="917"/>
      <c r="M255" s="917"/>
      <c r="N255" s="917"/>
      <c r="O255" s="917"/>
      <c r="P255" s="917"/>
      <c r="Q255" s="917"/>
      <c r="R255" s="917"/>
      <c r="S255" s="917"/>
      <c r="T255" s="917"/>
      <c r="U255" s="917"/>
      <c r="V255" s="917"/>
      <c r="W255" s="917"/>
      <c r="X255" s="917"/>
      <c r="Y255" s="917"/>
      <c r="Z255" s="917"/>
      <c r="AA255" s="917"/>
      <c r="AB255" s="917"/>
      <c r="AC255" s="917"/>
      <c r="AD255" s="917"/>
      <c r="AE255" s="917"/>
      <c r="AF255" s="917"/>
    </row>
    <row r="256" spans="1:32" ht="13.5" thickBot="1">
      <c r="A256" s="918" t="s">
        <v>990</v>
      </c>
      <c r="B256" s="918"/>
      <c r="C256" s="918"/>
      <c r="D256" s="918"/>
      <c r="E256" s="918"/>
      <c r="F256" s="918"/>
      <c r="G256" s="918"/>
      <c r="H256" s="918"/>
      <c r="I256" s="918"/>
      <c r="J256" s="918"/>
      <c r="K256" s="918"/>
      <c r="L256" s="918"/>
      <c r="M256" s="918"/>
      <c r="N256" s="918"/>
      <c r="O256" s="918"/>
      <c r="P256" s="918"/>
      <c r="Q256" s="918"/>
      <c r="R256" s="918"/>
      <c r="S256" s="918"/>
      <c r="T256" s="918"/>
      <c r="U256" s="918"/>
      <c r="V256" s="918"/>
      <c r="W256" s="918"/>
      <c r="X256" s="918"/>
      <c r="Y256" s="918"/>
      <c r="Z256" s="918"/>
      <c r="AA256" s="918"/>
      <c r="AB256" s="918"/>
      <c r="AC256" s="918"/>
      <c r="AD256" s="918"/>
      <c r="AE256" s="918"/>
      <c r="AF256" s="918"/>
    </row>
    <row r="257" spans="1:32" ht="14.25" thickBot="1" thickTop="1">
      <c r="A257" s="919" t="s">
        <v>217</v>
      </c>
      <c r="B257" s="919"/>
      <c r="C257" s="919"/>
      <c r="D257" s="919"/>
      <c r="E257" s="919"/>
      <c r="F257" s="919"/>
      <c r="G257" s="919"/>
      <c r="H257" s="919"/>
      <c r="I257" s="919"/>
      <c r="J257" s="919"/>
      <c r="K257" s="920" t="s">
        <v>805</v>
      </c>
      <c r="L257" s="920"/>
      <c r="M257" s="920"/>
      <c r="N257" s="920"/>
      <c r="O257" s="920" t="s">
        <v>991</v>
      </c>
      <c r="P257" s="920"/>
      <c r="Q257" s="920"/>
      <c r="R257" s="920"/>
      <c r="S257" s="920"/>
      <c r="T257" s="920"/>
      <c r="U257" s="920" t="s">
        <v>992</v>
      </c>
      <c r="V257" s="920"/>
      <c r="W257" s="920"/>
      <c r="X257" s="920"/>
      <c r="Y257" s="920"/>
      <c r="Z257" s="920"/>
      <c r="AA257" s="921" t="s">
        <v>993</v>
      </c>
      <c r="AB257" s="921"/>
      <c r="AC257" s="921"/>
      <c r="AD257" s="921"/>
      <c r="AE257" s="921"/>
      <c r="AF257" s="921"/>
    </row>
    <row r="258" spans="1:32" ht="13.5" thickTop="1">
      <c r="A258" s="913" t="s">
        <v>994</v>
      </c>
      <c r="B258" s="913"/>
      <c r="C258" s="913"/>
      <c r="D258" s="913"/>
      <c r="E258" s="913"/>
      <c r="F258" s="913"/>
      <c r="G258" s="913"/>
      <c r="H258" s="913"/>
      <c r="I258" s="913"/>
      <c r="J258" s="913"/>
      <c r="K258" s="914" t="s">
        <v>995</v>
      </c>
      <c r="L258" s="914"/>
      <c r="M258" s="914"/>
      <c r="N258" s="914"/>
      <c r="O258" s="914" t="s">
        <v>996</v>
      </c>
      <c r="P258" s="914"/>
      <c r="Q258" s="914"/>
      <c r="R258" s="914"/>
      <c r="S258" s="914"/>
      <c r="T258" s="914"/>
      <c r="U258" s="914" t="s">
        <v>997</v>
      </c>
      <c r="V258" s="914"/>
      <c r="W258" s="914"/>
      <c r="X258" s="914"/>
      <c r="Y258" s="914"/>
      <c r="Z258" s="914"/>
      <c r="AA258" s="915" t="s">
        <v>998</v>
      </c>
      <c r="AB258" s="915"/>
      <c r="AC258" s="915"/>
      <c r="AD258" s="915"/>
      <c r="AE258" s="915"/>
      <c r="AF258" s="915"/>
    </row>
    <row r="259" spans="1:32" ht="13.5" thickBot="1">
      <c r="A259" s="910" t="s">
        <v>804</v>
      </c>
      <c r="B259" s="910"/>
      <c r="C259" s="910"/>
      <c r="D259" s="910"/>
      <c r="E259" s="910"/>
      <c r="F259" s="910"/>
      <c r="G259" s="910"/>
      <c r="H259" s="910"/>
      <c r="I259" s="910"/>
      <c r="J259" s="910"/>
      <c r="K259" s="911" t="s">
        <v>999</v>
      </c>
      <c r="L259" s="911"/>
      <c r="M259" s="911"/>
      <c r="N259" s="911"/>
      <c r="O259" s="911" t="s">
        <v>999</v>
      </c>
      <c r="P259" s="911"/>
      <c r="Q259" s="911"/>
      <c r="R259" s="911"/>
      <c r="S259" s="911"/>
      <c r="T259" s="911"/>
      <c r="U259" s="911" t="s">
        <v>999</v>
      </c>
      <c r="V259" s="911"/>
      <c r="W259" s="911"/>
      <c r="X259" s="911"/>
      <c r="Y259" s="911"/>
      <c r="Z259" s="911"/>
      <c r="AA259" s="912" t="s">
        <v>999</v>
      </c>
      <c r="AB259" s="912"/>
      <c r="AC259" s="912"/>
      <c r="AD259" s="912"/>
      <c r="AE259" s="912"/>
      <c r="AF259" s="912"/>
    </row>
    <row r="260" spans="1:32" ht="14.25" thickBot="1" thickTop="1">
      <c r="A260" s="910" t="s">
        <v>1000</v>
      </c>
      <c r="B260" s="910"/>
      <c r="C260" s="910"/>
      <c r="D260" s="910"/>
      <c r="E260" s="910"/>
      <c r="F260" s="910"/>
      <c r="G260" s="910"/>
      <c r="H260" s="910"/>
      <c r="I260" s="910"/>
      <c r="J260" s="910"/>
      <c r="K260" s="911" t="s">
        <v>561</v>
      </c>
      <c r="L260" s="911"/>
      <c r="M260" s="911"/>
      <c r="N260" s="911"/>
      <c r="O260" s="911" t="s">
        <v>48</v>
      </c>
      <c r="P260" s="911"/>
      <c r="Q260" s="911"/>
      <c r="R260" s="911"/>
      <c r="S260" s="911"/>
      <c r="T260" s="911"/>
      <c r="U260" s="911" t="s">
        <v>49</v>
      </c>
      <c r="V260" s="911"/>
      <c r="W260" s="911"/>
      <c r="X260" s="911"/>
      <c r="Y260" s="911"/>
      <c r="Z260" s="911"/>
      <c r="AA260" s="912" t="s">
        <v>50</v>
      </c>
      <c r="AB260" s="912"/>
      <c r="AC260" s="912"/>
      <c r="AD260" s="912"/>
      <c r="AE260" s="912"/>
      <c r="AF260" s="912"/>
    </row>
    <row r="261" spans="1:32" ht="14.25" thickBot="1" thickTop="1">
      <c r="A261" s="910" t="s">
        <v>1004</v>
      </c>
      <c r="B261" s="910"/>
      <c r="C261" s="910"/>
      <c r="D261" s="910"/>
      <c r="E261" s="910"/>
      <c r="F261" s="910"/>
      <c r="G261" s="910"/>
      <c r="H261" s="910"/>
      <c r="I261" s="910"/>
      <c r="J261" s="910"/>
      <c r="K261" s="911" t="s">
        <v>1005</v>
      </c>
      <c r="L261" s="911"/>
      <c r="M261" s="911"/>
      <c r="N261" s="911"/>
      <c r="O261" s="911" t="s">
        <v>1016</v>
      </c>
      <c r="P261" s="911"/>
      <c r="Q261" s="911"/>
      <c r="R261" s="911"/>
      <c r="S261" s="911"/>
      <c r="T261" s="911"/>
      <c r="U261" s="911" t="s">
        <v>1016</v>
      </c>
      <c r="V261" s="911"/>
      <c r="W261" s="911"/>
      <c r="X261" s="911"/>
      <c r="Y261" s="911"/>
      <c r="Z261" s="911"/>
      <c r="AA261" s="912" t="s">
        <v>1016</v>
      </c>
      <c r="AB261" s="912"/>
      <c r="AC261" s="912"/>
      <c r="AD261" s="912"/>
      <c r="AE261" s="912"/>
      <c r="AF261" s="912"/>
    </row>
    <row r="262" spans="1:32" ht="14.25" thickBot="1" thickTop="1">
      <c r="A262" s="910" t="s">
        <v>1009</v>
      </c>
      <c r="B262" s="910"/>
      <c r="C262" s="910"/>
      <c r="D262" s="910"/>
      <c r="E262" s="910"/>
      <c r="F262" s="910"/>
      <c r="G262" s="910"/>
      <c r="H262" s="910"/>
      <c r="I262" s="910"/>
      <c r="J262" s="910"/>
      <c r="K262" s="911" t="s">
        <v>1010</v>
      </c>
      <c r="L262" s="911"/>
      <c r="M262" s="911"/>
      <c r="N262" s="911"/>
      <c r="O262" s="911" t="s">
        <v>1016</v>
      </c>
      <c r="P262" s="911"/>
      <c r="Q262" s="911"/>
      <c r="R262" s="911"/>
      <c r="S262" s="911"/>
      <c r="T262" s="911"/>
      <c r="U262" s="911" t="s">
        <v>1016</v>
      </c>
      <c r="V262" s="911"/>
      <c r="W262" s="911"/>
      <c r="X262" s="911"/>
      <c r="Y262" s="911"/>
      <c r="Z262" s="911"/>
      <c r="AA262" s="912" t="s">
        <v>1016</v>
      </c>
      <c r="AB262" s="912"/>
      <c r="AC262" s="912"/>
      <c r="AD262" s="912"/>
      <c r="AE262" s="912"/>
      <c r="AF262" s="912"/>
    </row>
    <row r="263" spans="1:32" ht="14.25" thickBot="1" thickTop="1">
      <c r="A263" s="910" t="s">
        <v>1014</v>
      </c>
      <c r="B263" s="910"/>
      <c r="C263" s="910"/>
      <c r="D263" s="910"/>
      <c r="E263" s="910"/>
      <c r="F263" s="910"/>
      <c r="G263" s="910"/>
      <c r="H263" s="910"/>
      <c r="I263" s="910"/>
      <c r="J263" s="910"/>
      <c r="K263" s="911" t="s">
        <v>1015</v>
      </c>
      <c r="L263" s="911"/>
      <c r="M263" s="911"/>
      <c r="N263" s="911"/>
      <c r="O263" s="911" t="s">
        <v>1016</v>
      </c>
      <c r="P263" s="911"/>
      <c r="Q263" s="911"/>
      <c r="R263" s="911"/>
      <c r="S263" s="911"/>
      <c r="T263" s="911"/>
      <c r="U263" s="911" t="s">
        <v>1016</v>
      </c>
      <c r="V263" s="911"/>
      <c r="W263" s="911"/>
      <c r="X263" s="911"/>
      <c r="Y263" s="911"/>
      <c r="Z263" s="911"/>
      <c r="AA263" s="912" t="s">
        <v>1016</v>
      </c>
      <c r="AB263" s="912"/>
      <c r="AC263" s="912"/>
      <c r="AD263" s="912"/>
      <c r="AE263" s="912"/>
      <c r="AF263" s="912"/>
    </row>
    <row r="264" spans="1:32" ht="14.25" thickBot="1" thickTop="1">
      <c r="A264" s="910" t="s">
        <v>1017</v>
      </c>
      <c r="B264" s="910"/>
      <c r="C264" s="910"/>
      <c r="D264" s="910"/>
      <c r="E264" s="910"/>
      <c r="F264" s="910"/>
      <c r="G264" s="910"/>
      <c r="H264" s="910"/>
      <c r="I264" s="910"/>
      <c r="J264" s="910"/>
      <c r="K264" s="911" t="s">
        <v>1018</v>
      </c>
      <c r="L264" s="911"/>
      <c r="M264" s="911"/>
      <c r="N264" s="911"/>
      <c r="O264" s="911" t="s">
        <v>1016</v>
      </c>
      <c r="P264" s="911"/>
      <c r="Q264" s="911"/>
      <c r="R264" s="911"/>
      <c r="S264" s="911"/>
      <c r="T264" s="911"/>
      <c r="U264" s="911" t="s">
        <v>1016</v>
      </c>
      <c r="V264" s="911"/>
      <c r="W264" s="911"/>
      <c r="X264" s="911"/>
      <c r="Y264" s="911"/>
      <c r="Z264" s="911"/>
      <c r="AA264" s="912" t="s">
        <v>1016</v>
      </c>
      <c r="AB264" s="912"/>
      <c r="AC264" s="912"/>
      <c r="AD264" s="912"/>
      <c r="AE264" s="912"/>
      <c r="AF264" s="912"/>
    </row>
    <row r="265" spans="1:32" ht="14.25" thickBot="1" thickTop="1">
      <c r="A265" s="910" t="s">
        <v>1019</v>
      </c>
      <c r="B265" s="910"/>
      <c r="C265" s="910"/>
      <c r="D265" s="910"/>
      <c r="E265" s="910"/>
      <c r="F265" s="910"/>
      <c r="G265" s="910"/>
      <c r="H265" s="910"/>
      <c r="I265" s="910"/>
      <c r="J265" s="910"/>
      <c r="K265" s="911" t="s">
        <v>1020</v>
      </c>
      <c r="L265" s="911"/>
      <c r="M265" s="911"/>
      <c r="N265" s="911"/>
      <c r="O265" s="911" t="s">
        <v>1016</v>
      </c>
      <c r="P265" s="911"/>
      <c r="Q265" s="911"/>
      <c r="R265" s="911"/>
      <c r="S265" s="911"/>
      <c r="T265" s="911"/>
      <c r="U265" s="911" t="s">
        <v>1016</v>
      </c>
      <c r="V265" s="911"/>
      <c r="W265" s="911"/>
      <c r="X265" s="911"/>
      <c r="Y265" s="911"/>
      <c r="Z265" s="911"/>
      <c r="AA265" s="912" t="s">
        <v>1016</v>
      </c>
      <c r="AB265" s="912"/>
      <c r="AC265" s="912"/>
      <c r="AD265" s="912"/>
      <c r="AE265" s="912"/>
      <c r="AF265" s="912"/>
    </row>
    <row r="266" spans="1:32" ht="14.25" thickBot="1" thickTop="1">
      <c r="A266" s="910" t="s">
        <v>1021</v>
      </c>
      <c r="B266" s="910"/>
      <c r="C266" s="910"/>
      <c r="D266" s="910"/>
      <c r="E266" s="910"/>
      <c r="F266" s="910"/>
      <c r="G266" s="910"/>
      <c r="H266" s="910"/>
      <c r="I266" s="910"/>
      <c r="J266" s="910"/>
      <c r="K266" s="911" t="s">
        <v>1022</v>
      </c>
      <c r="L266" s="911"/>
      <c r="M266" s="911"/>
      <c r="N266" s="911"/>
      <c r="O266" s="911" t="s">
        <v>1016</v>
      </c>
      <c r="P266" s="911"/>
      <c r="Q266" s="911"/>
      <c r="R266" s="911"/>
      <c r="S266" s="911"/>
      <c r="T266" s="911"/>
      <c r="U266" s="911" t="s">
        <v>1016</v>
      </c>
      <c r="V266" s="911"/>
      <c r="W266" s="911"/>
      <c r="X266" s="911"/>
      <c r="Y266" s="911"/>
      <c r="Z266" s="911"/>
      <c r="AA266" s="912" t="s">
        <v>1016</v>
      </c>
      <c r="AB266" s="912"/>
      <c r="AC266" s="912"/>
      <c r="AD266" s="912"/>
      <c r="AE266" s="912"/>
      <c r="AF266" s="912"/>
    </row>
    <row r="267" spans="1:32" ht="14.25" thickBot="1" thickTop="1">
      <c r="A267" s="910" t="s">
        <v>1023</v>
      </c>
      <c r="B267" s="910"/>
      <c r="C267" s="910"/>
      <c r="D267" s="910"/>
      <c r="E267" s="910"/>
      <c r="F267" s="910"/>
      <c r="G267" s="910"/>
      <c r="H267" s="910"/>
      <c r="I267" s="910"/>
      <c r="J267" s="910"/>
      <c r="K267" s="911" t="s">
        <v>1024</v>
      </c>
      <c r="L267" s="911"/>
      <c r="M267" s="911"/>
      <c r="N267" s="911"/>
      <c r="O267" s="911" t="s">
        <v>1016</v>
      </c>
      <c r="P267" s="911"/>
      <c r="Q267" s="911"/>
      <c r="R267" s="911"/>
      <c r="S267" s="911"/>
      <c r="T267" s="911"/>
      <c r="U267" s="911" t="s">
        <v>1016</v>
      </c>
      <c r="V267" s="911"/>
      <c r="W267" s="911"/>
      <c r="X267" s="911"/>
      <c r="Y267" s="911"/>
      <c r="Z267" s="911"/>
      <c r="AA267" s="912" t="s">
        <v>1016</v>
      </c>
      <c r="AB267" s="912"/>
      <c r="AC267" s="912"/>
      <c r="AD267" s="912"/>
      <c r="AE267" s="912"/>
      <c r="AF267" s="912"/>
    </row>
    <row r="268" spans="1:32" ht="14.25" thickBot="1" thickTop="1">
      <c r="A268" s="910" t="s">
        <v>1014</v>
      </c>
      <c r="B268" s="910"/>
      <c r="C268" s="910"/>
      <c r="D268" s="910"/>
      <c r="E268" s="910"/>
      <c r="F268" s="910"/>
      <c r="G268" s="910"/>
      <c r="H268" s="910"/>
      <c r="I268" s="910"/>
      <c r="J268" s="910"/>
      <c r="K268" s="911" t="s">
        <v>1028</v>
      </c>
      <c r="L268" s="911"/>
      <c r="M268" s="911"/>
      <c r="N268" s="911"/>
      <c r="O268" s="911" t="s">
        <v>1016</v>
      </c>
      <c r="P268" s="911"/>
      <c r="Q268" s="911"/>
      <c r="R268" s="911"/>
      <c r="S268" s="911"/>
      <c r="T268" s="911"/>
      <c r="U268" s="911" t="s">
        <v>1016</v>
      </c>
      <c r="V268" s="911"/>
      <c r="W268" s="911"/>
      <c r="X268" s="911"/>
      <c r="Y268" s="911"/>
      <c r="Z268" s="911"/>
      <c r="AA268" s="912" t="s">
        <v>1016</v>
      </c>
      <c r="AB268" s="912"/>
      <c r="AC268" s="912"/>
      <c r="AD268" s="912"/>
      <c r="AE268" s="912"/>
      <c r="AF268" s="912"/>
    </row>
    <row r="269" spans="1:32" ht="14.25" thickBot="1" thickTop="1">
      <c r="A269" s="910" t="s">
        <v>1017</v>
      </c>
      <c r="B269" s="910"/>
      <c r="C269" s="910"/>
      <c r="D269" s="910"/>
      <c r="E269" s="910"/>
      <c r="F269" s="910"/>
      <c r="G269" s="910"/>
      <c r="H269" s="910"/>
      <c r="I269" s="910"/>
      <c r="J269" s="910"/>
      <c r="K269" s="911" t="s">
        <v>1029</v>
      </c>
      <c r="L269" s="911"/>
      <c r="M269" s="911"/>
      <c r="N269" s="911"/>
      <c r="O269" s="911" t="s">
        <v>1016</v>
      </c>
      <c r="P269" s="911"/>
      <c r="Q269" s="911"/>
      <c r="R269" s="911"/>
      <c r="S269" s="911"/>
      <c r="T269" s="911"/>
      <c r="U269" s="911" t="s">
        <v>1016</v>
      </c>
      <c r="V269" s="911"/>
      <c r="W269" s="911"/>
      <c r="X269" s="911"/>
      <c r="Y269" s="911"/>
      <c r="Z269" s="911"/>
      <c r="AA269" s="912" t="s">
        <v>1016</v>
      </c>
      <c r="AB269" s="912"/>
      <c r="AC269" s="912"/>
      <c r="AD269" s="912"/>
      <c r="AE269" s="912"/>
      <c r="AF269" s="912"/>
    </row>
    <row r="270" spans="1:32" ht="14.25" thickBot="1" thickTop="1">
      <c r="A270" s="910" t="s">
        <v>1019</v>
      </c>
      <c r="B270" s="910"/>
      <c r="C270" s="910"/>
      <c r="D270" s="910"/>
      <c r="E270" s="910"/>
      <c r="F270" s="910"/>
      <c r="G270" s="910"/>
      <c r="H270" s="910"/>
      <c r="I270" s="910"/>
      <c r="J270" s="910"/>
      <c r="K270" s="911" t="s">
        <v>1030</v>
      </c>
      <c r="L270" s="911"/>
      <c r="M270" s="911"/>
      <c r="N270" s="911"/>
      <c r="O270" s="911" t="s">
        <v>1016</v>
      </c>
      <c r="P270" s="911"/>
      <c r="Q270" s="911"/>
      <c r="R270" s="911"/>
      <c r="S270" s="911"/>
      <c r="T270" s="911"/>
      <c r="U270" s="911" t="s">
        <v>1016</v>
      </c>
      <c r="V270" s="911"/>
      <c r="W270" s="911"/>
      <c r="X270" s="911"/>
      <c r="Y270" s="911"/>
      <c r="Z270" s="911"/>
      <c r="AA270" s="912" t="s">
        <v>1016</v>
      </c>
      <c r="AB270" s="912"/>
      <c r="AC270" s="912"/>
      <c r="AD270" s="912"/>
      <c r="AE270" s="912"/>
      <c r="AF270" s="912"/>
    </row>
    <row r="271" spans="1:32" ht="14.25" thickBot="1" thickTop="1">
      <c r="A271" s="910" t="s">
        <v>1021</v>
      </c>
      <c r="B271" s="910"/>
      <c r="C271" s="910"/>
      <c r="D271" s="910"/>
      <c r="E271" s="910"/>
      <c r="F271" s="910"/>
      <c r="G271" s="910"/>
      <c r="H271" s="910"/>
      <c r="I271" s="910"/>
      <c r="J271" s="910"/>
      <c r="K271" s="911" t="s">
        <v>1031</v>
      </c>
      <c r="L271" s="911"/>
      <c r="M271" s="911"/>
      <c r="N271" s="911"/>
      <c r="O271" s="911" t="s">
        <v>1016</v>
      </c>
      <c r="P271" s="911"/>
      <c r="Q271" s="911"/>
      <c r="R271" s="911"/>
      <c r="S271" s="911"/>
      <c r="T271" s="911"/>
      <c r="U271" s="911" t="s">
        <v>1016</v>
      </c>
      <c r="V271" s="911"/>
      <c r="W271" s="911"/>
      <c r="X271" s="911"/>
      <c r="Y271" s="911"/>
      <c r="Z271" s="911"/>
      <c r="AA271" s="912" t="s">
        <v>1016</v>
      </c>
      <c r="AB271" s="912"/>
      <c r="AC271" s="912"/>
      <c r="AD271" s="912"/>
      <c r="AE271" s="912"/>
      <c r="AF271" s="912"/>
    </row>
    <row r="272" spans="1:32" ht="14.25" thickBot="1" thickTop="1">
      <c r="A272" s="910" t="s">
        <v>1032</v>
      </c>
      <c r="B272" s="910"/>
      <c r="C272" s="910"/>
      <c r="D272" s="910"/>
      <c r="E272" s="910"/>
      <c r="F272" s="910"/>
      <c r="G272" s="910"/>
      <c r="H272" s="910"/>
      <c r="I272" s="910"/>
      <c r="J272" s="910"/>
      <c r="K272" s="911" t="s">
        <v>1033</v>
      </c>
      <c r="L272" s="911"/>
      <c r="M272" s="911"/>
      <c r="N272" s="911"/>
      <c r="O272" s="911" t="s">
        <v>1016</v>
      </c>
      <c r="P272" s="911"/>
      <c r="Q272" s="911"/>
      <c r="R272" s="911"/>
      <c r="S272" s="911"/>
      <c r="T272" s="911"/>
      <c r="U272" s="911" t="s">
        <v>1016</v>
      </c>
      <c r="V272" s="911"/>
      <c r="W272" s="911"/>
      <c r="X272" s="911"/>
      <c r="Y272" s="911"/>
      <c r="Z272" s="911"/>
      <c r="AA272" s="912" t="s">
        <v>1016</v>
      </c>
      <c r="AB272" s="912"/>
      <c r="AC272" s="912"/>
      <c r="AD272" s="912"/>
      <c r="AE272" s="912"/>
      <c r="AF272" s="912"/>
    </row>
    <row r="273" spans="1:32" ht="14.25" thickBot="1" thickTop="1">
      <c r="A273" s="910" t="s">
        <v>1014</v>
      </c>
      <c r="B273" s="910"/>
      <c r="C273" s="910"/>
      <c r="D273" s="910"/>
      <c r="E273" s="910"/>
      <c r="F273" s="910"/>
      <c r="G273" s="910"/>
      <c r="H273" s="910"/>
      <c r="I273" s="910"/>
      <c r="J273" s="910"/>
      <c r="K273" s="911" t="s">
        <v>1034</v>
      </c>
      <c r="L273" s="911"/>
      <c r="M273" s="911"/>
      <c r="N273" s="911"/>
      <c r="O273" s="911" t="s">
        <v>1016</v>
      </c>
      <c r="P273" s="911"/>
      <c r="Q273" s="911"/>
      <c r="R273" s="911"/>
      <c r="S273" s="911"/>
      <c r="T273" s="911"/>
      <c r="U273" s="911" t="s">
        <v>1016</v>
      </c>
      <c r="V273" s="911"/>
      <c r="W273" s="911"/>
      <c r="X273" s="911"/>
      <c r="Y273" s="911"/>
      <c r="Z273" s="911"/>
      <c r="AA273" s="912" t="s">
        <v>1016</v>
      </c>
      <c r="AB273" s="912"/>
      <c r="AC273" s="912"/>
      <c r="AD273" s="912"/>
      <c r="AE273" s="912"/>
      <c r="AF273" s="912"/>
    </row>
    <row r="274" spans="1:32" ht="14.25" thickBot="1" thickTop="1">
      <c r="A274" s="910" t="s">
        <v>1017</v>
      </c>
      <c r="B274" s="910"/>
      <c r="C274" s="910"/>
      <c r="D274" s="910"/>
      <c r="E274" s="910"/>
      <c r="F274" s="910"/>
      <c r="G274" s="910"/>
      <c r="H274" s="910"/>
      <c r="I274" s="910"/>
      <c r="J274" s="910"/>
      <c r="K274" s="911" t="s">
        <v>1035</v>
      </c>
      <c r="L274" s="911"/>
      <c r="M274" s="911"/>
      <c r="N274" s="911"/>
      <c r="O274" s="911" t="s">
        <v>1016</v>
      </c>
      <c r="P274" s="911"/>
      <c r="Q274" s="911"/>
      <c r="R274" s="911"/>
      <c r="S274" s="911"/>
      <c r="T274" s="911"/>
      <c r="U274" s="911" t="s">
        <v>1016</v>
      </c>
      <c r="V274" s="911"/>
      <c r="W274" s="911"/>
      <c r="X274" s="911"/>
      <c r="Y274" s="911"/>
      <c r="Z274" s="911"/>
      <c r="AA274" s="912" t="s">
        <v>1016</v>
      </c>
      <c r="AB274" s="912"/>
      <c r="AC274" s="912"/>
      <c r="AD274" s="912"/>
      <c r="AE274" s="912"/>
      <c r="AF274" s="912"/>
    </row>
    <row r="275" spans="1:32" ht="14.25" thickBot="1" thickTop="1">
      <c r="A275" s="910" t="s">
        <v>1019</v>
      </c>
      <c r="B275" s="910"/>
      <c r="C275" s="910"/>
      <c r="D275" s="910"/>
      <c r="E275" s="910"/>
      <c r="F275" s="910"/>
      <c r="G275" s="910"/>
      <c r="H275" s="910"/>
      <c r="I275" s="910"/>
      <c r="J275" s="910"/>
      <c r="K275" s="911" t="s">
        <v>1036</v>
      </c>
      <c r="L275" s="911"/>
      <c r="M275" s="911"/>
      <c r="N275" s="911"/>
      <c r="O275" s="911" t="s">
        <v>1016</v>
      </c>
      <c r="P275" s="911"/>
      <c r="Q275" s="911"/>
      <c r="R275" s="911"/>
      <c r="S275" s="911"/>
      <c r="T275" s="911"/>
      <c r="U275" s="911" t="s">
        <v>1016</v>
      </c>
      <c r="V275" s="911"/>
      <c r="W275" s="911"/>
      <c r="X275" s="911"/>
      <c r="Y275" s="911"/>
      <c r="Z275" s="911"/>
      <c r="AA275" s="912" t="s">
        <v>1016</v>
      </c>
      <c r="AB275" s="912"/>
      <c r="AC275" s="912"/>
      <c r="AD275" s="912"/>
      <c r="AE275" s="912"/>
      <c r="AF275" s="912"/>
    </row>
    <row r="276" spans="1:32" ht="14.25" thickBot="1" thickTop="1">
      <c r="A276" s="910" t="s">
        <v>1021</v>
      </c>
      <c r="B276" s="910"/>
      <c r="C276" s="910"/>
      <c r="D276" s="910"/>
      <c r="E276" s="910"/>
      <c r="F276" s="910"/>
      <c r="G276" s="910"/>
      <c r="H276" s="910"/>
      <c r="I276" s="910"/>
      <c r="J276" s="910"/>
      <c r="K276" s="911" t="s">
        <v>1037</v>
      </c>
      <c r="L276" s="911"/>
      <c r="M276" s="911"/>
      <c r="N276" s="911"/>
      <c r="O276" s="911" t="s">
        <v>1016</v>
      </c>
      <c r="P276" s="911"/>
      <c r="Q276" s="911"/>
      <c r="R276" s="911"/>
      <c r="S276" s="911"/>
      <c r="T276" s="911"/>
      <c r="U276" s="911" t="s">
        <v>1016</v>
      </c>
      <c r="V276" s="911"/>
      <c r="W276" s="911"/>
      <c r="X276" s="911"/>
      <c r="Y276" s="911"/>
      <c r="Z276" s="911"/>
      <c r="AA276" s="912" t="s">
        <v>1016</v>
      </c>
      <c r="AB276" s="912"/>
      <c r="AC276" s="912"/>
      <c r="AD276" s="912"/>
      <c r="AE276" s="912"/>
      <c r="AF276" s="912"/>
    </row>
    <row r="277" spans="1:32" ht="14.25" thickBot="1" thickTop="1">
      <c r="A277" s="910" t="s">
        <v>1038</v>
      </c>
      <c r="B277" s="910"/>
      <c r="C277" s="910"/>
      <c r="D277" s="910"/>
      <c r="E277" s="910"/>
      <c r="F277" s="910"/>
      <c r="G277" s="910"/>
      <c r="H277" s="910"/>
      <c r="I277" s="910"/>
      <c r="J277" s="910"/>
      <c r="K277" s="911" t="s">
        <v>1039</v>
      </c>
      <c r="L277" s="911"/>
      <c r="M277" s="911"/>
      <c r="N277" s="911"/>
      <c r="O277" s="911" t="s">
        <v>48</v>
      </c>
      <c r="P277" s="911"/>
      <c r="Q277" s="911"/>
      <c r="R277" s="911"/>
      <c r="S277" s="911"/>
      <c r="T277" s="911"/>
      <c r="U277" s="911" t="s">
        <v>49</v>
      </c>
      <c r="V277" s="911"/>
      <c r="W277" s="911"/>
      <c r="X277" s="911"/>
      <c r="Y277" s="911"/>
      <c r="Z277" s="911"/>
      <c r="AA277" s="912" t="s">
        <v>50</v>
      </c>
      <c r="AB277" s="912"/>
      <c r="AC277" s="912"/>
      <c r="AD277" s="912"/>
      <c r="AE277" s="912"/>
      <c r="AF277" s="912"/>
    </row>
    <row r="278" spans="1:32" ht="14.25" thickBot="1" thickTop="1">
      <c r="A278" s="910" t="s">
        <v>1043</v>
      </c>
      <c r="B278" s="910"/>
      <c r="C278" s="910"/>
      <c r="D278" s="910"/>
      <c r="E278" s="910"/>
      <c r="F278" s="910"/>
      <c r="G278" s="910"/>
      <c r="H278" s="910"/>
      <c r="I278" s="910"/>
      <c r="J278" s="910"/>
      <c r="K278" s="911" t="s">
        <v>1044</v>
      </c>
      <c r="L278" s="911"/>
      <c r="M278" s="911"/>
      <c r="N278" s="911"/>
      <c r="O278" s="911" t="s">
        <v>1016</v>
      </c>
      <c r="P278" s="911"/>
      <c r="Q278" s="911"/>
      <c r="R278" s="911"/>
      <c r="S278" s="911"/>
      <c r="T278" s="911"/>
      <c r="U278" s="911" t="s">
        <v>1016</v>
      </c>
      <c r="V278" s="911"/>
      <c r="W278" s="911"/>
      <c r="X278" s="911"/>
      <c r="Y278" s="911"/>
      <c r="Z278" s="911"/>
      <c r="AA278" s="912" t="s">
        <v>1016</v>
      </c>
      <c r="AB278" s="912"/>
      <c r="AC278" s="912"/>
      <c r="AD278" s="912"/>
      <c r="AE278" s="912"/>
      <c r="AF278" s="912"/>
    </row>
    <row r="279" spans="1:32" ht="14.25" thickBot="1" thickTop="1">
      <c r="A279" s="910" t="s">
        <v>1014</v>
      </c>
      <c r="B279" s="910"/>
      <c r="C279" s="910"/>
      <c r="D279" s="910"/>
      <c r="E279" s="910"/>
      <c r="F279" s="910"/>
      <c r="G279" s="910"/>
      <c r="H279" s="910"/>
      <c r="I279" s="910"/>
      <c r="J279" s="910"/>
      <c r="K279" s="911" t="s">
        <v>1048</v>
      </c>
      <c r="L279" s="911"/>
      <c r="M279" s="911"/>
      <c r="N279" s="911"/>
      <c r="O279" s="911" t="s">
        <v>1016</v>
      </c>
      <c r="P279" s="911"/>
      <c r="Q279" s="911"/>
      <c r="R279" s="911"/>
      <c r="S279" s="911"/>
      <c r="T279" s="911"/>
      <c r="U279" s="911" t="s">
        <v>1016</v>
      </c>
      <c r="V279" s="911"/>
      <c r="W279" s="911"/>
      <c r="X279" s="911"/>
      <c r="Y279" s="911"/>
      <c r="Z279" s="911"/>
      <c r="AA279" s="912" t="s">
        <v>1016</v>
      </c>
      <c r="AB279" s="912"/>
      <c r="AC279" s="912"/>
      <c r="AD279" s="912"/>
      <c r="AE279" s="912"/>
      <c r="AF279" s="912"/>
    </row>
    <row r="280" spans="1:32" ht="14.25" thickBot="1" thickTop="1">
      <c r="A280" s="910" t="s">
        <v>1017</v>
      </c>
      <c r="B280" s="910"/>
      <c r="C280" s="910"/>
      <c r="D280" s="910"/>
      <c r="E280" s="910"/>
      <c r="F280" s="910"/>
      <c r="G280" s="910"/>
      <c r="H280" s="910"/>
      <c r="I280" s="910"/>
      <c r="J280" s="910"/>
      <c r="K280" s="911" t="s">
        <v>1050</v>
      </c>
      <c r="L280" s="911"/>
      <c r="M280" s="911"/>
      <c r="N280" s="911"/>
      <c r="O280" s="911" t="s">
        <v>1016</v>
      </c>
      <c r="P280" s="911"/>
      <c r="Q280" s="911"/>
      <c r="R280" s="911"/>
      <c r="S280" s="911"/>
      <c r="T280" s="911"/>
      <c r="U280" s="911" t="s">
        <v>1016</v>
      </c>
      <c r="V280" s="911"/>
      <c r="W280" s="911"/>
      <c r="X280" s="911"/>
      <c r="Y280" s="911"/>
      <c r="Z280" s="911"/>
      <c r="AA280" s="912" t="s">
        <v>1016</v>
      </c>
      <c r="AB280" s="912"/>
      <c r="AC280" s="912"/>
      <c r="AD280" s="912"/>
      <c r="AE280" s="912"/>
      <c r="AF280" s="912"/>
    </row>
    <row r="281" spans="1:32" ht="14.25" thickBot="1" thickTop="1">
      <c r="A281" s="910" t="s">
        <v>1019</v>
      </c>
      <c r="B281" s="910"/>
      <c r="C281" s="910"/>
      <c r="D281" s="910"/>
      <c r="E281" s="910"/>
      <c r="F281" s="910"/>
      <c r="G281" s="910"/>
      <c r="H281" s="910"/>
      <c r="I281" s="910"/>
      <c r="J281" s="910"/>
      <c r="K281" s="911" t="s">
        <v>1051</v>
      </c>
      <c r="L281" s="911"/>
      <c r="M281" s="911"/>
      <c r="N281" s="911"/>
      <c r="O281" s="911" t="s">
        <v>1016</v>
      </c>
      <c r="P281" s="911"/>
      <c r="Q281" s="911"/>
      <c r="R281" s="911"/>
      <c r="S281" s="911"/>
      <c r="T281" s="911"/>
      <c r="U281" s="911" t="s">
        <v>1016</v>
      </c>
      <c r="V281" s="911"/>
      <c r="W281" s="911"/>
      <c r="X281" s="911"/>
      <c r="Y281" s="911"/>
      <c r="Z281" s="911"/>
      <c r="AA281" s="912" t="s">
        <v>1016</v>
      </c>
      <c r="AB281" s="912"/>
      <c r="AC281" s="912"/>
      <c r="AD281" s="912"/>
      <c r="AE281" s="912"/>
      <c r="AF281" s="912"/>
    </row>
    <row r="282" spans="1:32" ht="14.25" thickBot="1" thickTop="1">
      <c r="A282" s="910" t="s">
        <v>1021</v>
      </c>
      <c r="B282" s="910"/>
      <c r="C282" s="910"/>
      <c r="D282" s="910"/>
      <c r="E282" s="910"/>
      <c r="F282" s="910"/>
      <c r="G282" s="910"/>
      <c r="H282" s="910"/>
      <c r="I282" s="910"/>
      <c r="J282" s="910"/>
      <c r="K282" s="911" t="s">
        <v>1053</v>
      </c>
      <c r="L282" s="911"/>
      <c r="M282" s="911"/>
      <c r="N282" s="911"/>
      <c r="O282" s="911" t="s">
        <v>1016</v>
      </c>
      <c r="P282" s="911"/>
      <c r="Q282" s="911"/>
      <c r="R282" s="911"/>
      <c r="S282" s="911"/>
      <c r="T282" s="911"/>
      <c r="U282" s="911" t="s">
        <v>1016</v>
      </c>
      <c r="V282" s="911"/>
      <c r="W282" s="911"/>
      <c r="X282" s="911"/>
      <c r="Y282" s="911"/>
      <c r="Z282" s="911"/>
      <c r="AA282" s="912" t="s">
        <v>1016</v>
      </c>
      <c r="AB282" s="912"/>
      <c r="AC282" s="912"/>
      <c r="AD282" s="912"/>
      <c r="AE282" s="912"/>
      <c r="AF282" s="912"/>
    </row>
    <row r="283" spans="1:32" ht="14.25" thickBot="1" thickTop="1">
      <c r="A283" s="910" t="s">
        <v>1056</v>
      </c>
      <c r="B283" s="910"/>
      <c r="C283" s="910"/>
      <c r="D283" s="910"/>
      <c r="E283" s="910"/>
      <c r="F283" s="910"/>
      <c r="G283" s="910"/>
      <c r="H283" s="910"/>
      <c r="I283" s="910"/>
      <c r="J283" s="910"/>
      <c r="K283" s="911" t="s">
        <v>1057</v>
      </c>
      <c r="L283" s="911"/>
      <c r="M283" s="911"/>
      <c r="N283" s="911"/>
      <c r="O283" s="911" t="s">
        <v>51</v>
      </c>
      <c r="P283" s="911"/>
      <c r="Q283" s="911"/>
      <c r="R283" s="911"/>
      <c r="S283" s="911"/>
      <c r="T283" s="911"/>
      <c r="U283" s="911" t="s">
        <v>49</v>
      </c>
      <c r="V283" s="911"/>
      <c r="W283" s="911"/>
      <c r="X283" s="911"/>
      <c r="Y283" s="911"/>
      <c r="Z283" s="911"/>
      <c r="AA283" s="912" t="s">
        <v>52</v>
      </c>
      <c r="AB283" s="912"/>
      <c r="AC283" s="912"/>
      <c r="AD283" s="912"/>
      <c r="AE283" s="912"/>
      <c r="AF283" s="912"/>
    </row>
    <row r="284" spans="1:32" ht="14.25" thickBot="1" thickTop="1">
      <c r="A284" s="910" t="s">
        <v>1014</v>
      </c>
      <c r="B284" s="910"/>
      <c r="C284" s="910"/>
      <c r="D284" s="910"/>
      <c r="E284" s="910"/>
      <c r="F284" s="910"/>
      <c r="G284" s="910"/>
      <c r="H284" s="910"/>
      <c r="I284" s="910"/>
      <c r="J284" s="910"/>
      <c r="K284" s="911" t="s">
        <v>1061</v>
      </c>
      <c r="L284" s="911"/>
      <c r="M284" s="911"/>
      <c r="N284" s="911"/>
      <c r="O284" s="911" t="s">
        <v>1016</v>
      </c>
      <c r="P284" s="911"/>
      <c r="Q284" s="911"/>
      <c r="R284" s="911"/>
      <c r="S284" s="911"/>
      <c r="T284" s="911"/>
      <c r="U284" s="911" t="s">
        <v>1016</v>
      </c>
      <c r="V284" s="911"/>
      <c r="W284" s="911"/>
      <c r="X284" s="911"/>
      <c r="Y284" s="911"/>
      <c r="Z284" s="911"/>
      <c r="AA284" s="912" t="s">
        <v>1016</v>
      </c>
      <c r="AB284" s="912"/>
      <c r="AC284" s="912"/>
      <c r="AD284" s="912"/>
      <c r="AE284" s="912"/>
      <c r="AF284" s="912"/>
    </row>
    <row r="285" spans="1:32" ht="14.25" thickBot="1" thickTop="1">
      <c r="A285" s="910" t="s">
        <v>1017</v>
      </c>
      <c r="B285" s="910"/>
      <c r="C285" s="910"/>
      <c r="D285" s="910"/>
      <c r="E285" s="910"/>
      <c r="F285" s="910"/>
      <c r="G285" s="910"/>
      <c r="H285" s="910"/>
      <c r="I285" s="910"/>
      <c r="J285" s="910"/>
      <c r="K285" s="911" t="s">
        <v>1063</v>
      </c>
      <c r="L285" s="911"/>
      <c r="M285" s="911"/>
      <c r="N285" s="911"/>
      <c r="O285" s="911" t="s">
        <v>1016</v>
      </c>
      <c r="P285" s="911"/>
      <c r="Q285" s="911"/>
      <c r="R285" s="911"/>
      <c r="S285" s="911"/>
      <c r="T285" s="911"/>
      <c r="U285" s="911" t="s">
        <v>1016</v>
      </c>
      <c r="V285" s="911"/>
      <c r="W285" s="911"/>
      <c r="X285" s="911"/>
      <c r="Y285" s="911"/>
      <c r="Z285" s="911"/>
      <c r="AA285" s="912" t="s">
        <v>1016</v>
      </c>
      <c r="AB285" s="912"/>
      <c r="AC285" s="912"/>
      <c r="AD285" s="912"/>
      <c r="AE285" s="912"/>
      <c r="AF285" s="912"/>
    </row>
    <row r="286" spans="1:32" ht="14.25" thickBot="1" thickTop="1">
      <c r="A286" s="910" t="s">
        <v>1019</v>
      </c>
      <c r="B286" s="910"/>
      <c r="C286" s="910"/>
      <c r="D286" s="910"/>
      <c r="E286" s="910"/>
      <c r="F286" s="910"/>
      <c r="G286" s="910"/>
      <c r="H286" s="910"/>
      <c r="I286" s="910"/>
      <c r="J286" s="910"/>
      <c r="K286" s="911" t="s">
        <v>1064</v>
      </c>
      <c r="L286" s="911"/>
      <c r="M286" s="911"/>
      <c r="N286" s="911"/>
      <c r="O286" s="911" t="s">
        <v>1016</v>
      </c>
      <c r="P286" s="911"/>
      <c r="Q286" s="911"/>
      <c r="R286" s="911"/>
      <c r="S286" s="911"/>
      <c r="T286" s="911"/>
      <c r="U286" s="911" t="s">
        <v>1016</v>
      </c>
      <c r="V286" s="911"/>
      <c r="W286" s="911"/>
      <c r="X286" s="911"/>
      <c r="Y286" s="911"/>
      <c r="Z286" s="911"/>
      <c r="AA286" s="912" t="s">
        <v>1016</v>
      </c>
      <c r="AB286" s="912"/>
      <c r="AC286" s="912"/>
      <c r="AD286" s="912"/>
      <c r="AE286" s="912"/>
      <c r="AF286" s="912"/>
    </row>
    <row r="287" spans="1:32" ht="14.25" thickBot="1" thickTop="1">
      <c r="A287" s="910" t="s">
        <v>1021</v>
      </c>
      <c r="B287" s="910"/>
      <c r="C287" s="910"/>
      <c r="D287" s="910"/>
      <c r="E287" s="910"/>
      <c r="F287" s="910"/>
      <c r="G287" s="910"/>
      <c r="H287" s="910"/>
      <c r="I287" s="910"/>
      <c r="J287" s="910"/>
      <c r="K287" s="911" t="s">
        <v>1066</v>
      </c>
      <c r="L287" s="911"/>
      <c r="M287" s="911"/>
      <c r="N287" s="911"/>
      <c r="O287" s="911" t="s">
        <v>51</v>
      </c>
      <c r="P287" s="911"/>
      <c r="Q287" s="911"/>
      <c r="R287" s="911"/>
      <c r="S287" s="911"/>
      <c r="T287" s="911"/>
      <c r="U287" s="911" t="s">
        <v>49</v>
      </c>
      <c r="V287" s="911"/>
      <c r="W287" s="911"/>
      <c r="X287" s="911"/>
      <c r="Y287" s="911"/>
      <c r="Z287" s="911"/>
      <c r="AA287" s="912" t="s">
        <v>52</v>
      </c>
      <c r="AB287" s="912"/>
      <c r="AC287" s="912"/>
      <c r="AD287" s="912"/>
      <c r="AE287" s="912"/>
      <c r="AF287" s="912"/>
    </row>
    <row r="288" spans="1:32" ht="14.25" thickBot="1" thickTop="1">
      <c r="A288" s="910" t="s">
        <v>1069</v>
      </c>
      <c r="B288" s="910"/>
      <c r="C288" s="910"/>
      <c r="D288" s="910"/>
      <c r="E288" s="910"/>
      <c r="F288" s="910"/>
      <c r="G288" s="910"/>
      <c r="H288" s="910"/>
      <c r="I288" s="910"/>
      <c r="J288" s="910"/>
      <c r="K288" s="911" t="s">
        <v>1070</v>
      </c>
      <c r="L288" s="911"/>
      <c r="M288" s="911"/>
      <c r="N288" s="911"/>
      <c r="O288" s="911" t="s">
        <v>1016</v>
      </c>
      <c r="P288" s="911"/>
      <c r="Q288" s="911"/>
      <c r="R288" s="911"/>
      <c r="S288" s="911"/>
      <c r="T288" s="911"/>
      <c r="U288" s="911" t="s">
        <v>1016</v>
      </c>
      <c r="V288" s="911"/>
      <c r="W288" s="911"/>
      <c r="X288" s="911"/>
      <c r="Y288" s="911"/>
      <c r="Z288" s="911"/>
      <c r="AA288" s="912" t="s">
        <v>1016</v>
      </c>
      <c r="AB288" s="912"/>
      <c r="AC288" s="912"/>
      <c r="AD288" s="912"/>
      <c r="AE288" s="912"/>
      <c r="AF288" s="912"/>
    </row>
    <row r="289" spans="1:32" ht="14.25" thickBot="1" thickTop="1">
      <c r="A289" s="910" t="s">
        <v>1014</v>
      </c>
      <c r="B289" s="910"/>
      <c r="C289" s="910"/>
      <c r="D289" s="910"/>
      <c r="E289" s="910"/>
      <c r="F289" s="910"/>
      <c r="G289" s="910"/>
      <c r="H289" s="910"/>
      <c r="I289" s="910"/>
      <c r="J289" s="910"/>
      <c r="K289" s="911" t="s">
        <v>1071</v>
      </c>
      <c r="L289" s="911"/>
      <c r="M289" s="911"/>
      <c r="N289" s="911"/>
      <c r="O289" s="911" t="s">
        <v>1016</v>
      </c>
      <c r="P289" s="911"/>
      <c r="Q289" s="911"/>
      <c r="R289" s="911"/>
      <c r="S289" s="911"/>
      <c r="T289" s="911"/>
      <c r="U289" s="911" t="s">
        <v>1016</v>
      </c>
      <c r="V289" s="911"/>
      <c r="W289" s="911"/>
      <c r="X289" s="911"/>
      <c r="Y289" s="911"/>
      <c r="Z289" s="911"/>
      <c r="AA289" s="912" t="s">
        <v>1016</v>
      </c>
      <c r="AB289" s="912"/>
      <c r="AC289" s="912"/>
      <c r="AD289" s="912"/>
      <c r="AE289" s="912"/>
      <c r="AF289" s="912"/>
    </row>
    <row r="290" spans="1:32" ht="14.25" thickBot="1" thickTop="1">
      <c r="A290" s="910" t="s">
        <v>1017</v>
      </c>
      <c r="B290" s="910"/>
      <c r="C290" s="910"/>
      <c r="D290" s="910"/>
      <c r="E290" s="910"/>
      <c r="F290" s="910"/>
      <c r="G290" s="910"/>
      <c r="H290" s="910"/>
      <c r="I290" s="910"/>
      <c r="J290" s="910"/>
      <c r="K290" s="911" t="s">
        <v>1072</v>
      </c>
      <c r="L290" s="911"/>
      <c r="M290" s="911"/>
      <c r="N290" s="911"/>
      <c r="O290" s="911" t="s">
        <v>1016</v>
      </c>
      <c r="P290" s="911"/>
      <c r="Q290" s="911"/>
      <c r="R290" s="911"/>
      <c r="S290" s="911"/>
      <c r="T290" s="911"/>
      <c r="U290" s="911" t="s">
        <v>1016</v>
      </c>
      <c r="V290" s="911"/>
      <c r="W290" s="911"/>
      <c r="X290" s="911"/>
      <c r="Y290" s="911"/>
      <c r="Z290" s="911"/>
      <c r="AA290" s="912" t="s">
        <v>1016</v>
      </c>
      <c r="AB290" s="912"/>
      <c r="AC290" s="912"/>
      <c r="AD290" s="912"/>
      <c r="AE290" s="912"/>
      <c r="AF290" s="912"/>
    </row>
    <row r="291" spans="1:32" ht="14.25" thickBot="1" thickTop="1">
      <c r="A291" s="910" t="s">
        <v>1019</v>
      </c>
      <c r="B291" s="910"/>
      <c r="C291" s="910"/>
      <c r="D291" s="910"/>
      <c r="E291" s="910"/>
      <c r="F291" s="910"/>
      <c r="G291" s="910"/>
      <c r="H291" s="910"/>
      <c r="I291" s="910"/>
      <c r="J291" s="910"/>
      <c r="K291" s="911" t="s">
        <v>1073</v>
      </c>
      <c r="L291" s="911"/>
      <c r="M291" s="911"/>
      <c r="N291" s="911"/>
      <c r="O291" s="911" t="s">
        <v>1016</v>
      </c>
      <c r="P291" s="911"/>
      <c r="Q291" s="911"/>
      <c r="R291" s="911"/>
      <c r="S291" s="911"/>
      <c r="T291" s="911"/>
      <c r="U291" s="911" t="s">
        <v>1016</v>
      </c>
      <c r="V291" s="911"/>
      <c r="W291" s="911"/>
      <c r="X291" s="911"/>
      <c r="Y291" s="911"/>
      <c r="Z291" s="911"/>
      <c r="AA291" s="912" t="s">
        <v>1016</v>
      </c>
      <c r="AB291" s="912"/>
      <c r="AC291" s="912"/>
      <c r="AD291" s="912"/>
      <c r="AE291" s="912"/>
      <c r="AF291" s="912"/>
    </row>
    <row r="292" spans="1:32" ht="14.25" thickBot="1" thickTop="1">
      <c r="A292" s="910" t="s">
        <v>1021</v>
      </c>
      <c r="B292" s="910"/>
      <c r="C292" s="910"/>
      <c r="D292" s="910"/>
      <c r="E292" s="910"/>
      <c r="F292" s="910"/>
      <c r="G292" s="910"/>
      <c r="H292" s="910"/>
      <c r="I292" s="910"/>
      <c r="J292" s="910"/>
      <c r="K292" s="911" t="s">
        <v>1074</v>
      </c>
      <c r="L292" s="911"/>
      <c r="M292" s="911"/>
      <c r="N292" s="911"/>
      <c r="O292" s="911" t="s">
        <v>1016</v>
      </c>
      <c r="P292" s="911"/>
      <c r="Q292" s="911"/>
      <c r="R292" s="911"/>
      <c r="S292" s="911"/>
      <c r="T292" s="911"/>
      <c r="U292" s="911" t="s">
        <v>1016</v>
      </c>
      <c r="V292" s="911"/>
      <c r="W292" s="911"/>
      <c r="X292" s="911"/>
      <c r="Y292" s="911"/>
      <c r="Z292" s="911"/>
      <c r="AA292" s="912" t="s">
        <v>1016</v>
      </c>
      <c r="AB292" s="912"/>
      <c r="AC292" s="912"/>
      <c r="AD292" s="912"/>
      <c r="AE292" s="912"/>
      <c r="AF292" s="912"/>
    </row>
    <row r="293" spans="1:32" ht="14.25" thickBot="1" thickTop="1">
      <c r="A293" s="910" t="s">
        <v>1075</v>
      </c>
      <c r="B293" s="910"/>
      <c r="C293" s="910"/>
      <c r="D293" s="910"/>
      <c r="E293" s="910"/>
      <c r="F293" s="910"/>
      <c r="G293" s="910"/>
      <c r="H293" s="910"/>
      <c r="I293" s="910"/>
      <c r="J293" s="910"/>
      <c r="K293" s="911" t="s">
        <v>1076</v>
      </c>
      <c r="L293" s="911"/>
      <c r="M293" s="911"/>
      <c r="N293" s="911"/>
      <c r="O293" s="911" t="s">
        <v>53</v>
      </c>
      <c r="P293" s="911"/>
      <c r="Q293" s="911"/>
      <c r="R293" s="911"/>
      <c r="S293" s="911"/>
      <c r="T293" s="911"/>
      <c r="U293" s="911" t="s">
        <v>1016</v>
      </c>
      <c r="V293" s="911"/>
      <c r="W293" s="911"/>
      <c r="X293" s="911"/>
      <c r="Y293" s="911"/>
      <c r="Z293" s="911"/>
      <c r="AA293" s="912" t="s">
        <v>1016</v>
      </c>
      <c r="AB293" s="912"/>
      <c r="AC293" s="912"/>
      <c r="AD293" s="912"/>
      <c r="AE293" s="912"/>
      <c r="AF293" s="912"/>
    </row>
    <row r="294" spans="1:32" ht="14.25" thickBot="1" thickTop="1">
      <c r="A294" s="910" t="s">
        <v>1014</v>
      </c>
      <c r="B294" s="910"/>
      <c r="C294" s="910"/>
      <c r="D294" s="910"/>
      <c r="E294" s="910"/>
      <c r="F294" s="910"/>
      <c r="G294" s="910"/>
      <c r="H294" s="910"/>
      <c r="I294" s="910"/>
      <c r="J294" s="910"/>
      <c r="K294" s="911" t="s">
        <v>1080</v>
      </c>
      <c r="L294" s="911"/>
      <c r="M294" s="911"/>
      <c r="N294" s="911"/>
      <c r="O294" s="911" t="s">
        <v>1016</v>
      </c>
      <c r="P294" s="911"/>
      <c r="Q294" s="911"/>
      <c r="R294" s="911"/>
      <c r="S294" s="911"/>
      <c r="T294" s="911"/>
      <c r="U294" s="911" t="s">
        <v>1016</v>
      </c>
      <c r="V294" s="911"/>
      <c r="W294" s="911"/>
      <c r="X294" s="911"/>
      <c r="Y294" s="911"/>
      <c r="Z294" s="911"/>
      <c r="AA294" s="912" t="s">
        <v>1016</v>
      </c>
      <c r="AB294" s="912"/>
      <c r="AC294" s="912"/>
      <c r="AD294" s="912"/>
      <c r="AE294" s="912"/>
      <c r="AF294" s="912"/>
    </row>
    <row r="295" spans="1:32" ht="14.25" thickBot="1" thickTop="1">
      <c r="A295" s="910" t="s">
        <v>1017</v>
      </c>
      <c r="B295" s="910"/>
      <c r="C295" s="910"/>
      <c r="D295" s="910"/>
      <c r="E295" s="910"/>
      <c r="F295" s="910"/>
      <c r="G295" s="910"/>
      <c r="H295" s="910"/>
      <c r="I295" s="910"/>
      <c r="J295" s="910"/>
      <c r="K295" s="911" t="s">
        <v>1081</v>
      </c>
      <c r="L295" s="911"/>
      <c r="M295" s="911"/>
      <c r="N295" s="911"/>
      <c r="O295" s="911" t="s">
        <v>1016</v>
      </c>
      <c r="P295" s="911"/>
      <c r="Q295" s="911"/>
      <c r="R295" s="911"/>
      <c r="S295" s="911"/>
      <c r="T295" s="911"/>
      <c r="U295" s="911" t="s">
        <v>1016</v>
      </c>
      <c r="V295" s="911"/>
      <c r="W295" s="911"/>
      <c r="X295" s="911"/>
      <c r="Y295" s="911"/>
      <c r="Z295" s="911"/>
      <c r="AA295" s="912" t="s">
        <v>1016</v>
      </c>
      <c r="AB295" s="912"/>
      <c r="AC295" s="912"/>
      <c r="AD295" s="912"/>
      <c r="AE295" s="912"/>
      <c r="AF295" s="912"/>
    </row>
    <row r="296" spans="1:32" ht="14.25" thickBot="1" thickTop="1">
      <c r="A296" s="910" t="s">
        <v>1019</v>
      </c>
      <c r="B296" s="910"/>
      <c r="C296" s="910"/>
      <c r="D296" s="910"/>
      <c r="E296" s="910"/>
      <c r="F296" s="910"/>
      <c r="G296" s="910"/>
      <c r="H296" s="910"/>
      <c r="I296" s="910"/>
      <c r="J296" s="910"/>
      <c r="K296" s="911" t="s">
        <v>1082</v>
      </c>
      <c r="L296" s="911"/>
      <c r="M296" s="911"/>
      <c r="N296" s="911"/>
      <c r="O296" s="911" t="s">
        <v>1016</v>
      </c>
      <c r="P296" s="911"/>
      <c r="Q296" s="911"/>
      <c r="R296" s="911"/>
      <c r="S296" s="911"/>
      <c r="T296" s="911"/>
      <c r="U296" s="911" t="s">
        <v>1016</v>
      </c>
      <c r="V296" s="911"/>
      <c r="W296" s="911"/>
      <c r="X296" s="911"/>
      <c r="Y296" s="911"/>
      <c r="Z296" s="911"/>
      <c r="AA296" s="912" t="s">
        <v>1016</v>
      </c>
      <c r="AB296" s="912"/>
      <c r="AC296" s="912"/>
      <c r="AD296" s="912"/>
      <c r="AE296" s="912"/>
      <c r="AF296" s="912"/>
    </row>
    <row r="297" spans="1:32" ht="14.25" thickBot="1" thickTop="1">
      <c r="A297" s="910" t="s">
        <v>1021</v>
      </c>
      <c r="B297" s="910"/>
      <c r="C297" s="910"/>
      <c r="D297" s="910"/>
      <c r="E297" s="910"/>
      <c r="F297" s="910"/>
      <c r="G297" s="910"/>
      <c r="H297" s="910"/>
      <c r="I297" s="910"/>
      <c r="J297" s="910"/>
      <c r="K297" s="911" t="s">
        <v>1083</v>
      </c>
      <c r="L297" s="911"/>
      <c r="M297" s="911"/>
      <c r="N297" s="911"/>
      <c r="O297" s="911" t="s">
        <v>53</v>
      </c>
      <c r="P297" s="911"/>
      <c r="Q297" s="911"/>
      <c r="R297" s="911"/>
      <c r="S297" s="911"/>
      <c r="T297" s="911"/>
      <c r="U297" s="911" t="s">
        <v>1016</v>
      </c>
      <c r="V297" s="911"/>
      <c r="W297" s="911"/>
      <c r="X297" s="911"/>
      <c r="Y297" s="911"/>
      <c r="Z297" s="911"/>
      <c r="AA297" s="912" t="s">
        <v>1016</v>
      </c>
      <c r="AB297" s="912"/>
      <c r="AC297" s="912"/>
      <c r="AD297" s="912"/>
      <c r="AE297" s="912"/>
      <c r="AF297" s="912"/>
    </row>
    <row r="298" spans="1:32" ht="14.25" thickBot="1" thickTop="1">
      <c r="A298" s="910" t="s">
        <v>1084</v>
      </c>
      <c r="B298" s="910"/>
      <c r="C298" s="910"/>
      <c r="D298" s="910"/>
      <c r="E298" s="910"/>
      <c r="F298" s="910"/>
      <c r="G298" s="910"/>
      <c r="H298" s="910"/>
      <c r="I298" s="910"/>
      <c r="J298" s="910"/>
      <c r="K298" s="911" t="s">
        <v>1085</v>
      </c>
      <c r="L298" s="911"/>
      <c r="M298" s="911"/>
      <c r="N298" s="911"/>
      <c r="O298" s="911" t="s">
        <v>1016</v>
      </c>
      <c r="P298" s="911"/>
      <c r="Q298" s="911"/>
      <c r="R298" s="911"/>
      <c r="S298" s="911"/>
      <c r="T298" s="911"/>
      <c r="U298" s="911" t="s">
        <v>1016</v>
      </c>
      <c r="V298" s="911"/>
      <c r="W298" s="911"/>
      <c r="X298" s="911"/>
      <c r="Y298" s="911"/>
      <c r="Z298" s="911"/>
      <c r="AA298" s="912" t="s">
        <v>1016</v>
      </c>
      <c r="AB298" s="912"/>
      <c r="AC298" s="912"/>
      <c r="AD298" s="912"/>
      <c r="AE298" s="912"/>
      <c r="AF298" s="912"/>
    </row>
    <row r="299" spans="1:32" ht="14.25" thickBot="1" thickTop="1">
      <c r="A299" s="910" t="s">
        <v>1014</v>
      </c>
      <c r="B299" s="910"/>
      <c r="C299" s="910"/>
      <c r="D299" s="910"/>
      <c r="E299" s="910"/>
      <c r="F299" s="910"/>
      <c r="G299" s="910"/>
      <c r="H299" s="910"/>
      <c r="I299" s="910"/>
      <c r="J299" s="910"/>
      <c r="K299" s="911" t="s">
        <v>1086</v>
      </c>
      <c r="L299" s="911"/>
      <c r="M299" s="911"/>
      <c r="N299" s="911"/>
      <c r="O299" s="911" t="s">
        <v>1016</v>
      </c>
      <c r="P299" s="911"/>
      <c r="Q299" s="911"/>
      <c r="R299" s="911"/>
      <c r="S299" s="911"/>
      <c r="T299" s="911"/>
      <c r="U299" s="911" t="s">
        <v>1016</v>
      </c>
      <c r="V299" s="911"/>
      <c r="W299" s="911"/>
      <c r="X299" s="911"/>
      <c r="Y299" s="911"/>
      <c r="Z299" s="911"/>
      <c r="AA299" s="912" t="s">
        <v>1016</v>
      </c>
      <c r="AB299" s="912"/>
      <c r="AC299" s="912"/>
      <c r="AD299" s="912"/>
      <c r="AE299" s="912"/>
      <c r="AF299" s="912"/>
    </row>
    <row r="300" spans="1:32" ht="14.25" thickBot="1" thickTop="1">
      <c r="A300" s="910" t="s">
        <v>1017</v>
      </c>
      <c r="B300" s="910"/>
      <c r="C300" s="910"/>
      <c r="D300" s="910"/>
      <c r="E300" s="910"/>
      <c r="F300" s="910"/>
      <c r="G300" s="910"/>
      <c r="H300" s="910"/>
      <c r="I300" s="910"/>
      <c r="J300" s="910"/>
      <c r="K300" s="911" t="s">
        <v>1087</v>
      </c>
      <c r="L300" s="911"/>
      <c r="M300" s="911"/>
      <c r="N300" s="911"/>
      <c r="O300" s="911" t="s">
        <v>1016</v>
      </c>
      <c r="P300" s="911"/>
      <c r="Q300" s="911"/>
      <c r="R300" s="911"/>
      <c r="S300" s="911"/>
      <c r="T300" s="911"/>
      <c r="U300" s="911" t="s">
        <v>1016</v>
      </c>
      <c r="V300" s="911"/>
      <c r="W300" s="911"/>
      <c r="X300" s="911"/>
      <c r="Y300" s="911"/>
      <c r="Z300" s="911"/>
      <c r="AA300" s="912" t="s">
        <v>1016</v>
      </c>
      <c r="AB300" s="912"/>
      <c r="AC300" s="912"/>
      <c r="AD300" s="912"/>
      <c r="AE300" s="912"/>
      <c r="AF300" s="912"/>
    </row>
    <row r="301" spans="1:32" ht="14.25" thickBot="1" thickTop="1">
      <c r="A301" s="910" t="s">
        <v>1019</v>
      </c>
      <c r="B301" s="910"/>
      <c r="C301" s="910"/>
      <c r="D301" s="910"/>
      <c r="E301" s="910"/>
      <c r="F301" s="910"/>
      <c r="G301" s="910"/>
      <c r="H301" s="910"/>
      <c r="I301" s="910"/>
      <c r="J301" s="910"/>
      <c r="K301" s="911" t="s">
        <v>1088</v>
      </c>
      <c r="L301" s="911"/>
      <c r="M301" s="911"/>
      <c r="N301" s="911"/>
      <c r="O301" s="911" t="s">
        <v>1016</v>
      </c>
      <c r="P301" s="911"/>
      <c r="Q301" s="911"/>
      <c r="R301" s="911"/>
      <c r="S301" s="911"/>
      <c r="T301" s="911"/>
      <c r="U301" s="911" t="s">
        <v>1016</v>
      </c>
      <c r="V301" s="911"/>
      <c r="W301" s="911"/>
      <c r="X301" s="911"/>
      <c r="Y301" s="911"/>
      <c r="Z301" s="911"/>
      <c r="AA301" s="912" t="s">
        <v>1016</v>
      </c>
      <c r="AB301" s="912"/>
      <c r="AC301" s="912"/>
      <c r="AD301" s="912"/>
      <c r="AE301" s="912"/>
      <c r="AF301" s="912"/>
    </row>
    <row r="302" spans="1:32" ht="14.25" thickBot="1" thickTop="1">
      <c r="A302" s="910" t="s">
        <v>1021</v>
      </c>
      <c r="B302" s="910"/>
      <c r="C302" s="910"/>
      <c r="D302" s="910"/>
      <c r="E302" s="910"/>
      <c r="F302" s="910"/>
      <c r="G302" s="910"/>
      <c r="H302" s="910"/>
      <c r="I302" s="910"/>
      <c r="J302" s="910"/>
      <c r="K302" s="911" t="s">
        <v>1089</v>
      </c>
      <c r="L302" s="911"/>
      <c r="M302" s="911"/>
      <c r="N302" s="911"/>
      <c r="O302" s="911" t="s">
        <v>1016</v>
      </c>
      <c r="P302" s="911"/>
      <c r="Q302" s="911"/>
      <c r="R302" s="911"/>
      <c r="S302" s="911"/>
      <c r="T302" s="911"/>
      <c r="U302" s="911" t="s">
        <v>1016</v>
      </c>
      <c r="V302" s="911"/>
      <c r="W302" s="911"/>
      <c r="X302" s="911"/>
      <c r="Y302" s="911"/>
      <c r="Z302" s="911"/>
      <c r="AA302" s="912" t="s">
        <v>1016</v>
      </c>
      <c r="AB302" s="912"/>
      <c r="AC302" s="912"/>
      <c r="AD302" s="912"/>
      <c r="AE302" s="912"/>
      <c r="AF302" s="912"/>
    </row>
    <row r="303" spans="1:32" ht="14.25" thickBot="1" thickTop="1">
      <c r="A303" s="910" t="s">
        <v>1090</v>
      </c>
      <c r="B303" s="910"/>
      <c r="C303" s="910"/>
      <c r="D303" s="910"/>
      <c r="E303" s="910"/>
      <c r="F303" s="910"/>
      <c r="G303" s="910"/>
      <c r="H303" s="910"/>
      <c r="I303" s="910"/>
      <c r="J303" s="910"/>
      <c r="K303" s="911" t="s">
        <v>1091</v>
      </c>
      <c r="L303" s="911"/>
      <c r="M303" s="911"/>
      <c r="N303" s="911"/>
      <c r="O303" s="911" t="s">
        <v>1016</v>
      </c>
      <c r="P303" s="911"/>
      <c r="Q303" s="911"/>
      <c r="R303" s="911"/>
      <c r="S303" s="911"/>
      <c r="T303" s="911"/>
      <c r="U303" s="911" t="s">
        <v>1016</v>
      </c>
      <c r="V303" s="911"/>
      <c r="W303" s="911"/>
      <c r="X303" s="911"/>
      <c r="Y303" s="911"/>
      <c r="Z303" s="911"/>
      <c r="AA303" s="912" t="s">
        <v>1016</v>
      </c>
      <c r="AB303" s="912"/>
      <c r="AC303" s="912"/>
      <c r="AD303" s="912"/>
      <c r="AE303" s="912"/>
      <c r="AF303" s="912"/>
    </row>
    <row r="304" spans="1:32" ht="14.25" thickBot="1" thickTop="1">
      <c r="A304" s="910" t="s">
        <v>1094</v>
      </c>
      <c r="B304" s="910"/>
      <c r="C304" s="910"/>
      <c r="D304" s="910"/>
      <c r="E304" s="910"/>
      <c r="F304" s="910"/>
      <c r="G304" s="910"/>
      <c r="H304" s="910"/>
      <c r="I304" s="910"/>
      <c r="J304" s="910"/>
      <c r="K304" s="911" t="s">
        <v>1095</v>
      </c>
      <c r="L304" s="911"/>
      <c r="M304" s="911"/>
      <c r="N304" s="911"/>
      <c r="O304" s="911" t="s">
        <v>1016</v>
      </c>
      <c r="P304" s="911"/>
      <c r="Q304" s="911"/>
      <c r="R304" s="911"/>
      <c r="S304" s="911"/>
      <c r="T304" s="911"/>
      <c r="U304" s="911" t="s">
        <v>1016</v>
      </c>
      <c r="V304" s="911"/>
      <c r="W304" s="911"/>
      <c r="X304" s="911"/>
      <c r="Y304" s="911"/>
      <c r="Z304" s="911"/>
      <c r="AA304" s="912" t="s">
        <v>1016</v>
      </c>
      <c r="AB304" s="912"/>
      <c r="AC304" s="912"/>
      <c r="AD304" s="912"/>
      <c r="AE304" s="912"/>
      <c r="AF304" s="912"/>
    </row>
    <row r="305" spans="1:32" ht="14.25" thickBot="1" thickTop="1">
      <c r="A305" s="910" t="s">
        <v>1014</v>
      </c>
      <c r="B305" s="910"/>
      <c r="C305" s="910"/>
      <c r="D305" s="910"/>
      <c r="E305" s="910"/>
      <c r="F305" s="910"/>
      <c r="G305" s="910"/>
      <c r="H305" s="910"/>
      <c r="I305" s="910"/>
      <c r="J305" s="910"/>
      <c r="K305" s="911" t="s">
        <v>1096</v>
      </c>
      <c r="L305" s="911"/>
      <c r="M305" s="911"/>
      <c r="N305" s="911"/>
      <c r="O305" s="911" t="s">
        <v>1016</v>
      </c>
      <c r="P305" s="911"/>
      <c r="Q305" s="911"/>
      <c r="R305" s="911"/>
      <c r="S305" s="911"/>
      <c r="T305" s="911"/>
      <c r="U305" s="911" t="s">
        <v>1016</v>
      </c>
      <c r="V305" s="911"/>
      <c r="W305" s="911"/>
      <c r="X305" s="911"/>
      <c r="Y305" s="911"/>
      <c r="Z305" s="911"/>
      <c r="AA305" s="912" t="s">
        <v>1016</v>
      </c>
      <c r="AB305" s="912"/>
      <c r="AC305" s="912"/>
      <c r="AD305" s="912"/>
      <c r="AE305" s="912"/>
      <c r="AF305" s="912"/>
    </row>
    <row r="306" spans="1:32" ht="14.25" thickBot="1" thickTop="1">
      <c r="A306" s="910" t="s">
        <v>1017</v>
      </c>
      <c r="B306" s="910"/>
      <c r="C306" s="910"/>
      <c r="D306" s="910"/>
      <c r="E306" s="910"/>
      <c r="F306" s="910"/>
      <c r="G306" s="910"/>
      <c r="H306" s="910"/>
      <c r="I306" s="910"/>
      <c r="J306" s="910"/>
      <c r="K306" s="911" t="s">
        <v>1097</v>
      </c>
      <c r="L306" s="911"/>
      <c r="M306" s="911"/>
      <c r="N306" s="911"/>
      <c r="O306" s="911" t="s">
        <v>1016</v>
      </c>
      <c r="P306" s="911"/>
      <c r="Q306" s="911"/>
      <c r="R306" s="911"/>
      <c r="S306" s="911"/>
      <c r="T306" s="911"/>
      <c r="U306" s="911" t="s">
        <v>1016</v>
      </c>
      <c r="V306" s="911"/>
      <c r="W306" s="911"/>
      <c r="X306" s="911"/>
      <c r="Y306" s="911"/>
      <c r="Z306" s="911"/>
      <c r="AA306" s="912" t="s">
        <v>1016</v>
      </c>
      <c r="AB306" s="912"/>
      <c r="AC306" s="912"/>
      <c r="AD306" s="912"/>
      <c r="AE306" s="912"/>
      <c r="AF306" s="912"/>
    </row>
    <row r="307" spans="1:32" ht="14.25" thickBot="1" thickTop="1">
      <c r="A307" s="910" t="s">
        <v>1019</v>
      </c>
      <c r="B307" s="910"/>
      <c r="C307" s="910"/>
      <c r="D307" s="910"/>
      <c r="E307" s="910"/>
      <c r="F307" s="910"/>
      <c r="G307" s="910"/>
      <c r="H307" s="910"/>
      <c r="I307" s="910"/>
      <c r="J307" s="910"/>
      <c r="K307" s="911" t="s">
        <v>1098</v>
      </c>
      <c r="L307" s="911"/>
      <c r="M307" s="911"/>
      <c r="N307" s="911"/>
      <c r="O307" s="911" t="s">
        <v>1016</v>
      </c>
      <c r="P307" s="911"/>
      <c r="Q307" s="911"/>
      <c r="R307" s="911"/>
      <c r="S307" s="911"/>
      <c r="T307" s="911"/>
      <c r="U307" s="911" t="s">
        <v>1016</v>
      </c>
      <c r="V307" s="911"/>
      <c r="W307" s="911"/>
      <c r="X307" s="911"/>
      <c r="Y307" s="911"/>
      <c r="Z307" s="911"/>
      <c r="AA307" s="912" t="s">
        <v>1016</v>
      </c>
      <c r="AB307" s="912"/>
      <c r="AC307" s="912"/>
      <c r="AD307" s="912"/>
      <c r="AE307" s="912"/>
      <c r="AF307" s="912"/>
    </row>
    <row r="308" spans="1:32" ht="14.25" thickBot="1" thickTop="1">
      <c r="A308" s="910" t="s">
        <v>1021</v>
      </c>
      <c r="B308" s="910"/>
      <c r="C308" s="910"/>
      <c r="D308" s="910"/>
      <c r="E308" s="910"/>
      <c r="F308" s="910"/>
      <c r="G308" s="910"/>
      <c r="H308" s="910"/>
      <c r="I308" s="910"/>
      <c r="J308" s="910"/>
      <c r="K308" s="911" t="s">
        <v>1099</v>
      </c>
      <c r="L308" s="911"/>
      <c r="M308" s="911"/>
      <c r="N308" s="911"/>
      <c r="O308" s="911" t="s">
        <v>1016</v>
      </c>
      <c r="P308" s="911"/>
      <c r="Q308" s="911"/>
      <c r="R308" s="911"/>
      <c r="S308" s="911"/>
      <c r="T308" s="911"/>
      <c r="U308" s="911" t="s">
        <v>1016</v>
      </c>
      <c r="V308" s="911"/>
      <c r="W308" s="911"/>
      <c r="X308" s="911"/>
      <c r="Y308" s="911"/>
      <c r="Z308" s="911"/>
      <c r="AA308" s="912" t="s">
        <v>1016</v>
      </c>
      <c r="AB308" s="912"/>
      <c r="AC308" s="912"/>
      <c r="AD308" s="912"/>
      <c r="AE308" s="912"/>
      <c r="AF308" s="912"/>
    </row>
    <row r="309" spans="1:32" ht="14.25" thickBot="1" thickTop="1">
      <c r="A309" s="910" t="s">
        <v>1100</v>
      </c>
      <c r="B309" s="910"/>
      <c r="C309" s="910"/>
      <c r="D309" s="910"/>
      <c r="E309" s="910"/>
      <c r="F309" s="910"/>
      <c r="G309" s="910"/>
      <c r="H309" s="910"/>
      <c r="I309" s="910"/>
      <c r="J309" s="910"/>
      <c r="K309" s="911" t="s">
        <v>1101</v>
      </c>
      <c r="L309" s="911"/>
      <c r="M309" s="911"/>
      <c r="N309" s="911"/>
      <c r="O309" s="911" t="s">
        <v>1016</v>
      </c>
      <c r="P309" s="911"/>
      <c r="Q309" s="911"/>
      <c r="R309" s="911"/>
      <c r="S309" s="911"/>
      <c r="T309" s="911"/>
      <c r="U309" s="911" t="s">
        <v>1016</v>
      </c>
      <c r="V309" s="911"/>
      <c r="W309" s="911"/>
      <c r="X309" s="911"/>
      <c r="Y309" s="911"/>
      <c r="Z309" s="911"/>
      <c r="AA309" s="912" t="s">
        <v>1016</v>
      </c>
      <c r="AB309" s="912"/>
      <c r="AC309" s="912"/>
      <c r="AD309" s="912"/>
      <c r="AE309" s="912"/>
      <c r="AF309" s="912"/>
    </row>
    <row r="310" spans="1:32" ht="14.25" thickBot="1" thickTop="1">
      <c r="A310" s="910" t="s">
        <v>1014</v>
      </c>
      <c r="B310" s="910"/>
      <c r="C310" s="910"/>
      <c r="D310" s="910"/>
      <c r="E310" s="910"/>
      <c r="F310" s="910"/>
      <c r="G310" s="910"/>
      <c r="H310" s="910"/>
      <c r="I310" s="910"/>
      <c r="J310" s="910"/>
      <c r="K310" s="911" t="s">
        <v>1102</v>
      </c>
      <c r="L310" s="911"/>
      <c r="M310" s="911"/>
      <c r="N310" s="911"/>
      <c r="O310" s="911" t="s">
        <v>1016</v>
      </c>
      <c r="P310" s="911"/>
      <c r="Q310" s="911"/>
      <c r="R310" s="911"/>
      <c r="S310" s="911"/>
      <c r="T310" s="911"/>
      <c r="U310" s="911" t="s">
        <v>1016</v>
      </c>
      <c r="V310" s="911"/>
      <c r="W310" s="911"/>
      <c r="X310" s="911"/>
      <c r="Y310" s="911"/>
      <c r="Z310" s="911"/>
      <c r="AA310" s="912" t="s">
        <v>1016</v>
      </c>
      <c r="AB310" s="912"/>
      <c r="AC310" s="912"/>
      <c r="AD310" s="912"/>
      <c r="AE310" s="912"/>
      <c r="AF310" s="912"/>
    </row>
    <row r="311" spans="1:32" ht="14.25" thickBot="1" thickTop="1">
      <c r="A311" s="910" t="s">
        <v>1017</v>
      </c>
      <c r="B311" s="910"/>
      <c r="C311" s="910"/>
      <c r="D311" s="910"/>
      <c r="E311" s="910"/>
      <c r="F311" s="910"/>
      <c r="G311" s="910"/>
      <c r="H311" s="910"/>
      <c r="I311" s="910"/>
      <c r="J311" s="910"/>
      <c r="K311" s="911" t="s">
        <v>1103</v>
      </c>
      <c r="L311" s="911"/>
      <c r="M311" s="911"/>
      <c r="N311" s="911"/>
      <c r="O311" s="911" t="s">
        <v>1016</v>
      </c>
      <c r="P311" s="911"/>
      <c r="Q311" s="911"/>
      <c r="R311" s="911"/>
      <c r="S311" s="911"/>
      <c r="T311" s="911"/>
      <c r="U311" s="911" t="s">
        <v>1016</v>
      </c>
      <c r="V311" s="911"/>
      <c r="W311" s="911"/>
      <c r="X311" s="911"/>
      <c r="Y311" s="911"/>
      <c r="Z311" s="911"/>
      <c r="AA311" s="912" t="s">
        <v>1016</v>
      </c>
      <c r="AB311" s="912"/>
      <c r="AC311" s="912"/>
      <c r="AD311" s="912"/>
      <c r="AE311" s="912"/>
      <c r="AF311" s="912"/>
    </row>
    <row r="312" spans="1:32" ht="14.25" thickBot="1" thickTop="1">
      <c r="A312" s="910" t="s">
        <v>1019</v>
      </c>
      <c r="B312" s="910"/>
      <c r="C312" s="910"/>
      <c r="D312" s="910"/>
      <c r="E312" s="910"/>
      <c r="F312" s="910"/>
      <c r="G312" s="910"/>
      <c r="H312" s="910"/>
      <c r="I312" s="910"/>
      <c r="J312" s="910"/>
      <c r="K312" s="911" t="s">
        <v>1104</v>
      </c>
      <c r="L312" s="911"/>
      <c r="M312" s="911"/>
      <c r="N312" s="911"/>
      <c r="O312" s="911" t="s">
        <v>1016</v>
      </c>
      <c r="P312" s="911"/>
      <c r="Q312" s="911"/>
      <c r="R312" s="911"/>
      <c r="S312" s="911"/>
      <c r="T312" s="911"/>
      <c r="U312" s="911" t="s">
        <v>1016</v>
      </c>
      <c r="V312" s="911"/>
      <c r="W312" s="911"/>
      <c r="X312" s="911"/>
      <c r="Y312" s="911"/>
      <c r="Z312" s="911"/>
      <c r="AA312" s="912" t="s">
        <v>1016</v>
      </c>
      <c r="AB312" s="912"/>
      <c r="AC312" s="912"/>
      <c r="AD312" s="912"/>
      <c r="AE312" s="912"/>
      <c r="AF312" s="912"/>
    </row>
    <row r="313" spans="1:32" ht="14.25" thickBot="1" thickTop="1">
      <c r="A313" s="910" t="s">
        <v>1021</v>
      </c>
      <c r="B313" s="910"/>
      <c r="C313" s="910"/>
      <c r="D313" s="910"/>
      <c r="E313" s="910"/>
      <c r="F313" s="910"/>
      <c r="G313" s="910"/>
      <c r="H313" s="910"/>
      <c r="I313" s="910"/>
      <c r="J313" s="910"/>
      <c r="K313" s="911" t="s">
        <v>1105</v>
      </c>
      <c r="L313" s="911"/>
      <c r="M313" s="911"/>
      <c r="N313" s="911"/>
      <c r="O313" s="911" t="s">
        <v>1016</v>
      </c>
      <c r="P313" s="911"/>
      <c r="Q313" s="911"/>
      <c r="R313" s="911"/>
      <c r="S313" s="911"/>
      <c r="T313" s="911"/>
      <c r="U313" s="911" t="s">
        <v>1016</v>
      </c>
      <c r="V313" s="911"/>
      <c r="W313" s="911"/>
      <c r="X313" s="911"/>
      <c r="Y313" s="911"/>
      <c r="Z313" s="911"/>
      <c r="AA313" s="912" t="s">
        <v>1016</v>
      </c>
      <c r="AB313" s="912"/>
      <c r="AC313" s="912"/>
      <c r="AD313" s="912"/>
      <c r="AE313" s="912"/>
      <c r="AF313" s="912"/>
    </row>
    <row r="314" spans="1:32" ht="14.25" thickBot="1" thickTop="1">
      <c r="A314" s="910" t="s">
        <v>1106</v>
      </c>
      <c r="B314" s="910"/>
      <c r="C314" s="910"/>
      <c r="D314" s="910"/>
      <c r="E314" s="910"/>
      <c r="F314" s="910"/>
      <c r="G314" s="910"/>
      <c r="H314" s="910"/>
      <c r="I314" s="910"/>
      <c r="J314" s="910"/>
      <c r="K314" s="911" t="s">
        <v>1107</v>
      </c>
      <c r="L314" s="911"/>
      <c r="M314" s="911"/>
      <c r="N314" s="911"/>
      <c r="O314" s="911" t="s">
        <v>1016</v>
      </c>
      <c r="P314" s="911"/>
      <c r="Q314" s="911"/>
      <c r="R314" s="911"/>
      <c r="S314" s="911"/>
      <c r="T314" s="911"/>
      <c r="U314" s="911" t="s">
        <v>1016</v>
      </c>
      <c r="V314" s="911"/>
      <c r="W314" s="911"/>
      <c r="X314" s="911"/>
      <c r="Y314" s="911"/>
      <c r="Z314" s="911"/>
      <c r="AA314" s="912" t="s">
        <v>1016</v>
      </c>
      <c r="AB314" s="912"/>
      <c r="AC314" s="912"/>
      <c r="AD314" s="912"/>
      <c r="AE314" s="912"/>
      <c r="AF314" s="912"/>
    </row>
    <row r="315" spans="1:32" ht="14.25" thickBot="1" thickTop="1">
      <c r="A315" s="910" t="s">
        <v>1014</v>
      </c>
      <c r="B315" s="910"/>
      <c r="C315" s="910"/>
      <c r="D315" s="910"/>
      <c r="E315" s="910"/>
      <c r="F315" s="910"/>
      <c r="G315" s="910"/>
      <c r="H315" s="910"/>
      <c r="I315" s="910"/>
      <c r="J315" s="910"/>
      <c r="K315" s="911" t="s">
        <v>1108</v>
      </c>
      <c r="L315" s="911"/>
      <c r="M315" s="911"/>
      <c r="N315" s="911"/>
      <c r="O315" s="911" t="s">
        <v>1016</v>
      </c>
      <c r="P315" s="911"/>
      <c r="Q315" s="911"/>
      <c r="R315" s="911"/>
      <c r="S315" s="911"/>
      <c r="T315" s="911"/>
      <c r="U315" s="911" t="s">
        <v>1016</v>
      </c>
      <c r="V315" s="911"/>
      <c r="W315" s="911"/>
      <c r="X315" s="911"/>
      <c r="Y315" s="911"/>
      <c r="Z315" s="911"/>
      <c r="AA315" s="912" t="s">
        <v>1016</v>
      </c>
      <c r="AB315" s="912"/>
      <c r="AC315" s="912"/>
      <c r="AD315" s="912"/>
      <c r="AE315" s="912"/>
      <c r="AF315" s="912"/>
    </row>
    <row r="316" spans="1:32" ht="14.25" thickBot="1" thickTop="1">
      <c r="A316" s="910" t="s">
        <v>1017</v>
      </c>
      <c r="B316" s="910"/>
      <c r="C316" s="910"/>
      <c r="D316" s="910"/>
      <c r="E316" s="910"/>
      <c r="F316" s="910"/>
      <c r="G316" s="910"/>
      <c r="H316" s="910"/>
      <c r="I316" s="910"/>
      <c r="J316" s="910"/>
      <c r="K316" s="911" t="s">
        <v>1109</v>
      </c>
      <c r="L316" s="911"/>
      <c r="M316" s="911"/>
      <c r="N316" s="911"/>
      <c r="O316" s="911" t="s">
        <v>1016</v>
      </c>
      <c r="P316" s="911"/>
      <c r="Q316" s="911"/>
      <c r="R316" s="911"/>
      <c r="S316" s="911"/>
      <c r="T316" s="911"/>
      <c r="U316" s="911" t="s">
        <v>1016</v>
      </c>
      <c r="V316" s="911"/>
      <c r="W316" s="911"/>
      <c r="X316" s="911"/>
      <c r="Y316" s="911"/>
      <c r="Z316" s="911"/>
      <c r="AA316" s="912" t="s">
        <v>1016</v>
      </c>
      <c r="AB316" s="912"/>
      <c r="AC316" s="912"/>
      <c r="AD316" s="912"/>
      <c r="AE316" s="912"/>
      <c r="AF316" s="912"/>
    </row>
    <row r="317" spans="1:32" ht="14.25" thickBot="1" thickTop="1">
      <c r="A317" s="910" t="s">
        <v>1019</v>
      </c>
      <c r="B317" s="910"/>
      <c r="C317" s="910"/>
      <c r="D317" s="910"/>
      <c r="E317" s="910"/>
      <c r="F317" s="910"/>
      <c r="G317" s="910"/>
      <c r="H317" s="910"/>
      <c r="I317" s="910"/>
      <c r="J317" s="910"/>
      <c r="K317" s="911" t="s">
        <v>1110</v>
      </c>
      <c r="L317" s="911"/>
      <c r="M317" s="911"/>
      <c r="N317" s="911"/>
      <c r="O317" s="911" t="s">
        <v>1016</v>
      </c>
      <c r="P317" s="911"/>
      <c r="Q317" s="911"/>
      <c r="R317" s="911"/>
      <c r="S317" s="911"/>
      <c r="T317" s="911"/>
      <c r="U317" s="911" t="s">
        <v>1016</v>
      </c>
      <c r="V317" s="911"/>
      <c r="W317" s="911"/>
      <c r="X317" s="911"/>
      <c r="Y317" s="911"/>
      <c r="Z317" s="911"/>
      <c r="AA317" s="912" t="s">
        <v>1016</v>
      </c>
      <c r="AB317" s="912"/>
      <c r="AC317" s="912"/>
      <c r="AD317" s="912"/>
      <c r="AE317" s="912"/>
      <c r="AF317" s="912"/>
    </row>
    <row r="318" spans="1:32" ht="14.25" thickBot="1" thickTop="1">
      <c r="A318" s="910" t="s">
        <v>1021</v>
      </c>
      <c r="B318" s="910"/>
      <c r="C318" s="910"/>
      <c r="D318" s="910"/>
      <c r="E318" s="910"/>
      <c r="F318" s="910"/>
      <c r="G318" s="910"/>
      <c r="H318" s="910"/>
      <c r="I318" s="910"/>
      <c r="J318" s="910"/>
      <c r="K318" s="911" t="s">
        <v>1111</v>
      </c>
      <c r="L318" s="911"/>
      <c r="M318" s="911"/>
      <c r="N318" s="911"/>
      <c r="O318" s="911" t="s">
        <v>1016</v>
      </c>
      <c r="P318" s="911"/>
      <c r="Q318" s="911"/>
      <c r="R318" s="911"/>
      <c r="S318" s="911"/>
      <c r="T318" s="911"/>
      <c r="U318" s="911" t="s">
        <v>1016</v>
      </c>
      <c r="V318" s="911"/>
      <c r="W318" s="911"/>
      <c r="X318" s="911"/>
      <c r="Y318" s="911"/>
      <c r="Z318" s="911"/>
      <c r="AA318" s="912" t="s">
        <v>1016</v>
      </c>
      <c r="AB318" s="912"/>
      <c r="AC318" s="912"/>
      <c r="AD318" s="912"/>
      <c r="AE318" s="912"/>
      <c r="AF318" s="912"/>
    </row>
    <row r="319" spans="1:32" ht="14.25" thickBot="1" thickTop="1">
      <c r="A319" s="910" t="s">
        <v>1112</v>
      </c>
      <c r="B319" s="910"/>
      <c r="C319" s="910"/>
      <c r="D319" s="910"/>
      <c r="E319" s="910"/>
      <c r="F319" s="910"/>
      <c r="G319" s="910"/>
      <c r="H319" s="910"/>
      <c r="I319" s="910"/>
      <c r="J319" s="910"/>
      <c r="K319" s="911" t="s">
        <v>1113</v>
      </c>
      <c r="L319" s="911"/>
      <c r="M319" s="911"/>
      <c r="N319" s="911"/>
      <c r="O319" s="911" t="s">
        <v>1016</v>
      </c>
      <c r="P319" s="911"/>
      <c r="Q319" s="911"/>
      <c r="R319" s="911"/>
      <c r="S319" s="911"/>
      <c r="T319" s="911"/>
      <c r="U319" s="911" t="s">
        <v>1016</v>
      </c>
      <c r="V319" s="911"/>
      <c r="W319" s="911"/>
      <c r="X319" s="911"/>
      <c r="Y319" s="911"/>
      <c r="Z319" s="911"/>
      <c r="AA319" s="912" t="s">
        <v>1016</v>
      </c>
      <c r="AB319" s="912"/>
      <c r="AC319" s="912"/>
      <c r="AD319" s="912"/>
      <c r="AE319" s="912"/>
      <c r="AF319" s="912"/>
    </row>
    <row r="320" spans="1:32" ht="14.25" thickBot="1" thickTop="1">
      <c r="A320" s="910" t="s">
        <v>1114</v>
      </c>
      <c r="B320" s="910"/>
      <c r="C320" s="910"/>
      <c r="D320" s="910"/>
      <c r="E320" s="910"/>
      <c r="F320" s="910"/>
      <c r="G320" s="910"/>
      <c r="H320" s="910"/>
      <c r="I320" s="910"/>
      <c r="J320" s="910"/>
      <c r="K320" s="911" t="s">
        <v>1115</v>
      </c>
      <c r="L320" s="911"/>
      <c r="M320" s="911"/>
      <c r="N320" s="911"/>
      <c r="O320" s="911" t="s">
        <v>1016</v>
      </c>
      <c r="P320" s="911"/>
      <c r="Q320" s="911"/>
      <c r="R320" s="911"/>
      <c r="S320" s="911"/>
      <c r="T320" s="911"/>
      <c r="U320" s="911" t="s">
        <v>1016</v>
      </c>
      <c r="V320" s="911"/>
      <c r="W320" s="911"/>
      <c r="X320" s="911"/>
      <c r="Y320" s="911"/>
      <c r="Z320" s="911"/>
      <c r="AA320" s="912" t="s">
        <v>1016</v>
      </c>
      <c r="AB320" s="912"/>
      <c r="AC320" s="912"/>
      <c r="AD320" s="912"/>
      <c r="AE320" s="912"/>
      <c r="AF320" s="912"/>
    </row>
    <row r="321" spans="1:32" ht="14.25" thickBot="1" thickTop="1">
      <c r="A321" s="910" t="s">
        <v>1014</v>
      </c>
      <c r="B321" s="910"/>
      <c r="C321" s="910"/>
      <c r="D321" s="910"/>
      <c r="E321" s="910"/>
      <c r="F321" s="910"/>
      <c r="G321" s="910"/>
      <c r="H321" s="910"/>
      <c r="I321" s="910"/>
      <c r="J321" s="910"/>
      <c r="K321" s="911" t="s">
        <v>1116</v>
      </c>
      <c r="L321" s="911"/>
      <c r="M321" s="911"/>
      <c r="N321" s="911"/>
      <c r="O321" s="911" t="s">
        <v>1016</v>
      </c>
      <c r="P321" s="911"/>
      <c r="Q321" s="911"/>
      <c r="R321" s="911"/>
      <c r="S321" s="911"/>
      <c r="T321" s="911"/>
      <c r="U321" s="911" t="s">
        <v>1016</v>
      </c>
      <c r="V321" s="911"/>
      <c r="W321" s="911"/>
      <c r="X321" s="911"/>
      <c r="Y321" s="911"/>
      <c r="Z321" s="911"/>
      <c r="AA321" s="912" t="s">
        <v>1016</v>
      </c>
      <c r="AB321" s="912"/>
      <c r="AC321" s="912"/>
      <c r="AD321" s="912"/>
      <c r="AE321" s="912"/>
      <c r="AF321" s="912"/>
    </row>
    <row r="322" spans="1:32" ht="14.25" thickBot="1" thickTop="1">
      <c r="A322" s="910" t="s">
        <v>1017</v>
      </c>
      <c r="B322" s="910"/>
      <c r="C322" s="910"/>
      <c r="D322" s="910"/>
      <c r="E322" s="910"/>
      <c r="F322" s="910"/>
      <c r="G322" s="910"/>
      <c r="H322" s="910"/>
      <c r="I322" s="910"/>
      <c r="J322" s="910"/>
      <c r="K322" s="911" t="s">
        <v>1117</v>
      </c>
      <c r="L322" s="911"/>
      <c r="M322" s="911"/>
      <c r="N322" s="911"/>
      <c r="O322" s="911" t="s">
        <v>1016</v>
      </c>
      <c r="P322" s="911"/>
      <c r="Q322" s="911"/>
      <c r="R322" s="911"/>
      <c r="S322" s="911"/>
      <c r="T322" s="911"/>
      <c r="U322" s="911" t="s">
        <v>1016</v>
      </c>
      <c r="V322" s="911"/>
      <c r="W322" s="911"/>
      <c r="X322" s="911"/>
      <c r="Y322" s="911"/>
      <c r="Z322" s="911"/>
      <c r="AA322" s="912" t="s">
        <v>1016</v>
      </c>
      <c r="AB322" s="912"/>
      <c r="AC322" s="912"/>
      <c r="AD322" s="912"/>
      <c r="AE322" s="912"/>
      <c r="AF322" s="912"/>
    </row>
    <row r="323" spans="1:32" ht="14.25" thickBot="1" thickTop="1">
      <c r="A323" s="910" t="s">
        <v>1019</v>
      </c>
      <c r="B323" s="910"/>
      <c r="C323" s="910"/>
      <c r="D323" s="910"/>
      <c r="E323" s="910"/>
      <c r="F323" s="910"/>
      <c r="G323" s="910"/>
      <c r="H323" s="910"/>
      <c r="I323" s="910"/>
      <c r="J323" s="910"/>
      <c r="K323" s="911" t="s">
        <v>1118</v>
      </c>
      <c r="L323" s="911"/>
      <c r="M323" s="911"/>
      <c r="N323" s="911"/>
      <c r="O323" s="911" t="s">
        <v>1016</v>
      </c>
      <c r="P323" s="911"/>
      <c r="Q323" s="911"/>
      <c r="R323" s="911"/>
      <c r="S323" s="911"/>
      <c r="T323" s="911"/>
      <c r="U323" s="911" t="s">
        <v>1016</v>
      </c>
      <c r="V323" s="911"/>
      <c r="W323" s="911"/>
      <c r="X323" s="911"/>
      <c r="Y323" s="911"/>
      <c r="Z323" s="911"/>
      <c r="AA323" s="912" t="s">
        <v>1016</v>
      </c>
      <c r="AB323" s="912"/>
      <c r="AC323" s="912"/>
      <c r="AD323" s="912"/>
      <c r="AE323" s="912"/>
      <c r="AF323" s="912"/>
    </row>
    <row r="324" spans="1:32" ht="14.25" thickBot="1" thickTop="1">
      <c r="A324" s="910" t="s">
        <v>1021</v>
      </c>
      <c r="B324" s="910"/>
      <c r="C324" s="910"/>
      <c r="D324" s="910"/>
      <c r="E324" s="910"/>
      <c r="F324" s="910"/>
      <c r="G324" s="910"/>
      <c r="H324" s="910"/>
      <c r="I324" s="910"/>
      <c r="J324" s="910"/>
      <c r="K324" s="911" t="s">
        <v>1119</v>
      </c>
      <c r="L324" s="911"/>
      <c r="M324" s="911"/>
      <c r="N324" s="911"/>
      <c r="O324" s="911" t="s">
        <v>1016</v>
      </c>
      <c r="P324" s="911"/>
      <c r="Q324" s="911"/>
      <c r="R324" s="911"/>
      <c r="S324" s="911"/>
      <c r="T324" s="911"/>
      <c r="U324" s="911" t="s">
        <v>1016</v>
      </c>
      <c r="V324" s="911"/>
      <c r="W324" s="911"/>
      <c r="X324" s="911"/>
      <c r="Y324" s="911"/>
      <c r="Z324" s="911"/>
      <c r="AA324" s="912" t="s">
        <v>1016</v>
      </c>
      <c r="AB324" s="912"/>
      <c r="AC324" s="912"/>
      <c r="AD324" s="912"/>
      <c r="AE324" s="912"/>
      <c r="AF324" s="912"/>
    </row>
    <row r="325" spans="1:32" ht="14.25" thickBot="1" thickTop="1">
      <c r="A325" s="910" t="s">
        <v>1120</v>
      </c>
      <c r="B325" s="910"/>
      <c r="C325" s="910"/>
      <c r="D325" s="910"/>
      <c r="E325" s="910"/>
      <c r="F325" s="910"/>
      <c r="G325" s="910"/>
      <c r="H325" s="910"/>
      <c r="I325" s="910"/>
      <c r="J325" s="910"/>
      <c r="K325" s="911" t="s">
        <v>1121</v>
      </c>
      <c r="L325" s="911"/>
      <c r="M325" s="911"/>
      <c r="N325" s="911"/>
      <c r="O325" s="911" t="s">
        <v>1016</v>
      </c>
      <c r="P325" s="911"/>
      <c r="Q325" s="911"/>
      <c r="R325" s="911"/>
      <c r="S325" s="911"/>
      <c r="T325" s="911"/>
      <c r="U325" s="911" t="s">
        <v>1016</v>
      </c>
      <c r="V325" s="911"/>
      <c r="W325" s="911"/>
      <c r="X325" s="911"/>
      <c r="Y325" s="911"/>
      <c r="Z325" s="911"/>
      <c r="AA325" s="912" t="s">
        <v>1016</v>
      </c>
      <c r="AB325" s="912"/>
      <c r="AC325" s="912"/>
      <c r="AD325" s="912"/>
      <c r="AE325" s="912"/>
      <c r="AF325" s="912"/>
    </row>
    <row r="326" spans="1:32" ht="14.25" thickBot="1" thickTop="1">
      <c r="A326" s="910" t="s">
        <v>1014</v>
      </c>
      <c r="B326" s="910"/>
      <c r="C326" s="910"/>
      <c r="D326" s="910"/>
      <c r="E326" s="910"/>
      <c r="F326" s="910"/>
      <c r="G326" s="910"/>
      <c r="H326" s="910"/>
      <c r="I326" s="910"/>
      <c r="J326" s="910"/>
      <c r="K326" s="911" t="s">
        <v>1122</v>
      </c>
      <c r="L326" s="911"/>
      <c r="M326" s="911"/>
      <c r="N326" s="911"/>
      <c r="O326" s="911" t="s">
        <v>1016</v>
      </c>
      <c r="P326" s="911"/>
      <c r="Q326" s="911"/>
      <c r="R326" s="911"/>
      <c r="S326" s="911"/>
      <c r="T326" s="911"/>
      <c r="U326" s="911" t="s">
        <v>1016</v>
      </c>
      <c r="V326" s="911"/>
      <c r="W326" s="911"/>
      <c r="X326" s="911"/>
      <c r="Y326" s="911"/>
      <c r="Z326" s="911"/>
      <c r="AA326" s="912" t="s">
        <v>1016</v>
      </c>
      <c r="AB326" s="912"/>
      <c r="AC326" s="912"/>
      <c r="AD326" s="912"/>
      <c r="AE326" s="912"/>
      <c r="AF326" s="912"/>
    </row>
    <row r="327" spans="1:32" ht="14.25" thickBot="1" thickTop="1">
      <c r="A327" s="910" t="s">
        <v>1017</v>
      </c>
      <c r="B327" s="910"/>
      <c r="C327" s="910"/>
      <c r="D327" s="910"/>
      <c r="E327" s="910"/>
      <c r="F327" s="910"/>
      <c r="G327" s="910"/>
      <c r="H327" s="910"/>
      <c r="I327" s="910"/>
      <c r="J327" s="910"/>
      <c r="K327" s="911" t="s">
        <v>1123</v>
      </c>
      <c r="L327" s="911"/>
      <c r="M327" s="911"/>
      <c r="N327" s="911"/>
      <c r="O327" s="911" t="s">
        <v>1016</v>
      </c>
      <c r="P327" s="911"/>
      <c r="Q327" s="911"/>
      <c r="R327" s="911"/>
      <c r="S327" s="911"/>
      <c r="T327" s="911"/>
      <c r="U327" s="911" t="s">
        <v>1016</v>
      </c>
      <c r="V327" s="911"/>
      <c r="W327" s="911"/>
      <c r="X327" s="911"/>
      <c r="Y327" s="911"/>
      <c r="Z327" s="911"/>
      <c r="AA327" s="912" t="s">
        <v>1016</v>
      </c>
      <c r="AB327" s="912"/>
      <c r="AC327" s="912"/>
      <c r="AD327" s="912"/>
      <c r="AE327" s="912"/>
      <c r="AF327" s="912"/>
    </row>
    <row r="328" spans="1:32" ht="14.25" thickBot="1" thickTop="1">
      <c r="A328" s="910" t="s">
        <v>1019</v>
      </c>
      <c r="B328" s="910"/>
      <c r="C328" s="910"/>
      <c r="D328" s="910"/>
      <c r="E328" s="910"/>
      <c r="F328" s="910"/>
      <c r="G328" s="910"/>
      <c r="H328" s="910"/>
      <c r="I328" s="910"/>
      <c r="J328" s="910"/>
      <c r="K328" s="911" t="s">
        <v>1124</v>
      </c>
      <c r="L328" s="911"/>
      <c r="M328" s="911"/>
      <c r="N328" s="911"/>
      <c r="O328" s="911" t="s">
        <v>1016</v>
      </c>
      <c r="P328" s="911"/>
      <c r="Q328" s="911"/>
      <c r="R328" s="911"/>
      <c r="S328" s="911"/>
      <c r="T328" s="911"/>
      <c r="U328" s="911" t="s">
        <v>1016</v>
      </c>
      <c r="V328" s="911"/>
      <c r="W328" s="911"/>
      <c r="X328" s="911"/>
      <c r="Y328" s="911"/>
      <c r="Z328" s="911"/>
      <c r="AA328" s="912" t="s">
        <v>1016</v>
      </c>
      <c r="AB328" s="912"/>
      <c r="AC328" s="912"/>
      <c r="AD328" s="912"/>
      <c r="AE328" s="912"/>
      <c r="AF328" s="912"/>
    </row>
    <row r="329" spans="1:32" ht="14.25" thickBot="1" thickTop="1">
      <c r="A329" s="910" t="s">
        <v>1021</v>
      </c>
      <c r="B329" s="910"/>
      <c r="C329" s="910"/>
      <c r="D329" s="910"/>
      <c r="E329" s="910"/>
      <c r="F329" s="910"/>
      <c r="G329" s="910"/>
      <c r="H329" s="910"/>
      <c r="I329" s="910"/>
      <c r="J329" s="910"/>
      <c r="K329" s="911" t="s">
        <v>1125</v>
      </c>
      <c r="L329" s="911"/>
      <c r="M329" s="911"/>
      <c r="N329" s="911"/>
      <c r="O329" s="911" t="s">
        <v>1016</v>
      </c>
      <c r="P329" s="911"/>
      <c r="Q329" s="911"/>
      <c r="R329" s="911"/>
      <c r="S329" s="911"/>
      <c r="T329" s="911"/>
      <c r="U329" s="911" t="s">
        <v>1016</v>
      </c>
      <c r="V329" s="911"/>
      <c r="W329" s="911"/>
      <c r="X329" s="911"/>
      <c r="Y329" s="911"/>
      <c r="Z329" s="911"/>
      <c r="AA329" s="912" t="s">
        <v>1016</v>
      </c>
      <c r="AB329" s="912"/>
      <c r="AC329" s="912"/>
      <c r="AD329" s="912"/>
      <c r="AE329" s="912"/>
      <c r="AF329" s="912"/>
    </row>
    <row r="330" spans="1:32" ht="14.25" thickBot="1" thickTop="1">
      <c r="A330" s="910" t="s">
        <v>1126</v>
      </c>
      <c r="B330" s="910"/>
      <c r="C330" s="910"/>
      <c r="D330" s="910"/>
      <c r="E330" s="910"/>
      <c r="F330" s="910"/>
      <c r="G330" s="910"/>
      <c r="H330" s="910"/>
      <c r="I330" s="910"/>
      <c r="J330" s="910"/>
      <c r="K330" s="911" t="s">
        <v>562</v>
      </c>
      <c r="L330" s="911"/>
      <c r="M330" s="911"/>
      <c r="N330" s="911"/>
      <c r="O330" s="911" t="s">
        <v>1016</v>
      </c>
      <c r="P330" s="911"/>
      <c r="Q330" s="911"/>
      <c r="R330" s="911"/>
      <c r="S330" s="911"/>
      <c r="T330" s="911"/>
      <c r="U330" s="911" t="s">
        <v>1016</v>
      </c>
      <c r="V330" s="911"/>
      <c r="W330" s="911"/>
      <c r="X330" s="911"/>
      <c r="Y330" s="911"/>
      <c r="Z330" s="911"/>
      <c r="AA330" s="912" t="s">
        <v>1016</v>
      </c>
      <c r="AB330" s="912"/>
      <c r="AC330" s="912"/>
      <c r="AD330" s="912"/>
      <c r="AE330" s="912"/>
      <c r="AF330" s="912"/>
    </row>
    <row r="331" spans="1:32" ht="14.25" thickBot="1" thickTop="1">
      <c r="A331" s="910" t="s">
        <v>806</v>
      </c>
      <c r="B331" s="910"/>
      <c r="C331" s="910"/>
      <c r="D331" s="910"/>
      <c r="E331" s="910"/>
      <c r="F331" s="910"/>
      <c r="G331" s="910"/>
      <c r="H331" s="910"/>
      <c r="I331" s="910"/>
      <c r="J331" s="910"/>
      <c r="K331" s="911" t="s">
        <v>1128</v>
      </c>
      <c r="L331" s="911"/>
      <c r="M331" s="911"/>
      <c r="N331" s="911"/>
      <c r="O331" s="911" t="s">
        <v>1016</v>
      </c>
      <c r="P331" s="911"/>
      <c r="Q331" s="911"/>
      <c r="R331" s="911"/>
      <c r="S331" s="911"/>
      <c r="T331" s="911"/>
      <c r="U331" s="911" t="s">
        <v>1016</v>
      </c>
      <c r="V331" s="911"/>
      <c r="W331" s="911"/>
      <c r="X331" s="911"/>
      <c r="Y331" s="911"/>
      <c r="Z331" s="911"/>
      <c r="AA331" s="912" t="s">
        <v>1016</v>
      </c>
      <c r="AB331" s="912"/>
      <c r="AC331" s="912"/>
      <c r="AD331" s="912"/>
      <c r="AE331" s="912"/>
      <c r="AF331" s="912"/>
    </row>
    <row r="332" spans="1:32" ht="14.25" thickBot="1" thickTop="1">
      <c r="A332" s="910" t="s">
        <v>807</v>
      </c>
      <c r="B332" s="910"/>
      <c r="C332" s="910"/>
      <c r="D332" s="910"/>
      <c r="E332" s="910"/>
      <c r="F332" s="910"/>
      <c r="G332" s="910"/>
      <c r="H332" s="910"/>
      <c r="I332" s="910"/>
      <c r="J332" s="910"/>
      <c r="K332" s="911" t="s">
        <v>1129</v>
      </c>
      <c r="L332" s="911"/>
      <c r="M332" s="911"/>
      <c r="N332" s="911"/>
      <c r="O332" s="911" t="s">
        <v>1016</v>
      </c>
      <c r="P332" s="911"/>
      <c r="Q332" s="911"/>
      <c r="R332" s="911"/>
      <c r="S332" s="911"/>
      <c r="T332" s="911"/>
      <c r="U332" s="911" t="s">
        <v>1016</v>
      </c>
      <c r="V332" s="911"/>
      <c r="W332" s="911"/>
      <c r="X332" s="911"/>
      <c r="Y332" s="911"/>
      <c r="Z332" s="911"/>
      <c r="AA332" s="912" t="s">
        <v>1016</v>
      </c>
      <c r="AB332" s="912"/>
      <c r="AC332" s="912"/>
      <c r="AD332" s="912"/>
      <c r="AE332" s="912"/>
      <c r="AF332" s="912"/>
    </row>
    <row r="333" spans="1:32" ht="14.25" thickBot="1" thickTop="1">
      <c r="A333" s="910" t="s">
        <v>1130</v>
      </c>
      <c r="B333" s="910"/>
      <c r="C333" s="910"/>
      <c r="D333" s="910"/>
      <c r="E333" s="910"/>
      <c r="F333" s="910"/>
      <c r="G333" s="910"/>
      <c r="H333" s="910"/>
      <c r="I333" s="910"/>
      <c r="J333" s="910"/>
      <c r="K333" s="911" t="s">
        <v>563</v>
      </c>
      <c r="L333" s="911"/>
      <c r="M333" s="911"/>
      <c r="N333" s="911"/>
      <c r="O333" s="911" t="s">
        <v>54</v>
      </c>
      <c r="P333" s="911"/>
      <c r="Q333" s="911"/>
      <c r="R333" s="911"/>
      <c r="S333" s="911"/>
      <c r="T333" s="911"/>
      <c r="U333" s="911" t="s">
        <v>55</v>
      </c>
      <c r="V333" s="911"/>
      <c r="W333" s="911"/>
      <c r="X333" s="911"/>
      <c r="Y333" s="911"/>
      <c r="Z333" s="911"/>
      <c r="AA333" s="912" t="s">
        <v>56</v>
      </c>
      <c r="AB333" s="912"/>
      <c r="AC333" s="912"/>
      <c r="AD333" s="912"/>
      <c r="AE333" s="912"/>
      <c r="AF333" s="912"/>
    </row>
    <row r="334" spans="1:32" ht="14.25" thickBot="1" thickTop="1">
      <c r="A334" s="910" t="s">
        <v>808</v>
      </c>
      <c r="B334" s="910"/>
      <c r="C334" s="910"/>
      <c r="D334" s="910"/>
      <c r="E334" s="910"/>
      <c r="F334" s="910"/>
      <c r="G334" s="910"/>
      <c r="H334" s="910"/>
      <c r="I334" s="910"/>
      <c r="J334" s="910"/>
      <c r="K334" s="911" t="s">
        <v>1134</v>
      </c>
      <c r="L334" s="911"/>
      <c r="M334" s="911"/>
      <c r="N334" s="911"/>
      <c r="O334" s="911" t="s">
        <v>1016</v>
      </c>
      <c r="P334" s="911"/>
      <c r="Q334" s="911"/>
      <c r="R334" s="911"/>
      <c r="S334" s="911"/>
      <c r="T334" s="911"/>
      <c r="U334" s="911" t="s">
        <v>1016</v>
      </c>
      <c r="V334" s="911"/>
      <c r="W334" s="911"/>
      <c r="X334" s="911"/>
      <c r="Y334" s="911"/>
      <c r="Z334" s="911"/>
      <c r="AA334" s="912" t="s">
        <v>1016</v>
      </c>
      <c r="AB334" s="912"/>
      <c r="AC334" s="912"/>
      <c r="AD334" s="912"/>
      <c r="AE334" s="912"/>
      <c r="AF334" s="912"/>
    </row>
    <row r="335" spans="1:32" ht="14.25" thickBot="1" thickTop="1">
      <c r="A335" s="910" t="s">
        <v>809</v>
      </c>
      <c r="B335" s="910"/>
      <c r="C335" s="910"/>
      <c r="D335" s="910"/>
      <c r="E335" s="910"/>
      <c r="F335" s="910"/>
      <c r="G335" s="910"/>
      <c r="H335" s="910"/>
      <c r="I335" s="910"/>
      <c r="J335" s="910"/>
      <c r="K335" s="911" t="s">
        <v>1135</v>
      </c>
      <c r="L335" s="911"/>
      <c r="M335" s="911"/>
      <c r="N335" s="911"/>
      <c r="O335" s="911" t="s">
        <v>1016</v>
      </c>
      <c r="P335" s="911"/>
      <c r="Q335" s="911"/>
      <c r="R335" s="911"/>
      <c r="S335" s="911"/>
      <c r="T335" s="911"/>
      <c r="U335" s="911" t="s">
        <v>1016</v>
      </c>
      <c r="V335" s="911"/>
      <c r="W335" s="911"/>
      <c r="X335" s="911"/>
      <c r="Y335" s="911"/>
      <c r="Z335" s="911"/>
      <c r="AA335" s="912" t="s">
        <v>1016</v>
      </c>
      <c r="AB335" s="912"/>
      <c r="AC335" s="912"/>
      <c r="AD335" s="912"/>
      <c r="AE335" s="912"/>
      <c r="AF335" s="912"/>
    </row>
    <row r="336" spans="1:32" ht="14.25" thickBot="1" thickTop="1">
      <c r="A336" s="910" t="s">
        <v>810</v>
      </c>
      <c r="B336" s="910"/>
      <c r="C336" s="910"/>
      <c r="D336" s="910"/>
      <c r="E336" s="910"/>
      <c r="F336" s="910"/>
      <c r="G336" s="910"/>
      <c r="H336" s="910"/>
      <c r="I336" s="910"/>
      <c r="J336" s="910"/>
      <c r="K336" s="911" t="s">
        <v>1137</v>
      </c>
      <c r="L336" s="911"/>
      <c r="M336" s="911"/>
      <c r="N336" s="911"/>
      <c r="O336" s="911" t="s">
        <v>54</v>
      </c>
      <c r="P336" s="911"/>
      <c r="Q336" s="911"/>
      <c r="R336" s="911"/>
      <c r="S336" s="911"/>
      <c r="T336" s="911"/>
      <c r="U336" s="911" t="s">
        <v>55</v>
      </c>
      <c r="V336" s="911"/>
      <c r="W336" s="911"/>
      <c r="X336" s="911"/>
      <c r="Y336" s="911"/>
      <c r="Z336" s="911"/>
      <c r="AA336" s="912" t="s">
        <v>56</v>
      </c>
      <c r="AB336" s="912"/>
      <c r="AC336" s="912"/>
      <c r="AD336" s="912"/>
      <c r="AE336" s="912"/>
      <c r="AF336" s="912"/>
    </row>
    <row r="337" spans="1:32" ht="14.25" thickBot="1" thickTop="1">
      <c r="A337" s="910" t="s">
        <v>811</v>
      </c>
      <c r="B337" s="910"/>
      <c r="C337" s="910"/>
      <c r="D337" s="910"/>
      <c r="E337" s="910"/>
      <c r="F337" s="910"/>
      <c r="G337" s="910"/>
      <c r="H337" s="910"/>
      <c r="I337" s="910"/>
      <c r="J337" s="910"/>
      <c r="K337" s="911" t="s">
        <v>1139</v>
      </c>
      <c r="L337" s="911"/>
      <c r="M337" s="911"/>
      <c r="N337" s="911"/>
      <c r="O337" s="911" t="s">
        <v>1016</v>
      </c>
      <c r="P337" s="911"/>
      <c r="Q337" s="911"/>
      <c r="R337" s="911"/>
      <c r="S337" s="911"/>
      <c r="T337" s="911"/>
      <c r="U337" s="911" t="s">
        <v>1016</v>
      </c>
      <c r="V337" s="911"/>
      <c r="W337" s="911"/>
      <c r="X337" s="911"/>
      <c r="Y337" s="911"/>
      <c r="Z337" s="911"/>
      <c r="AA337" s="912" t="s">
        <v>1016</v>
      </c>
      <c r="AB337" s="912"/>
      <c r="AC337" s="912"/>
      <c r="AD337" s="912"/>
      <c r="AE337" s="912"/>
      <c r="AF337" s="912"/>
    </row>
    <row r="338" spans="1:32" ht="14.25" thickBot="1" thickTop="1">
      <c r="A338" s="910" t="s">
        <v>1140</v>
      </c>
      <c r="B338" s="910"/>
      <c r="C338" s="910"/>
      <c r="D338" s="910"/>
      <c r="E338" s="910"/>
      <c r="F338" s="910"/>
      <c r="G338" s="910"/>
      <c r="H338" s="910"/>
      <c r="I338" s="910"/>
      <c r="J338" s="910"/>
      <c r="K338" s="911" t="s">
        <v>565</v>
      </c>
      <c r="L338" s="911"/>
      <c r="M338" s="911"/>
      <c r="N338" s="911"/>
      <c r="O338" s="911" t="s">
        <v>1016</v>
      </c>
      <c r="P338" s="911"/>
      <c r="Q338" s="911"/>
      <c r="R338" s="911"/>
      <c r="S338" s="911"/>
      <c r="T338" s="911"/>
      <c r="U338" s="911" t="s">
        <v>57</v>
      </c>
      <c r="V338" s="911"/>
      <c r="W338" s="911"/>
      <c r="X338" s="911"/>
      <c r="Y338" s="911"/>
      <c r="Z338" s="911"/>
      <c r="AA338" s="912" t="s">
        <v>1016</v>
      </c>
      <c r="AB338" s="912"/>
      <c r="AC338" s="912"/>
      <c r="AD338" s="912"/>
      <c r="AE338" s="912"/>
      <c r="AF338" s="912"/>
    </row>
    <row r="339" spans="1:32" ht="14.25" thickBot="1" thickTop="1">
      <c r="A339" s="910" t="s">
        <v>812</v>
      </c>
      <c r="B339" s="910"/>
      <c r="C339" s="910"/>
      <c r="D339" s="910"/>
      <c r="E339" s="910"/>
      <c r="F339" s="910"/>
      <c r="G339" s="910"/>
      <c r="H339" s="910"/>
      <c r="I339" s="910"/>
      <c r="J339" s="910"/>
      <c r="K339" s="911" t="s">
        <v>1144</v>
      </c>
      <c r="L339" s="911"/>
      <c r="M339" s="911"/>
      <c r="N339" s="911"/>
      <c r="O339" s="911" t="s">
        <v>1016</v>
      </c>
      <c r="P339" s="911"/>
      <c r="Q339" s="911"/>
      <c r="R339" s="911"/>
      <c r="S339" s="911"/>
      <c r="T339" s="911"/>
      <c r="U339" s="911" t="s">
        <v>1016</v>
      </c>
      <c r="V339" s="911"/>
      <c r="W339" s="911"/>
      <c r="X339" s="911"/>
      <c r="Y339" s="911"/>
      <c r="Z339" s="911"/>
      <c r="AA339" s="912" t="s">
        <v>1016</v>
      </c>
      <c r="AB339" s="912"/>
      <c r="AC339" s="912"/>
      <c r="AD339" s="912"/>
      <c r="AE339" s="912"/>
      <c r="AF339" s="912"/>
    </row>
    <row r="340" spans="1:32" ht="14.25" thickBot="1" thickTop="1">
      <c r="A340" s="910" t="s">
        <v>813</v>
      </c>
      <c r="B340" s="910"/>
      <c r="C340" s="910"/>
      <c r="D340" s="910"/>
      <c r="E340" s="910"/>
      <c r="F340" s="910"/>
      <c r="G340" s="910"/>
      <c r="H340" s="910"/>
      <c r="I340" s="910"/>
      <c r="J340" s="910"/>
      <c r="K340" s="911" t="s">
        <v>1147</v>
      </c>
      <c r="L340" s="911"/>
      <c r="M340" s="911"/>
      <c r="N340" s="911"/>
      <c r="O340" s="911" t="s">
        <v>1016</v>
      </c>
      <c r="P340" s="911"/>
      <c r="Q340" s="911"/>
      <c r="R340" s="911"/>
      <c r="S340" s="911"/>
      <c r="T340" s="911"/>
      <c r="U340" s="911" t="s">
        <v>1016</v>
      </c>
      <c r="V340" s="911"/>
      <c r="W340" s="911"/>
      <c r="X340" s="911"/>
      <c r="Y340" s="911"/>
      <c r="Z340" s="911"/>
      <c r="AA340" s="912" t="s">
        <v>1016</v>
      </c>
      <c r="AB340" s="912"/>
      <c r="AC340" s="912"/>
      <c r="AD340" s="912"/>
      <c r="AE340" s="912"/>
      <c r="AF340" s="912"/>
    </row>
    <row r="341" spans="1:32" ht="14.25" thickBot="1" thickTop="1">
      <c r="A341" s="910" t="s">
        <v>814</v>
      </c>
      <c r="B341" s="910"/>
      <c r="C341" s="910"/>
      <c r="D341" s="910"/>
      <c r="E341" s="910"/>
      <c r="F341" s="910"/>
      <c r="G341" s="910"/>
      <c r="H341" s="910"/>
      <c r="I341" s="910"/>
      <c r="J341" s="910"/>
      <c r="K341" s="911" t="s">
        <v>1148</v>
      </c>
      <c r="L341" s="911"/>
      <c r="M341" s="911"/>
      <c r="N341" s="911"/>
      <c r="O341" s="911" t="s">
        <v>1016</v>
      </c>
      <c r="P341" s="911"/>
      <c r="Q341" s="911"/>
      <c r="R341" s="911"/>
      <c r="S341" s="911"/>
      <c r="T341" s="911"/>
      <c r="U341" s="911" t="s">
        <v>57</v>
      </c>
      <c r="V341" s="911"/>
      <c r="W341" s="911"/>
      <c r="X341" s="911"/>
      <c r="Y341" s="911"/>
      <c r="Z341" s="911"/>
      <c r="AA341" s="912" t="s">
        <v>1016</v>
      </c>
      <c r="AB341" s="912"/>
      <c r="AC341" s="912"/>
      <c r="AD341" s="912"/>
      <c r="AE341" s="912"/>
      <c r="AF341" s="912"/>
    </row>
    <row r="342" spans="1:32" ht="14.25" thickBot="1" thickTop="1">
      <c r="A342" s="910" t="s">
        <v>1150</v>
      </c>
      <c r="B342" s="910"/>
      <c r="C342" s="910"/>
      <c r="D342" s="910"/>
      <c r="E342" s="910"/>
      <c r="F342" s="910"/>
      <c r="G342" s="910"/>
      <c r="H342" s="910"/>
      <c r="I342" s="910"/>
      <c r="J342" s="910"/>
      <c r="K342" s="911" t="s">
        <v>564</v>
      </c>
      <c r="L342" s="911"/>
      <c r="M342" s="911"/>
      <c r="N342" s="911"/>
      <c r="O342" s="911" t="s">
        <v>58</v>
      </c>
      <c r="P342" s="911"/>
      <c r="Q342" s="911"/>
      <c r="R342" s="911"/>
      <c r="S342" s="911"/>
      <c r="T342" s="911"/>
      <c r="U342" s="911" t="s">
        <v>1016</v>
      </c>
      <c r="V342" s="911"/>
      <c r="W342" s="911"/>
      <c r="X342" s="911"/>
      <c r="Y342" s="911"/>
      <c r="Z342" s="911"/>
      <c r="AA342" s="912" t="s">
        <v>1016</v>
      </c>
      <c r="AB342" s="912"/>
      <c r="AC342" s="912"/>
      <c r="AD342" s="912"/>
      <c r="AE342" s="912"/>
      <c r="AF342" s="912"/>
    </row>
    <row r="343" spans="1:32" ht="14.25" thickBot="1" thickTop="1">
      <c r="A343" s="910" t="s">
        <v>1152</v>
      </c>
      <c r="B343" s="910"/>
      <c r="C343" s="910"/>
      <c r="D343" s="910"/>
      <c r="E343" s="910"/>
      <c r="F343" s="910"/>
      <c r="G343" s="910"/>
      <c r="H343" s="910"/>
      <c r="I343" s="910"/>
      <c r="J343" s="910"/>
      <c r="K343" s="911" t="s">
        <v>566</v>
      </c>
      <c r="L343" s="911"/>
      <c r="M343" s="911"/>
      <c r="N343" s="911"/>
      <c r="O343" s="911" t="s">
        <v>1016</v>
      </c>
      <c r="P343" s="911"/>
      <c r="Q343" s="911"/>
      <c r="R343" s="911"/>
      <c r="S343" s="911"/>
      <c r="T343" s="911"/>
      <c r="U343" s="911" t="s">
        <v>1016</v>
      </c>
      <c r="V343" s="911"/>
      <c r="W343" s="911"/>
      <c r="X343" s="911"/>
      <c r="Y343" s="911"/>
      <c r="Z343" s="911"/>
      <c r="AA343" s="912" t="s">
        <v>1016</v>
      </c>
      <c r="AB343" s="912"/>
      <c r="AC343" s="912"/>
      <c r="AD343" s="912"/>
      <c r="AE343" s="912"/>
      <c r="AF343" s="912"/>
    </row>
    <row r="344" spans="1:32" ht="14.25" thickBot="1" thickTop="1">
      <c r="A344" s="910" t="s">
        <v>1153</v>
      </c>
      <c r="B344" s="910"/>
      <c r="C344" s="910"/>
      <c r="D344" s="910"/>
      <c r="E344" s="910"/>
      <c r="F344" s="910"/>
      <c r="G344" s="910"/>
      <c r="H344" s="910"/>
      <c r="I344" s="910"/>
      <c r="J344" s="910"/>
      <c r="K344" s="911" t="s">
        <v>1154</v>
      </c>
      <c r="L344" s="911"/>
      <c r="M344" s="911"/>
      <c r="N344" s="911"/>
      <c r="O344" s="911" t="s">
        <v>59</v>
      </c>
      <c r="P344" s="911"/>
      <c r="Q344" s="911"/>
      <c r="R344" s="911"/>
      <c r="S344" s="911"/>
      <c r="T344" s="911"/>
      <c r="U344" s="911" t="s">
        <v>60</v>
      </c>
      <c r="V344" s="911"/>
      <c r="W344" s="911"/>
      <c r="X344" s="911"/>
      <c r="Y344" s="911"/>
      <c r="Z344" s="911"/>
      <c r="AA344" s="912" t="s">
        <v>61</v>
      </c>
      <c r="AB344" s="912"/>
      <c r="AC344" s="912"/>
      <c r="AD344" s="912"/>
      <c r="AE344" s="912"/>
      <c r="AF344" s="912"/>
    </row>
    <row r="345" spans="1:32" ht="14.25" thickBot="1" thickTop="1">
      <c r="A345" s="910" t="s">
        <v>999</v>
      </c>
      <c r="B345" s="910"/>
      <c r="C345" s="910"/>
      <c r="D345" s="910"/>
      <c r="E345" s="910"/>
      <c r="F345" s="910"/>
      <c r="G345" s="910"/>
      <c r="H345" s="910"/>
      <c r="I345" s="910"/>
      <c r="J345" s="910"/>
      <c r="K345" s="911" t="s">
        <v>999</v>
      </c>
      <c r="L345" s="911"/>
      <c r="M345" s="911"/>
      <c r="N345" s="911"/>
      <c r="O345" s="911" t="s">
        <v>999</v>
      </c>
      <c r="P345" s="911"/>
      <c r="Q345" s="911"/>
      <c r="R345" s="911"/>
      <c r="S345" s="911"/>
      <c r="T345" s="911"/>
      <c r="U345" s="911" t="s">
        <v>999</v>
      </c>
      <c r="V345" s="911"/>
      <c r="W345" s="911"/>
      <c r="X345" s="911"/>
      <c r="Y345" s="911"/>
      <c r="Z345" s="911"/>
      <c r="AA345" s="912" t="s">
        <v>999</v>
      </c>
      <c r="AB345" s="912"/>
      <c r="AC345" s="912"/>
      <c r="AD345" s="912"/>
      <c r="AE345" s="912"/>
      <c r="AF345" s="912"/>
    </row>
    <row r="346" spans="1:32" ht="14.25" thickBot="1" thickTop="1">
      <c r="A346" s="910" t="s">
        <v>815</v>
      </c>
      <c r="B346" s="910"/>
      <c r="C346" s="910"/>
      <c r="D346" s="910"/>
      <c r="E346" s="910"/>
      <c r="F346" s="910"/>
      <c r="G346" s="910"/>
      <c r="H346" s="910"/>
      <c r="I346" s="910"/>
      <c r="J346" s="910"/>
      <c r="K346" s="911" t="s">
        <v>999</v>
      </c>
      <c r="L346" s="911"/>
      <c r="M346" s="911"/>
      <c r="N346" s="911"/>
      <c r="O346" s="911" t="s">
        <v>999</v>
      </c>
      <c r="P346" s="911"/>
      <c r="Q346" s="911"/>
      <c r="R346" s="911"/>
      <c r="S346" s="911"/>
      <c r="T346" s="911"/>
      <c r="U346" s="911" t="s">
        <v>999</v>
      </c>
      <c r="V346" s="911"/>
      <c r="W346" s="911"/>
      <c r="X346" s="911"/>
      <c r="Y346" s="911"/>
      <c r="Z346" s="911"/>
      <c r="AA346" s="912" t="s">
        <v>999</v>
      </c>
      <c r="AB346" s="912"/>
      <c r="AC346" s="912"/>
      <c r="AD346" s="912"/>
      <c r="AE346" s="912"/>
      <c r="AF346" s="912"/>
    </row>
    <row r="347" spans="1:32" ht="14.25" thickBot="1" thickTop="1">
      <c r="A347" s="910" t="s">
        <v>1158</v>
      </c>
      <c r="B347" s="910"/>
      <c r="C347" s="910"/>
      <c r="D347" s="910"/>
      <c r="E347" s="910"/>
      <c r="F347" s="910"/>
      <c r="G347" s="910"/>
      <c r="H347" s="910"/>
      <c r="I347" s="910"/>
      <c r="J347" s="910"/>
      <c r="K347" s="911" t="s">
        <v>567</v>
      </c>
      <c r="L347" s="911"/>
      <c r="M347" s="911"/>
      <c r="N347" s="911"/>
      <c r="O347" s="911" t="s">
        <v>62</v>
      </c>
      <c r="P347" s="911"/>
      <c r="Q347" s="911"/>
      <c r="R347" s="911"/>
      <c r="S347" s="911"/>
      <c r="T347" s="911"/>
      <c r="U347" s="911" t="s">
        <v>63</v>
      </c>
      <c r="V347" s="911"/>
      <c r="W347" s="911"/>
      <c r="X347" s="911"/>
      <c r="Y347" s="911"/>
      <c r="Z347" s="911"/>
      <c r="AA347" s="912" t="s">
        <v>64</v>
      </c>
      <c r="AB347" s="912"/>
      <c r="AC347" s="912"/>
      <c r="AD347" s="912"/>
      <c r="AE347" s="912"/>
      <c r="AF347" s="912"/>
    </row>
    <row r="348" spans="1:32" ht="14.25" thickBot="1" thickTop="1">
      <c r="A348" s="910" t="s">
        <v>816</v>
      </c>
      <c r="B348" s="910"/>
      <c r="C348" s="910"/>
      <c r="D348" s="910"/>
      <c r="E348" s="910"/>
      <c r="F348" s="910"/>
      <c r="G348" s="910"/>
      <c r="H348" s="910"/>
      <c r="I348" s="910"/>
      <c r="J348" s="910"/>
      <c r="K348" s="911" t="s">
        <v>1162</v>
      </c>
      <c r="L348" s="911"/>
      <c r="M348" s="911"/>
      <c r="N348" s="911"/>
      <c r="O348" s="911" t="s">
        <v>1016</v>
      </c>
      <c r="P348" s="911"/>
      <c r="Q348" s="911"/>
      <c r="R348" s="911"/>
      <c r="S348" s="911"/>
      <c r="T348" s="911"/>
      <c r="U348" s="911" t="s">
        <v>1016</v>
      </c>
      <c r="V348" s="911"/>
      <c r="W348" s="911"/>
      <c r="X348" s="911"/>
      <c r="Y348" s="911"/>
      <c r="Z348" s="911"/>
      <c r="AA348" s="912" t="s">
        <v>1016</v>
      </c>
      <c r="AB348" s="912"/>
      <c r="AC348" s="912"/>
      <c r="AD348" s="912"/>
      <c r="AE348" s="912"/>
      <c r="AF348" s="912"/>
    </row>
    <row r="349" spans="1:32" ht="14.25" thickBot="1" thickTop="1">
      <c r="A349" s="910" t="s">
        <v>817</v>
      </c>
      <c r="B349" s="910"/>
      <c r="C349" s="910"/>
      <c r="D349" s="910"/>
      <c r="E349" s="910"/>
      <c r="F349" s="910"/>
      <c r="G349" s="910"/>
      <c r="H349" s="910"/>
      <c r="I349" s="910"/>
      <c r="J349" s="910"/>
      <c r="K349" s="911" t="s">
        <v>1164</v>
      </c>
      <c r="L349" s="911"/>
      <c r="M349" s="911"/>
      <c r="N349" s="911"/>
      <c r="O349" s="911" t="s">
        <v>1016</v>
      </c>
      <c r="P349" s="911"/>
      <c r="Q349" s="911"/>
      <c r="R349" s="911"/>
      <c r="S349" s="911"/>
      <c r="T349" s="911"/>
      <c r="U349" s="911" t="s">
        <v>1016</v>
      </c>
      <c r="V349" s="911"/>
      <c r="W349" s="911"/>
      <c r="X349" s="911"/>
      <c r="Y349" s="911"/>
      <c r="Z349" s="911"/>
      <c r="AA349" s="912" t="s">
        <v>1016</v>
      </c>
      <c r="AB349" s="912"/>
      <c r="AC349" s="912"/>
      <c r="AD349" s="912"/>
      <c r="AE349" s="912"/>
      <c r="AF349" s="912"/>
    </row>
    <row r="350" spans="1:32" ht="14.25" thickBot="1" thickTop="1">
      <c r="A350" s="910" t="s">
        <v>818</v>
      </c>
      <c r="B350" s="910"/>
      <c r="C350" s="910"/>
      <c r="D350" s="910"/>
      <c r="E350" s="910"/>
      <c r="F350" s="910"/>
      <c r="G350" s="910"/>
      <c r="H350" s="910"/>
      <c r="I350" s="910"/>
      <c r="J350" s="910"/>
      <c r="K350" s="911" t="s">
        <v>1166</v>
      </c>
      <c r="L350" s="911"/>
      <c r="M350" s="911"/>
      <c r="N350" s="911"/>
      <c r="O350" s="911" t="s">
        <v>65</v>
      </c>
      <c r="P350" s="911"/>
      <c r="Q350" s="911"/>
      <c r="R350" s="911"/>
      <c r="S350" s="911"/>
      <c r="T350" s="911"/>
      <c r="U350" s="911" t="s">
        <v>65</v>
      </c>
      <c r="V350" s="911"/>
      <c r="W350" s="911"/>
      <c r="X350" s="911"/>
      <c r="Y350" s="911"/>
      <c r="Z350" s="911"/>
      <c r="AA350" s="912" t="s">
        <v>1093</v>
      </c>
      <c r="AB350" s="912"/>
      <c r="AC350" s="912"/>
      <c r="AD350" s="912"/>
      <c r="AE350" s="912"/>
      <c r="AF350" s="912"/>
    </row>
    <row r="351" spans="1:32" ht="14.25" thickBot="1" thickTop="1">
      <c r="A351" s="910" t="s">
        <v>819</v>
      </c>
      <c r="B351" s="910"/>
      <c r="C351" s="910"/>
      <c r="D351" s="910"/>
      <c r="E351" s="910"/>
      <c r="F351" s="910"/>
      <c r="G351" s="910"/>
      <c r="H351" s="910"/>
      <c r="I351" s="910"/>
      <c r="J351" s="910"/>
      <c r="K351" s="911" t="s">
        <v>1168</v>
      </c>
      <c r="L351" s="911"/>
      <c r="M351" s="911"/>
      <c r="N351" s="911"/>
      <c r="O351" s="911" t="s">
        <v>66</v>
      </c>
      <c r="P351" s="911"/>
      <c r="Q351" s="911"/>
      <c r="R351" s="911"/>
      <c r="S351" s="911"/>
      <c r="T351" s="911"/>
      <c r="U351" s="911" t="s">
        <v>67</v>
      </c>
      <c r="V351" s="911"/>
      <c r="W351" s="911"/>
      <c r="X351" s="911"/>
      <c r="Y351" s="911"/>
      <c r="Z351" s="911"/>
      <c r="AA351" s="912" t="s">
        <v>68</v>
      </c>
      <c r="AB351" s="912"/>
      <c r="AC351" s="912"/>
      <c r="AD351" s="912"/>
      <c r="AE351" s="912"/>
      <c r="AF351" s="912"/>
    </row>
    <row r="352" spans="1:32" ht="14.25" thickBot="1" thickTop="1">
      <c r="A352" s="910" t="s">
        <v>820</v>
      </c>
      <c r="B352" s="910"/>
      <c r="C352" s="910"/>
      <c r="D352" s="910"/>
      <c r="E352" s="910"/>
      <c r="F352" s="910"/>
      <c r="G352" s="910"/>
      <c r="H352" s="910"/>
      <c r="I352" s="910"/>
      <c r="J352" s="910"/>
      <c r="K352" s="911" t="s">
        <v>1172</v>
      </c>
      <c r="L352" s="911"/>
      <c r="M352" s="911"/>
      <c r="N352" s="911"/>
      <c r="O352" s="911" t="s">
        <v>1016</v>
      </c>
      <c r="P352" s="911"/>
      <c r="Q352" s="911"/>
      <c r="R352" s="911"/>
      <c r="S352" s="911"/>
      <c r="T352" s="911"/>
      <c r="U352" s="911" t="s">
        <v>1016</v>
      </c>
      <c r="V352" s="911"/>
      <c r="W352" s="911"/>
      <c r="X352" s="911"/>
      <c r="Y352" s="911"/>
      <c r="Z352" s="911"/>
      <c r="AA352" s="912" t="s">
        <v>1016</v>
      </c>
      <c r="AB352" s="912"/>
      <c r="AC352" s="912"/>
      <c r="AD352" s="912"/>
      <c r="AE352" s="912"/>
      <c r="AF352" s="912"/>
    </row>
    <row r="353" spans="1:32" ht="14.25" thickBot="1" thickTop="1">
      <c r="A353" s="910" t="s">
        <v>821</v>
      </c>
      <c r="B353" s="910"/>
      <c r="C353" s="910"/>
      <c r="D353" s="910"/>
      <c r="E353" s="910"/>
      <c r="F353" s="910"/>
      <c r="G353" s="910"/>
      <c r="H353" s="910"/>
      <c r="I353" s="910"/>
      <c r="J353" s="910"/>
      <c r="K353" s="911" t="s">
        <v>1173</v>
      </c>
      <c r="L353" s="911"/>
      <c r="M353" s="911"/>
      <c r="N353" s="911"/>
      <c r="O353" s="911" t="s">
        <v>69</v>
      </c>
      <c r="P353" s="911"/>
      <c r="Q353" s="911"/>
      <c r="R353" s="911"/>
      <c r="S353" s="911"/>
      <c r="T353" s="911"/>
      <c r="U353" s="911" t="s">
        <v>70</v>
      </c>
      <c r="V353" s="911"/>
      <c r="W353" s="911"/>
      <c r="X353" s="911"/>
      <c r="Y353" s="911"/>
      <c r="Z353" s="911"/>
      <c r="AA353" s="912" t="s">
        <v>71</v>
      </c>
      <c r="AB353" s="912"/>
      <c r="AC353" s="912"/>
      <c r="AD353" s="912"/>
      <c r="AE353" s="912"/>
      <c r="AF353" s="912"/>
    </row>
    <row r="354" spans="1:32" ht="14.25" thickBot="1" thickTop="1">
      <c r="A354" s="910" t="s">
        <v>1177</v>
      </c>
      <c r="B354" s="910"/>
      <c r="C354" s="910"/>
      <c r="D354" s="910"/>
      <c r="E354" s="910"/>
      <c r="F354" s="910"/>
      <c r="G354" s="910"/>
      <c r="H354" s="910"/>
      <c r="I354" s="910"/>
      <c r="J354" s="910"/>
      <c r="K354" s="911" t="s">
        <v>568</v>
      </c>
      <c r="L354" s="911"/>
      <c r="M354" s="911"/>
      <c r="N354" s="911"/>
      <c r="O354" s="911" t="s">
        <v>72</v>
      </c>
      <c r="P354" s="911"/>
      <c r="Q354" s="911"/>
      <c r="R354" s="911"/>
      <c r="S354" s="911"/>
      <c r="T354" s="911"/>
      <c r="U354" s="911" t="s">
        <v>73</v>
      </c>
      <c r="V354" s="911"/>
      <c r="W354" s="911"/>
      <c r="X354" s="911"/>
      <c r="Y354" s="911"/>
      <c r="Z354" s="911"/>
      <c r="AA354" s="912" t="s">
        <v>74</v>
      </c>
      <c r="AB354" s="912"/>
      <c r="AC354" s="912"/>
      <c r="AD354" s="912"/>
      <c r="AE354" s="912"/>
      <c r="AF354" s="912"/>
    </row>
    <row r="355" spans="1:32" ht="14.25" thickBot="1" thickTop="1">
      <c r="A355" s="910" t="s">
        <v>822</v>
      </c>
      <c r="B355" s="910"/>
      <c r="C355" s="910"/>
      <c r="D355" s="910"/>
      <c r="E355" s="910"/>
      <c r="F355" s="910"/>
      <c r="G355" s="910"/>
      <c r="H355" s="910"/>
      <c r="I355" s="910"/>
      <c r="J355" s="910"/>
      <c r="K355" s="911" t="s">
        <v>1181</v>
      </c>
      <c r="L355" s="911"/>
      <c r="M355" s="911"/>
      <c r="N355" s="911"/>
      <c r="O355" s="911" t="s">
        <v>75</v>
      </c>
      <c r="P355" s="911"/>
      <c r="Q355" s="911"/>
      <c r="R355" s="911"/>
      <c r="S355" s="911"/>
      <c r="T355" s="911"/>
      <c r="U355" s="911" t="s">
        <v>73</v>
      </c>
      <c r="V355" s="911"/>
      <c r="W355" s="911"/>
      <c r="X355" s="911"/>
      <c r="Y355" s="911"/>
      <c r="Z355" s="911"/>
      <c r="AA355" s="912" t="s">
        <v>76</v>
      </c>
      <c r="AB355" s="912"/>
      <c r="AC355" s="912"/>
      <c r="AD355" s="912"/>
      <c r="AE355" s="912"/>
      <c r="AF355" s="912"/>
    </row>
    <row r="356" spans="1:32" ht="14.25" thickBot="1" thickTop="1">
      <c r="A356" s="910" t="s">
        <v>823</v>
      </c>
      <c r="B356" s="910"/>
      <c r="C356" s="910"/>
      <c r="D356" s="910"/>
      <c r="E356" s="910"/>
      <c r="F356" s="910"/>
      <c r="G356" s="910"/>
      <c r="H356" s="910"/>
      <c r="I356" s="910"/>
      <c r="J356" s="910"/>
      <c r="K356" s="911" t="s">
        <v>1185</v>
      </c>
      <c r="L356" s="911"/>
      <c r="M356" s="911"/>
      <c r="N356" s="911"/>
      <c r="O356" s="911" t="s">
        <v>77</v>
      </c>
      <c r="P356" s="911"/>
      <c r="Q356" s="911"/>
      <c r="R356" s="911"/>
      <c r="S356" s="911"/>
      <c r="T356" s="911"/>
      <c r="U356" s="911" t="s">
        <v>1016</v>
      </c>
      <c r="V356" s="911"/>
      <c r="W356" s="911"/>
      <c r="X356" s="911"/>
      <c r="Y356" s="911"/>
      <c r="Z356" s="911"/>
      <c r="AA356" s="912" t="s">
        <v>1016</v>
      </c>
      <c r="AB356" s="912"/>
      <c r="AC356" s="912"/>
      <c r="AD356" s="912"/>
      <c r="AE356" s="912"/>
      <c r="AF356" s="912"/>
    </row>
    <row r="357" spans="1:32" ht="14.25" thickBot="1" thickTop="1">
      <c r="A357" s="910" t="s">
        <v>824</v>
      </c>
      <c r="B357" s="910"/>
      <c r="C357" s="910"/>
      <c r="D357" s="910"/>
      <c r="E357" s="910"/>
      <c r="F357" s="910"/>
      <c r="G357" s="910"/>
      <c r="H357" s="910"/>
      <c r="I357" s="910"/>
      <c r="J357" s="910"/>
      <c r="K357" s="911" t="s">
        <v>1189</v>
      </c>
      <c r="L357" s="911"/>
      <c r="M357" s="911"/>
      <c r="N357" s="911"/>
      <c r="O357" s="911" t="s">
        <v>1016</v>
      </c>
      <c r="P357" s="911"/>
      <c r="Q357" s="911"/>
      <c r="R357" s="911"/>
      <c r="S357" s="911"/>
      <c r="T357" s="911"/>
      <c r="U357" s="911" t="s">
        <v>1016</v>
      </c>
      <c r="V357" s="911"/>
      <c r="W357" s="911"/>
      <c r="X357" s="911"/>
      <c r="Y357" s="911"/>
      <c r="Z357" s="911"/>
      <c r="AA357" s="912" t="s">
        <v>1016</v>
      </c>
      <c r="AB357" s="912"/>
      <c r="AC357" s="912"/>
      <c r="AD357" s="912"/>
      <c r="AE357" s="912"/>
      <c r="AF357" s="912"/>
    </row>
    <row r="358" spans="1:32" ht="14.25" thickBot="1" thickTop="1">
      <c r="A358" s="910" t="s">
        <v>1191</v>
      </c>
      <c r="B358" s="910"/>
      <c r="C358" s="910"/>
      <c r="D358" s="910"/>
      <c r="E358" s="910"/>
      <c r="F358" s="910"/>
      <c r="G358" s="910"/>
      <c r="H358" s="910"/>
      <c r="I358" s="910"/>
      <c r="J358" s="910"/>
      <c r="K358" s="911" t="s">
        <v>599</v>
      </c>
      <c r="L358" s="911"/>
      <c r="M358" s="911"/>
      <c r="N358" s="911"/>
      <c r="O358" s="911" t="s">
        <v>1016</v>
      </c>
      <c r="P358" s="911"/>
      <c r="Q358" s="911"/>
      <c r="R358" s="911"/>
      <c r="S358" s="911"/>
      <c r="T358" s="911"/>
      <c r="U358" s="911" t="s">
        <v>1016</v>
      </c>
      <c r="V358" s="911"/>
      <c r="W358" s="911"/>
      <c r="X358" s="911"/>
      <c r="Y358" s="911"/>
      <c r="Z358" s="911"/>
      <c r="AA358" s="912" t="s">
        <v>1016</v>
      </c>
      <c r="AB358" s="912"/>
      <c r="AC358" s="912"/>
      <c r="AD358" s="912"/>
      <c r="AE358" s="912"/>
      <c r="AF358" s="912"/>
    </row>
    <row r="359" spans="1:32" ht="14.25" thickBot="1" thickTop="1">
      <c r="A359" s="910" t="s">
        <v>1192</v>
      </c>
      <c r="B359" s="910"/>
      <c r="C359" s="910"/>
      <c r="D359" s="910"/>
      <c r="E359" s="910"/>
      <c r="F359" s="910"/>
      <c r="G359" s="910"/>
      <c r="H359" s="910"/>
      <c r="I359" s="910"/>
      <c r="J359" s="910"/>
      <c r="K359" s="911" t="s">
        <v>627</v>
      </c>
      <c r="L359" s="911"/>
      <c r="M359" s="911"/>
      <c r="N359" s="911"/>
      <c r="O359" s="911" t="s">
        <v>78</v>
      </c>
      <c r="P359" s="911"/>
      <c r="Q359" s="911"/>
      <c r="R359" s="911"/>
      <c r="S359" s="911"/>
      <c r="T359" s="911"/>
      <c r="U359" s="911" t="s">
        <v>79</v>
      </c>
      <c r="V359" s="911"/>
      <c r="W359" s="911"/>
      <c r="X359" s="911"/>
      <c r="Y359" s="911"/>
      <c r="Z359" s="911"/>
      <c r="AA359" s="912" t="s">
        <v>80</v>
      </c>
      <c r="AB359" s="912"/>
      <c r="AC359" s="912"/>
      <c r="AD359" s="912"/>
      <c r="AE359" s="912"/>
      <c r="AF359" s="912"/>
    </row>
    <row r="360" spans="1:32" ht="14.25" thickBot="1" thickTop="1">
      <c r="A360" s="910" t="s">
        <v>2</v>
      </c>
      <c r="B360" s="910"/>
      <c r="C360" s="910"/>
      <c r="D360" s="910"/>
      <c r="E360" s="910"/>
      <c r="F360" s="910"/>
      <c r="G360" s="910"/>
      <c r="H360" s="910"/>
      <c r="I360" s="910"/>
      <c r="J360" s="910"/>
      <c r="K360" s="911" t="s">
        <v>3</v>
      </c>
      <c r="L360" s="911"/>
      <c r="M360" s="911"/>
      <c r="N360" s="911"/>
      <c r="O360" s="911" t="s">
        <v>59</v>
      </c>
      <c r="P360" s="911"/>
      <c r="Q360" s="911"/>
      <c r="R360" s="911"/>
      <c r="S360" s="911"/>
      <c r="T360" s="911"/>
      <c r="U360" s="911" t="s">
        <v>60</v>
      </c>
      <c r="V360" s="911"/>
      <c r="W360" s="911"/>
      <c r="X360" s="911"/>
      <c r="Y360" s="911"/>
      <c r="Z360" s="911"/>
      <c r="AA360" s="912" t="s">
        <v>61</v>
      </c>
      <c r="AB360" s="912"/>
      <c r="AC360" s="912"/>
      <c r="AD360" s="912"/>
      <c r="AE360" s="912"/>
      <c r="AF360" s="912"/>
    </row>
    <row r="361" spans="1:32" ht="14.25" thickBot="1" thickTop="1">
      <c r="A361" s="910" t="s">
        <v>999</v>
      </c>
      <c r="B361" s="910"/>
      <c r="C361" s="910"/>
      <c r="D361" s="910"/>
      <c r="E361" s="910"/>
      <c r="F361" s="910"/>
      <c r="G361" s="910"/>
      <c r="H361" s="910"/>
      <c r="I361" s="910"/>
      <c r="J361" s="910"/>
      <c r="K361" s="911" t="s">
        <v>999</v>
      </c>
      <c r="L361" s="911"/>
      <c r="M361" s="911"/>
      <c r="N361" s="911"/>
      <c r="O361" s="911" t="s">
        <v>999</v>
      </c>
      <c r="P361" s="911"/>
      <c r="Q361" s="911"/>
      <c r="R361" s="911"/>
      <c r="S361" s="911"/>
      <c r="T361" s="911"/>
      <c r="U361" s="911" t="s">
        <v>999</v>
      </c>
      <c r="V361" s="911"/>
      <c r="W361" s="911"/>
      <c r="X361" s="911"/>
      <c r="Y361" s="911"/>
      <c r="Z361" s="911"/>
      <c r="AA361" s="912" t="s">
        <v>999</v>
      </c>
      <c r="AB361" s="912"/>
      <c r="AC361" s="912"/>
      <c r="AD361" s="912"/>
      <c r="AE361" s="912"/>
      <c r="AF361" s="912"/>
    </row>
    <row r="362" spans="1:32" ht="14.25" thickBot="1" thickTop="1">
      <c r="A362" s="910" t="s">
        <v>4</v>
      </c>
      <c r="B362" s="910"/>
      <c r="C362" s="910"/>
      <c r="D362" s="910"/>
      <c r="E362" s="910"/>
      <c r="F362" s="910"/>
      <c r="G362" s="910"/>
      <c r="H362" s="910"/>
      <c r="I362" s="910"/>
      <c r="J362" s="910"/>
      <c r="K362" s="911" t="s">
        <v>5</v>
      </c>
      <c r="L362" s="911"/>
      <c r="M362" s="911"/>
      <c r="N362" s="911"/>
      <c r="O362" s="911" t="s">
        <v>999</v>
      </c>
      <c r="P362" s="911"/>
      <c r="Q362" s="911"/>
      <c r="R362" s="911"/>
      <c r="S362" s="911"/>
      <c r="T362" s="911"/>
      <c r="U362" s="911" t="s">
        <v>999</v>
      </c>
      <c r="V362" s="911"/>
      <c r="W362" s="911"/>
      <c r="X362" s="911"/>
      <c r="Y362" s="911"/>
      <c r="Z362" s="911"/>
      <c r="AA362" s="912" t="s">
        <v>999</v>
      </c>
      <c r="AB362" s="912"/>
      <c r="AC362" s="912"/>
      <c r="AD362" s="912"/>
      <c r="AE362" s="912"/>
      <c r="AF362" s="912"/>
    </row>
    <row r="363" spans="1:32" ht="14.25" thickBot="1" thickTop="1">
      <c r="A363" s="910" t="s">
        <v>6</v>
      </c>
      <c r="B363" s="910"/>
      <c r="C363" s="910"/>
      <c r="D363" s="910"/>
      <c r="E363" s="910"/>
      <c r="F363" s="910"/>
      <c r="G363" s="910"/>
      <c r="H363" s="910"/>
      <c r="I363" s="910"/>
      <c r="J363" s="910"/>
      <c r="K363" s="911" t="s">
        <v>7</v>
      </c>
      <c r="L363" s="911"/>
      <c r="M363" s="911"/>
      <c r="N363" s="911"/>
      <c r="O363" s="911" t="s">
        <v>1016</v>
      </c>
      <c r="P363" s="911"/>
      <c r="Q363" s="911"/>
      <c r="R363" s="911"/>
      <c r="S363" s="911"/>
      <c r="T363" s="911"/>
      <c r="U363" s="911" t="s">
        <v>1016</v>
      </c>
      <c r="V363" s="911"/>
      <c r="W363" s="911"/>
      <c r="X363" s="911"/>
      <c r="Y363" s="911"/>
      <c r="Z363" s="911"/>
      <c r="AA363" s="912" t="s">
        <v>1016</v>
      </c>
      <c r="AB363" s="912"/>
      <c r="AC363" s="912"/>
      <c r="AD363" s="912"/>
      <c r="AE363" s="912"/>
      <c r="AF363" s="912"/>
    </row>
    <row r="364" spans="1:32" ht="14.25" thickBot="1" thickTop="1">
      <c r="A364" s="910" t="s">
        <v>8</v>
      </c>
      <c r="B364" s="910"/>
      <c r="C364" s="910"/>
      <c r="D364" s="910"/>
      <c r="E364" s="910"/>
      <c r="F364" s="910"/>
      <c r="G364" s="910"/>
      <c r="H364" s="910"/>
      <c r="I364" s="910"/>
      <c r="J364" s="910"/>
      <c r="K364" s="911" t="s">
        <v>9</v>
      </c>
      <c r="L364" s="911"/>
      <c r="M364" s="911"/>
      <c r="N364" s="911"/>
      <c r="O364" s="911" t="s">
        <v>1016</v>
      </c>
      <c r="P364" s="911"/>
      <c r="Q364" s="911"/>
      <c r="R364" s="911"/>
      <c r="S364" s="911"/>
      <c r="T364" s="911"/>
      <c r="U364" s="911" t="s">
        <v>1016</v>
      </c>
      <c r="V364" s="911"/>
      <c r="W364" s="911"/>
      <c r="X364" s="911"/>
      <c r="Y364" s="911"/>
      <c r="Z364" s="911"/>
      <c r="AA364" s="912" t="s">
        <v>1016</v>
      </c>
      <c r="AB364" s="912"/>
      <c r="AC364" s="912"/>
      <c r="AD364" s="912"/>
      <c r="AE364" s="912"/>
      <c r="AF364" s="912"/>
    </row>
    <row r="365" spans="1:32" ht="14.25" thickBot="1" thickTop="1">
      <c r="A365" s="910" t="s">
        <v>10</v>
      </c>
      <c r="B365" s="910"/>
      <c r="C365" s="910"/>
      <c r="D365" s="910"/>
      <c r="E365" s="910"/>
      <c r="F365" s="910"/>
      <c r="G365" s="910"/>
      <c r="H365" s="910"/>
      <c r="I365" s="910"/>
      <c r="J365" s="910"/>
      <c r="K365" s="911" t="s">
        <v>11</v>
      </c>
      <c r="L365" s="911"/>
      <c r="M365" s="911"/>
      <c r="N365" s="911"/>
      <c r="O365" s="911" t="s">
        <v>1016</v>
      </c>
      <c r="P365" s="911"/>
      <c r="Q365" s="911"/>
      <c r="R365" s="911"/>
      <c r="S365" s="911"/>
      <c r="T365" s="911"/>
      <c r="U365" s="911" t="s">
        <v>1016</v>
      </c>
      <c r="V365" s="911"/>
      <c r="W365" s="911"/>
      <c r="X365" s="911"/>
      <c r="Y365" s="911"/>
      <c r="Z365" s="911"/>
      <c r="AA365" s="912" t="s">
        <v>1016</v>
      </c>
      <c r="AB365" s="912"/>
      <c r="AC365" s="912"/>
      <c r="AD365" s="912"/>
      <c r="AE365" s="912"/>
      <c r="AF365" s="912"/>
    </row>
    <row r="366" spans="1:32" ht="14.25" thickBot="1" thickTop="1">
      <c r="A366" s="910" t="s">
        <v>12</v>
      </c>
      <c r="B366" s="910"/>
      <c r="C366" s="910"/>
      <c r="D366" s="910"/>
      <c r="E366" s="910"/>
      <c r="F366" s="910"/>
      <c r="G366" s="910"/>
      <c r="H366" s="910"/>
      <c r="I366" s="910"/>
      <c r="J366" s="910"/>
      <c r="K366" s="911" t="s">
        <v>13</v>
      </c>
      <c r="L366" s="911"/>
      <c r="M366" s="911"/>
      <c r="N366" s="911"/>
      <c r="O366" s="911" t="s">
        <v>1016</v>
      </c>
      <c r="P366" s="911"/>
      <c r="Q366" s="911"/>
      <c r="R366" s="911"/>
      <c r="S366" s="911"/>
      <c r="T366" s="911"/>
      <c r="U366" s="911" t="s">
        <v>1016</v>
      </c>
      <c r="V366" s="911"/>
      <c r="W366" s="911"/>
      <c r="X366" s="911"/>
      <c r="Y366" s="911"/>
      <c r="Z366" s="911"/>
      <c r="AA366" s="912" t="s">
        <v>1016</v>
      </c>
      <c r="AB366" s="912"/>
      <c r="AC366" s="912"/>
      <c r="AD366" s="912"/>
      <c r="AE366" s="912"/>
      <c r="AF366" s="912"/>
    </row>
    <row r="367" spans="1:32" ht="14.25" thickBot="1" thickTop="1">
      <c r="A367" s="910" t="s">
        <v>14</v>
      </c>
      <c r="B367" s="910"/>
      <c r="C367" s="910"/>
      <c r="D367" s="910"/>
      <c r="E367" s="910"/>
      <c r="F367" s="910"/>
      <c r="G367" s="910"/>
      <c r="H367" s="910"/>
      <c r="I367" s="910"/>
      <c r="J367" s="910"/>
      <c r="K367" s="911" t="s">
        <v>15</v>
      </c>
      <c r="L367" s="911"/>
      <c r="M367" s="911"/>
      <c r="N367" s="911"/>
      <c r="O367" s="911" t="s">
        <v>1016</v>
      </c>
      <c r="P367" s="911"/>
      <c r="Q367" s="911"/>
      <c r="R367" s="911"/>
      <c r="S367" s="911"/>
      <c r="T367" s="911"/>
      <c r="U367" s="911" t="s">
        <v>1016</v>
      </c>
      <c r="V367" s="911"/>
      <c r="W367" s="911"/>
      <c r="X367" s="911"/>
      <c r="Y367" s="911"/>
      <c r="Z367" s="911"/>
      <c r="AA367" s="912" t="s">
        <v>1016</v>
      </c>
      <c r="AB367" s="912"/>
      <c r="AC367" s="912"/>
      <c r="AD367" s="912"/>
      <c r="AE367" s="912"/>
      <c r="AF367" s="912"/>
    </row>
    <row r="368" spans="1:32" ht="14.25" thickBot="1" thickTop="1">
      <c r="A368" s="910" t="s">
        <v>16</v>
      </c>
      <c r="B368" s="910"/>
      <c r="C368" s="910"/>
      <c r="D368" s="910"/>
      <c r="E368" s="910"/>
      <c r="F368" s="910"/>
      <c r="G368" s="910"/>
      <c r="H368" s="910"/>
      <c r="I368" s="910"/>
      <c r="J368" s="910"/>
      <c r="K368" s="911" t="s">
        <v>17</v>
      </c>
      <c r="L368" s="911"/>
      <c r="M368" s="911"/>
      <c r="N368" s="911"/>
      <c r="O368" s="911" t="s">
        <v>1016</v>
      </c>
      <c r="P368" s="911"/>
      <c r="Q368" s="911"/>
      <c r="R368" s="911"/>
      <c r="S368" s="911"/>
      <c r="T368" s="911"/>
      <c r="U368" s="911" t="s">
        <v>1016</v>
      </c>
      <c r="V368" s="911"/>
      <c r="W368" s="911"/>
      <c r="X368" s="911"/>
      <c r="Y368" s="911"/>
      <c r="Z368" s="911"/>
      <c r="AA368" s="912" t="s">
        <v>1016</v>
      </c>
      <c r="AB368" s="912"/>
      <c r="AC368" s="912"/>
      <c r="AD368" s="912"/>
      <c r="AE368" s="912"/>
      <c r="AF368" s="912"/>
    </row>
    <row r="369" spans="1:32" ht="14.25" thickBot="1" thickTop="1">
      <c r="A369" s="910" t="s">
        <v>18</v>
      </c>
      <c r="B369" s="910"/>
      <c r="C369" s="910"/>
      <c r="D369" s="910"/>
      <c r="E369" s="910"/>
      <c r="F369" s="910"/>
      <c r="G369" s="910"/>
      <c r="H369" s="910"/>
      <c r="I369" s="910"/>
      <c r="J369" s="910"/>
      <c r="K369" s="911" t="s">
        <v>19</v>
      </c>
      <c r="L369" s="911"/>
      <c r="M369" s="911"/>
      <c r="N369" s="911"/>
      <c r="O369" s="911" t="s">
        <v>1016</v>
      </c>
      <c r="P369" s="911"/>
      <c r="Q369" s="911"/>
      <c r="R369" s="911"/>
      <c r="S369" s="911"/>
      <c r="T369" s="911"/>
      <c r="U369" s="911" t="s">
        <v>1016</v>
      </c>
      <c r="V369" s="911"/>
      <c r="W369" s="911"/>
      <c r="X369" s="911"/>
      <c r="Y369" s="911"/>
      <c r="Z369" s="911"/>
      <c r="AA369" s="912" t="s">
        <v>1016</v>
      </c>
      <c r="AB369" s="912"/>
      <c r="AC369" s="912"/>
      <c r="AD369" s="912"/>
      <c r="AE369" s="912"/>
      <c r="AF369" s="912"/>
    </row>
    <row r="370" spans="1:32" ht="14.25" thickBot="1" thickTop="1">
      <c r="A370" s="910" t="s">
        <v>20</v>
      </c>
      <c r="B370" s="910"/>
      <c r="C370" s="910"/>
      <c r="D370" s="910"/>
      <c r="E370" s="910"/>
      <c r="F370" s="910"/>
      <c r="G370" s="910"/>
      <c r="H370" s="910"/>
      <c r="I370" s="910"/>
      <c r="J370" s="910"/>
      <c r="K370" s="911" t="s">
        <v>21</v>
      </c>
      <c r="L370" s="911"/>
      <c r="M370" s="911"/>
      <c r="N370" s="911"/>
      <c r="O370" s="911" t="s">
        <v>1016</v>
      </c>
      <c r="P370" s="911"/>
      <c r="Q370" s="911"/>
      <c r="R370" s="911"/>
      <c r="S370" s="911"/>
      <c r="T370" s="911"/>
      <c r="U370" s="911" t="s">
        <v>1016</v>
      </c>
      <c r="V370" s="911"/>
      <c r="W370" s="911"/>
      <c r="X370" s="911"/>
      <c r="Y370" s="911"/>
      <c r="Z370" s="911"/>
      <c r="AA370" s="912" t="s">
        <v>1016</v>
      </c>
      <c r="AB370" s="912"/>
      <c r="AC370" s="912"/>
      <c r="AD370" s="912"/>
      <c r="AE370" s="912"/>
      <c r="AF370" s="912"/>
    </row>
    <row r="371" ht="13.5" thickTop="1"/>
    <row r="373" spans="1:32" ht="12.75">
      <c r="A373" s="732"/>
      <c r="B373" s="733"/>
      <c r="C373" s="733"/>
      <c r="D373" s="733"/>
      <c r="E373" s="733"/>
      <c r="F373" s="733"/>
      <c r="G373" s="733"/>
      <c r="H373" s="733"/>
      <c r="I373" s="733"/>
      <c r="J373" s="733"/>
      <c r="K373" s="733"/>
      <c r="L373" s="733"/>
      <c r="M373" s="733"/>
      <c r="N373" s="733"/>
      <c r="O373" s="733"/>
      <c r="P373" s="733"/>
      <c r="Q373" s="733"/>
      <c r="R373" s="733"/>
      <c r="S373" s="733"/>
      <c r="T373" s="733"/>
      <c r="U373" s="733"/>
      <c r="V373" s="733"/>
      <c r="W373" s="733"/>
      <c r="X373" s="733"/>
      <c r="Y373" s="733"/>
      <c r="Z373" s="733"/>
      <c r="AA373" s="733"/>
      <c r="AB373" s="733"/>
      <c r="AC373" s="733"/>
      <c r="AD373" s="733"/>
      <c r="AE373" s="733"/>
      <c r="AF373" s="733"/>
    </row>
    <row r="374" spans="1:32" ht="12.75">
      <c r="A374" s="732" t="s">
        <v>81</v>
      </c>
      <c r="B374" s="733"/>
      <c r="C374" s="733"/>
      <c r="D374" s="733"/>
      <c r="E374" s="733"/>
      <c r="F374" s="733"/>
      <c r="G374" s="733"/>
      <c r="H374" s="733"/>
      <c r="I374" s="733"/>
      <c r="J374" s="733"/>
      <c r="K374" s="733"/>
      <c r="L374" s="733"/>
      <c r="M374" s="733"/>
      <c r="N374" s="733"/>
      <c r="O374" s="733"/>
      <c r="P374" s="733"/>
      <c r="Q374" s="733"/>
      <c r="R374" s="733"/>
      <c r="S374" s="733"/>
      <c r="T374" s="733"/>
      <c r="U374" s="733"/>
      <c r="V374" s="733"/>
      <c r="W374" s="916" t="s">
        <v>986</v>
      </c>
      <c r="X374" s="916"/>
      <c r="Y374" s="916"/>
      <c r="Z374" s="916"/>
      <c r="AA374" s="916"/>
      <c r="AB374" s="916"/>
      <c r="AC374" s="916"/>
      <c r="AD374" s="916"/>
      <c r="AE374" s="916"/>
      <c r="AF374" s="916"/>
    </row>
    <row r="375" spans="1:32" ht="12.75">
      <c r="A375" s="733" t="s">
        <v>23</v>
      </c>
      <c r="B375" s="733"/>
      <c r="C375" s="733"/>
      <c r="D375" s="733"/>
      <c r="E375" s="733"/>
      <c r="F375" s="733"/>
      <c r="G375" s="733"/>
      <c r="H375" s="733"/>
      <c r="I375" s="733"/>
      <c r="J375" s="733"/>
      <c r="K375" s="733"/>
      <c r="L375" s="733"/>
      <c r="M375" s="733"/>
      <c r="N375" s="733"/>
      <c r="O375" s="733"/>
      <c r="P375" s="733"/>
      <c r="Q375" s="733"/>
      <c r="R375" s="733"/>
      <c r="S375" s="733"/>
      <c r="T375" s="733"/>
      <c r="U375" s="733"/>
      <c r="V375" s="733"/>
      <c r="W375" s="916"/>
      <c r="X375" s="916"/>
      <c r="Y375" s="916"/>
      <c r="Z375" s="916"/>
      <c r="AA375" s="916"/>
      <c r="AB375" s="916"/>
      <c r="AC375" s="916"/>
      <c r="AD375" s="916"/>
      <c r="AE375" s="916"/>
      <c r="AF375" s="916"/>
    </row>
    <row r="376" spans="1:32" ht="12.75">
      <c r="A376" s="734" t="s">
        <v>988</v>
      </c>
      <c r="B376" s="733"/>
      <c r="C376" s="733"/>
      <c r="D376" s="733"/>
      <c r="E376" s="733"/>
      <c r="F376" s="733"/>
      <c r="G376" s="733"/>
      <c r="H376" s="733"/>
      <c r="I376" s="733"/>
      <c r="J376" s="733"/>
      <c r="K376" s="733"/>
      <c r="L376" s="733"/>
      <c r="M376" s="733"/>
      <c r="N376" s="733"/>
      <c r="O376" s="733"/>
      <c r="P376" s="733"/>
      <c r="Q376" s="733"/>
      <c r="R376" s="733"/>
      <c r="S376" s="733"/>
      <c r="T376" s="733"/>
      <c r="U376" s="733"/>
      <c r="V376" s="733"/>
      <c r="W376" s="733"/>
      <c r="X376" s="733"/>
      <c r="Y376" s="733"/>
      <c r="Z376" s="733"/>
      <c r="AA376" s="733"/>
      <c r="AB376" s="733"/>
      <c r="AC376" s="733"/>
      <c r="AD376" s="733"/>
      <c r="AE376" s="733"/>
      <c r="AF376" s="733"/>
    </row>
    <row r="377" spans="1:32" ht="20.25">
      <c r="A377" s="917" t="s">
        <v>989</v>
      </c>
      <c r="B377" s="917"/>
      <c r="C377" s="917"/>
      <c r="D377" s="917"/>
      <c r="E377" s="917"/>
      <c r="F377" s="917"/>
      <c r="G377" s="917"/>
      <c r="H377" s="917"/>
      <c r="I377" s="917"/>
      <c r="J377" s="917"/>
      <c r="K377" s="917"/>
      <c r="L377" s="917"/>
      <c r="M377" s="917"/>
      <c r="N377" s="917"/>
      <c r="O377" s="917"/>
      <c r="P377" s="917"/>
      <c r="Q377" s="917"/>
      <c r="R377" s="917"/>
      <c r="S377" s="917"/>
      <c r="T377" s="917"/>
      <c r="U377" s="917"/>
      <c r="V377" s="917"/>
      <c r="W377" s="917"/>
      <c r="X377" s="917"/>
      <c r="Y377" s="917"/>
      <c r="Z377" s="917"/>
      <c r="AA377" s="917"/>
      <c r="AB377" s="917"/>
      <c r="AC377" s="917"/>
      <c r="AD377" s="917"/>
      <c r="AE377" s="917"/>
      <c r="AF377" s="917"/>
    </row>
    <row r="378" spans="1:32" ht="13.5" thickBot="1">
      <c r="A378" s="918" t="s">
        <v>990</v>
      </c>
      <c r="B378" s="918"/>
      <c r="C378" s="918"/>
      <c r="D378" s="918"/>
      <c r="E378" s="918"/>
      <c r="F378" s="918"/>
      <c r="G378" s="918"/>
      <c r="H378" s="918"/>
      <c r="I378" s="918"/>
      <c r="J378" s="918"/>
      <c r="K378" s="918"/>
      <c r="L378" s="918"/>
      <c r="M378" s="918"/>
      <c r="N378" s="918"/>
      <c r="O378" s="918"/>
      <c r="P378" s="918"/>
      <c r="Q378" s="918"/>
      <c r="R378" s="918"/>
      <c r="S378" s="918"/>
      <c r="T378" s="918"/>
      <c r="U378" s="918"/>
      <c r="V378" s="918"/>
      <c r="W378" s="918"/>
      <c r="X378" s="918"/>
      <c r="Y378" s="918"/>
      <c r="Z378" s="918"/>
      <c r="AA378" s="918"/>
      <c r="AB378" s="918"/>
      <c r="AC378" s="918"/>
      <c r="AD378" s="918"/>
      <c r="AE378" s="918"/>
      <c r="AF378" s="918"/>
    </row>
    <row r="379" spans="1:32" ht="14.25" thickBot="1" thickTop="1">
      <c r="A379" s="919" t="s">
        <v>217</v>
      </c>
      <c r="B379" s="919"/>
      <c r="C379" s="919"/>
      <c r="D379" s="919"/>
      <c r="E379" s="919"/>
      <c r="F379" s="919"/>
      <c r="G379" s="919"/>
      <c r="H379" s="919"/>
      <c r="I379" s="919"/>
      <c r="J379" s="919"/>
      <c r="K379" s="920" t="s">
        <v>805</v>
      </c>
      <c r="L379" s="920"/>
      <c r="M379" s="920"/>
      <c r="N379" s="920"/>
      <c r="O379" s="920" t="s">
        <v>991</v>
      </c>
      <c r="P379" s="920"/>
      <c r="Q379" s="920"/>
      <c r="R379" s="920"/>
      <c r="S379" s="920"/>
      <c r="T379" s="920"/>
      <c r="U379" s="920" t="s">
        <v>992</v>
      </c>
      <c r="V379" s="920"/>
      <c r="W379" s="920"/>
      <c r="X379" s="920"/>
      <c r="Y379" s="920"/>
      <c r="Z379" s="920"/>
      <c r="AA379" s="921" t="s">
        <v>993</v>
      </c>
      <c r="AB379" s="921"/>
      <c r="AC379" s="921"/>
      <c r="AD379" s="921"/>
      <c r="AE379" s="921"/>
      <c r="AF379" s="921"/>
    </row>
    <row r="380" spans="1:32" ht="13.5" thickTop="1">
      <c r="A380" s="913" t="s">
        <v>994</v>
      </c>
      <c r="B380" s="913"/>
      <c r="C380" s="913"/>
      <c r="D380" s="913"/>
      <c r="E380" s="913"/>
      <c r="F380" s="913"/>
      <c r="G380" s="913"/>
      <c r="H380" s="913"/>
      <c r="I380" s="913"/>
      <c r="J380" s="913"/>
      <c r="K380" s="914" t="s">
        <v>995</v>
      </c>
      <c r="L380" s="914"/>
      <c r="M380" s="914"/>
      <c r="N380" s="914"/>
      <c r="O380" s="914" t="s">
        <v>996</v>
      </c>
      <c r="P380" s="914"/>
      <c r="Q380" s="914"/>
      <c r="R380" s="914"/>
      <c r="S380" s="914"/>
      <c r="T380" s="914"/>
      <c r="U380" s="914" t="s">
        <v>997</v>
      </c>
      <c r="V380" s="914"/>
      <c r="W380" s="914"/>
      <c r="X380" s="914"/>
      <c r="Y380" s="914"/>
      <c r="Z380" s="914"/>
      <c r="AA380" s="915" t="s">
        <v>998</v>
      </c>
      <c r="AB380" s="915"/>
      <c r="AC380" s="915"/>
      <c r="AD380" s="915"/>
      <c r="AE380" s="915"/>
      <c r="AF380" s="915"/>
    </row>
    <row r="381" spans="1:32" ht="13.5" thickBot="1">
      <c r="A381" s="910" t="s">
        <v>804</v>
      </c>
      <c r="B381" s="910"/>
      <c r="C381" s="910"/>
      <c r="D381" s="910"/>
      <c r="E381" s="910"/>
      <c r="F381" s="910"/>
      <c r="G381" s="910"/>
      <c r="H381" s="910"/>
      <c r="I381" s="910"/>
      <c r="J381" s="910"/>
      <c r="K381" s="911" t="s">
        <v>999</v>
      </c>
      <c r="L381" s="911"/>
      <c r="M381" s="911"/>
      <c r="N381" s="911"/>
      <c r="O381" s="911" t="s">
        <v>999</v>
      </c>
      <c r="P381" s="911"/>
      <c r="Q381" s="911"/>
      <c r="R381" s="911"/>
      <c r="S381" s="911"/>
      <c r="T381" s="911"/>
      <c r="U381" s="911" t="s">
        <v>999</v>
      </c>
      <c r="V381" s="911"/>
      <c r="W381" s="911"/>
      <c r="X381" s="911"/>
      <c r="Y381" s="911"/>
      <c r="Z381" s="911"/>
      <c r="AA381" s="912" t="s">
        <v>999</v>
      </c>
      <c r="AB381" s="912"/>
      <c r="AC381" s="912"/>
      <c r="AD381" s="912"/>
      <c r="AE381" s="912"/>
      <c r="AF381" s="912"/>
    </row>
    <row r="382" spans="1:32" ht="14.25" thickBot="1" thickTop="1">
      <c r="A382" s="910" t="s">
        <v>1000</v>
      </c>
      <c r="B382" s="910"/>
      <c r="C382" s="910"/>
      <c r="D382" s="910"/>
      <c r="E382" s="910"/>
      <c r="F382" s="910"/>
      <c r="G382" s="910"/>
      <c r="H382" s="910"/>
      <c r="I382" s="910"/>
      <c r="J382" s="910"/>
      <c r="K382" s="911" t="s">
        <v>561</v>
      </c>
      <c r="L382" s="911"/>
      <c r="M382" s="911"/>
      <c r="N382" s="911"/>
      <c r="O382" s="911" t="s">
        <v>1016</v>
      </c>
      <c r="P382" s="911"/>
      <c r="Q382" s="911"/>
      <c r="R382" s="911"/>
      <c r="S382" s="911"/>
      <c r="T382" s="911"/>
      <c r="U382" s="911" t="s">
        <v>1016</v>
      </c>
      <c r="V382" s="911"/>
      <c r="W382" s="911"/>
      <c r="X382" s="911"/>
      <c r="Y382" s="911"/>
      <c r="Z382" s="911"/>
      <c r="AA382" s="912" t="s">
        <v>1016</v>
      </c>
      <c r="AB382" s="912"/>
      <c r="AC382" s="912"/>
      <c r="AD382" s="912"/>
      <c r="AE382" s="912"/>
      <c r="AF382" s="912"/>
    </row>
    <row r="383" spans="1:32" ht="14.25" thickBot="1" thickTop="1">
      <c r="A383" s="910" t="s">
        <v>1004</v>
      </c>
      <c r="B383" s="910"/>
      <c r="C383" s="910"/>
      <c r="D383" s="910"/>
      <c r="E383" s="910"/>
      <c r="F383" s="910"/>
      <c r="G383" s="910"/>
      <c r="H383" s="910"/>
      <c r="I383" s="910"/>
      <c r="J383" s="910"/>
      <c r="K383" s="911" t="s">
        <v>1005</v>
      </c>
      <c r="L383" s="911"/>
      <c r="M383" s="911"/>
      <c r="N383" s="911"/>
      <c r="O383" s="911" t="s">
        <v>1016</v>
      </c>
      <c r="P383" s="911"/>
      <c r="Q383" s="911"/>
      <c r="R383" s="911"/>
      <c r="S383" s="911"/>
      <c r="T383" s="911"/>
      <c r="U383" s="911" t="s">
        <v>1016</v>
      </c>
      <c r="V383" s="911"/>
      <c r="W383" s="911"/>
      <c r="X383" s="911"/>
      <c r="Y383" s="911"/>
      <c r="Z383" s="911"/>
      <c r="AA383" s="912" t="s">
        <v>1016</v>
      </c>
      <c r="AB383" s="912"/>
      <c r="AC383" s="912"/>
      <c r="AD383" s="912"/>
      <c r="AE383" s="912"/>
      <c r="AF383" s="912"/>
    </row>
    <row r="384" spans="1:32" ht="14.25" thickBot="1" thickTop="1">
      <c r="A384" s="910" t="s">
        <v>1009</v>
      </c>
      <c r="B384" s="910"/>
      <c r="C384" s="910"/>
      <c r="D384" s="910"/>
      <c r="E384" s="910"/>
      <c r="F384" s="910"/>
      <c r="G384" s="910"/>
      <c r="H384" s="910"/>
      <c r="I384" s="910"/>
      <c r="J384" s="910"/>
      <c r="K384" s="911" t="s">
        <v>1010</v>
      </c>
      <c r="L384" s="911"/>
      <c r="M384" s="911"/>
      <c r="N384" s="911"/>
      <c r="O384" s="911" t="s">
        <v>1016</v>
      </c>
      <c r="P384" s="911"/>
      <c r="Q384" s="911"/>
      <c r="R384" s="911"/>
      <c r="S384" s="911"/>
      <c r="T384" s="911"/>
      <c r="U384" s="911" t="s">
        <v>1016</v>
      </c>
      <c r="V384" s="911"/>
      <c r="W384" s="911"/>
      <c r="X384" s="911"/>
      <c r="Y384" s="911"/>
      <c r="Z384" s="911"/>
      <c r="AA384" s="912" t="s">
        <v>1016</v>
      </c>
      <c r="AB384" s="912"/>
      <c r="AC384" s="912"/>
      <c r="AD384" s="912"/>
      <c r="AE384" s="912"/>
      <c r="AF384" s="912"/>
    </row>
    <row r="385" spans="1:32" ht="14.25" thickBot="1" thickTop="1">
      <c r="A385" s="910" t="s">
        <v>1014</v>
      </c>
      <c r="B385" s="910"/>
      <c r="C385" s="910"/>
      <c r="D385" s="910"/>
      <c r="E385" s="910"/>
      <c r="F385" s="910"/>
      <c r="G385" s="910"/>
      <c r="H385" s="910"/>
      <c r="I385" s="910"/>
      <c r="J385" s="910"/>
      <c r="K385" s="911" t="s">
        <v>1015</v>
      </c>
      <c r="L385" s="911"/>
      <c r="M385" s="911"/>
      <c r="N385" s="911"/>
      <c r="O385" s="911" t="s">
        <v>1016</v>
      </c>
      <c r="P385" s="911"/>
      <c r="Q385" s="911"/>
      <c r="R385" s="911"/>
      <c r="S385" s="911"/>
      <c r="T385" s="911"/>
      <c r="U385" s="911" t="s">
        <v>1016</v>
      </c>
      <c r="V385" s="911"/>
      <c r="W385" s="911"/>
      <c r="X385" s="911"/>
      <c r="Y385" s="911"/>
      <c r="Z385" s="911"/>
      <c r="AA385" s="912" t="s">
        <v>1016</v>
      </c>
      <c r="AB385" s="912"/>
      <c r="AC385" s="912"/>
      <c r="AD385" s="912"/>
      <c r="AE385" s="912"/>
      <c r="AF385" s="912"/>
    </row>
    <row r="386" spans="1:32" ht="14.25" thickBot="1" thickTop="1">
      <c r="A386" s="910" t="s">
        <v>1017</v>
      </c>
      <c r="B386" s="910"/>
      <c r="C386" s="910"/>
      <c r="D386" s="910"/>
      <c r="E386" s="910"/>
      <c r="F386" s="910"/>
      <c r="G386" s="910"/>
      <c r="H386" s="910"/>
      <c r="I386" s="910"/>
      <c r="J386" s="910"/>
      <c r="K386" s="911" t="s">
        <v>1018</v>
      </c>
      <c r="L386" s="911"/>
      <c r="M386" s="911"/>
      <c r="N386" s="911"/>
      <c r="O386" s="911" t="s">
        <v>1016</v>
      </c>
      <c r="P386" s="911"/>
      <c r="Q386" s="911"/>
      <c r="R386" s="911"/>
      <c r="S386" s="911"/>
      <c r="T386" s="911"/>
      <c r="U386" s="911" t="s">
        <v>1016</v>
      </c>
      <c r="V386" s="911"/>
      <c r="W386" s="911"/>
      <c r="X386" s="911"/>
      <c r="Y386" s="911"/>
      <c r="Z386" s="911"/>
      <c r="AA386" s="912" t="s">
        <v>1016</v>
      </c>
      <c r="AB386" s="912"/>
      <c r="AC386" s="912"/>
      <c r="AD386" s="912"/>
      <c r="AE386" s="912"/>
      <c r="AF386" s="912"/>
    </row>
    <row r="387" spans="1:32" ht="14.25" thickBot="1" thickTop="1">
      <c r="A387" s="910" t="s">
        <v>1019</v>
      </c>
      <c r="B387" s="910"/>
      <c r="C387" s="910"/>
      <c r="D387" s="910"/>
      <c r="E387" s="910"/>
      <c r="F387" s="910"/>
      <c r="G387" s="910"/>
      <c r="H387" s="910"/>
      <c r="I387" s="910"/>
      <c r="J387" s="910"/>
      <c r="K387" s="911" t="s">
        <v>1020</v>
      </c>
      <c r="L387" s="911"/>
      <c r="M387" s="911"/>
      <c r="N387" s="911"/>
      <c r="O387" s="911" t="s">
        <v>1016</v>
      </c>
      <c r="P387" s="911"/>
      <c r="Q387" s="911"/>
      <c r="R387" s="911"/>
      <c r="S387" s="911"/>
      <c r="T387" s="911"/>
      <c r="U387" s="911" t="s">
        <v>1016</v>
      </c>
      <c r="V387" s="911"/>
      <c r="W387" s="911"/>
      <c r="X387" s="911"/>
      <c r="Y387" s="911"/>
      <c r="Z387" s="911"/>
      <c r="AA387" s="912" t="s">
        <v>1016</v>
      </c>
      <c r="AB387" s="912"/>
      <c r="AC387" s="912"/>
      <c r="AD387" s="912"/>
      <c r="AE387" s="912"/>
      <c r="AF387" s="912"/>
    </row>
    <row r="388" spans="1:32" ht="14.25" thickBot="1" thickTop="1">
      <c r="A388" s="910" t="s">
        <v>1021</v>
      </c>
      <c r="B388" s="910"/>
      <c r="C388" s="910"/>
      <c r="D388" s="910"/>
      <c r="E388" s="910"/>
      <c r="F388" s="910"/>
      <c r="G388" s="910"/>
      <c r="H388" s="910"/>
      <c r="I388" s="910"/>
      <c r="J388" s="910"/>
      <c r="K388" s="911" t="s">
        <v>1022</v>
      </c>
      <c r="L388" s="911"/>
      <c r="M388" s="911"/>
      <c r="N388" s="911"/>
      <c r="O388" s="911" t="s">
        <v>1016</v>
      </c>
      <c r="P388" s="911"/>
      <c r="Q388" s="911"/>
      <c r="R388" s="911"/>
      <c r="S388" s="911"/>
      <c r="T388" s="911"/>
      <c r="U388" s="911" t="s">
        <v>1016</v>
      </c>
      <c r="V388" s="911"/>
      <c r="W388" s="911"/>
      <c r="X388" s="911"/>
      <c r="Y388" s="911"/>
      <c r="Z388" s="911"/>
      <c r="AA388" s="912" t="s">
        <v>1016</v>
      </c>
      <c r="AB388" s="912"/>
      <c r="AC388" s="912"/>
      <c r="AD388" s="912"/>
      <c r="AE388" s="912"/>
      <c r="AF388" s="912"/>
    </row>
    <row r="389" spans="1:32" ht="14.25" thickBot="1" thickTop="1">
      <c r="A389" s="910" t="s">
        <v>1023</v>
      </c>
      <c r="B389" s="910"/>
      <c r="C389" s="910"/>
      <c r="D389" s="910"/>
      <c r="E389" s="910"/>
      <c r="F389" s="910"/>
      <c r="G389" s="910"/>
      <c r="H389" s="910"/>
      <c r="I389" s="910"/>
      <c r="J389" s="910"/>
      <c r="K389" s="911" t="s">
        <v>1024</v>
      </c>
      <c r="L389" s="911"/>
      <c r="M389" s="911"/>
      <c r="N389" s="911"/>
      <c r="O389" s="911" t="s">
        <v>1016</v>
      </c>
      <c r="P389" s="911"/>
      <c r="Q389" s="911"/>
      <c r="R389" s="911"/>
      <c r="S389" s="911"/>
      <c r="T389" s="911"/>
      <c r="U389" s="911" t="s">
        <v>1016</v>
      </c>
      <c r="V389" s="911"/>
      <c r="W389" s="911"/>
      <c r="X389" s="911"/>
      <c r="Y389" s="911"/>
      <c r="Z389" s="911"/>
      <c r="AA389" s="912" t="s">
        <v>1016</v>
      </c>
      <c r="AB389" s="912"/>
      <c r="AC389" s="912"/>
      <c r="AD389" s="912"/>
      <c r="AE389" s="912"/>
      <c r="AF389" s="912"/>
    </row>
    <row r="390" spans="1:32" ht="14.25" thickBot="1" thickTop="1">
      <c r="A390" s="910" t="s">
        <v>1014</v>
      </c>
      <c r="B390" s="910"/>
      <c r="C390" s="910"/>
      <c r="D390" s="910"/>
      <c r="E390" s="910"/>
      <c r="F390" s="910"/>
      <c r="G390" s="910"/>
      <c r="H390" s="910"/>
      <c r="I390" s="910"/>
      <c r="J390" s="910"/>
      <c r="K390" s="911" t="s">
        <v>1028</v>
      </c>
      <c r="L390" s="911"/>
      <c r="M390" s="911"/>
      <c r="N390" s="911"/>
      <c r="O390" s="911" t="s">
        <v>1016</v>
      </c>
      <c r="P390" s="911"/>
      <c r="Q390" s="911"/>
      <c r="R390" s="911"/>
      <c r="S390" s="911"/>
      <c r="T390" s="911"/>
      <c r="U390" s="911" t="s">
        <v>1016</v>
      </c>
      <c r="V390" s="911"/>
      <c r="W390" s="911"/>
      <c r="X390" s="911"/>
      <c r="Y390" s="911"/>
      <c r="Z390" s="911"/>
      <c r="AA390" s="912" t="s">
        <v>1016</v>
      </c>
      <c r="AB390" s="912"/>
      <c r="AC390" s="912"/>
      <c r="AD390" s="912"/>
      <c r="AE390" s="912"/>
      <c r="AF390" s="912"/>
    </row>
    <row r="391" spans="1:32" ht="14.25" thickBot="1" thickTop="1">
      <c r="A391" s="910" t="s">
        <v>1017</v>
      </c>
      <c r="B391" s="910"/>
      <c r="C391" s="910"/>
      <c r="D391" s="910"/>
      <c r="E391" s="910"/>
      <c r="F391" s="910"/>
      <c r="G391" s="910"/>
      <c r="H391" s="910"/>
      <c r="I391" s="910"/>
      <c r="J391" s="910"/>
      <c r="K391" s="911" t="s">
        <v>1029</v>
      </c>
      <c r="L391" s="911"/>
      <c r="M391" s="911"/>
      <c r="N391" s="911"/>
      <c r="O391" s="911" t="s">
        <v>1016</v>
      </c>
      <c r="P391" s="911"/>
      <c r="Q391" s="911"/>
      <c r="R391" s="911"/>
      <c r="S391" s="911"/>
      <c r="T391" s="911"/>
      <c r="U391" s="911" t="s">
        <v>1016</v>
      </c>
      <c r="V391" s="911"/>
      <c r="W391" s="911"/>
      <c r="X391" s="911"/>
      <c r="Y391" s="911"/>
      <c r="Z391" s="911"/>
      <c r="AA391" s="912" t="s">
        <v>1016</v>
      </c>
      <c r="AB391" s="912"/>
      <c r="AC391" s="912"/>
      <c r="AD391" s="912"/>
      <c r="AE391" s="912"/>
      <c r="AF391" s="912"/>
    </row>
    <row r="392" spans="1:32" ht="14.25" thickBot="1" thickTop="1">
      <c r="A392" s="910" t="s">
        <v>1019</v>
      </c>
      <c r="B392" s="910"/>
      <c r="C392" s="910"/>
      <c r="D392" s="910"/>
      <c r="E392" s="910"/>
      <c r="F392" s="910"/>
      <c r="G392" s="910"/>
      <c r="H392" s="910"/>
      <c r="I392" s="910"/>
      <c r="J392" s="910"/>
      <c r="K392" s="911" t="s">
        <v>1030</v>
      </c>
      <c r="L392" s="911"/>
      <c r="M392" s="911"/>
      <c r="N392" s="911"/>
      <c r="O392" s="911" t="s">
        <v>1016</v>
      </c>
      <c r="P392" s="911"/>
      <c r="Q392" s="911"/>
      <c r="R392" s="911"/>
      <c r="S392" s="911"/>
      <c r="T392" s="911"/>
      <c r="U392" s="911" t="s">
        <v>1016</v>
      </c>
      <c r="V392" s="911"/>
      <c r="W392" s="911"/>
      <c r="X392" s="911"/>
      <c r="Y392" s="911"/>
      <c r="Z392" s="911"/>
      <c r="AA392" s="912" t="s">
        <v>1016</v>
      </c>
      <c r="AB392" s="912"/>
      <c r="AC392" s="912"/>
      <c r="AD392" s="912"/>
      <c r="AE392" s="912"/>
      <c r="AF392" s="912"/>
    </row>
    <row r="393" spans="1:32" ht="14.25" thickBot="1" thickTop="1">
      <c r="A393" s="910" t="s">
        <v>1021</v>
      </c>
      <c r="B393" s="910"/>
      <c r="C393" s="910"/>
      <c r="D393" s="910"/>
      <c r="E393" s="910"/>
      <c r="F393" s="910"/>
      <c r="G393" s="910"/>
      <c r="H393" s="910"/>
      <c r="I393" s="910"/>
      <c r="J393" s="910"/>
      <c r="K393" s="911" t="s">
        <v>1031</v>
      </c>
      <c r="L393" s="911"/>
      <c r="M393" s="911"/>
      <c r="N393" s="911"/>
      <c r="O393" s="911" t="s">
        <v>1016</v>
      </c>
      <c r="P393" s="911"/>
      <c r="Q393" s="911"/>
      <c r="R393" s="911"/>
      <c r="S393" s="911"/>
      <c r="T393" s="911"/>
      <c r="U393" s="911" t="s">
        <v>1016</v>
      </c>
      <c r="V393" s="911"/>
      <c r="W393" s="911"/>
      <c r="X393" s="911"/>
      <c r="Y393" s="911"/>
      <c r="Z393" s="911"/>
      <c r="AA393" s="912" t="s">
        <v>1016</v>
      </c>
      <c r="AB393" s="912"/>
      <c r="AC393" s="912"/>
      <c r="AD393" s="912"/>
      <c r="AE393" s="912"/>
      <c r="AF393" s="912"/>
    </row>
    <row r="394" spans="1:32" ht="14.25" thickBot="1" thickTop="1">
      <c r="A394" s="910" t="s">
        <v>1032</v>
      </c>
      <c r="B394" s="910"/>
      <c r="C394" s="910"/>
      <c r="D394" s="910"/>
      <c r="E394" s="910"/>
      <c r="F394" s="910"/>
      <c r="G394" s="910"/>
      <c r="H394" s="910"/>
      <c r="I394" s="910"/>
      <c r="J394" s="910"/>
      <c r="K394" s="911" t="s">
        <v>1033</v>
      </c>
      <c r="L394" s="911"/>
      <c r="M394" s="911"/>
      <c r="N394" s="911"/>
      <c r="O394" s="911" t="s">
        <v>1016</v>
      </c>
      <c r="P394" s="911"/>
      <c r="Q394" s="911"/>
      <c r="R394" s="911"/>
      <c r="S394" s="911"/>
      <c r="T394" s="911"/>
      <c r="U394" s="911" t="s">
        <v>1016</v>
      </c>
      <c r="V394" s="911"/>
      <c r="W394" s="911"/>
      <c r="X394" s="911"/>
      <c r="Y394" s="911"/>
      <c r="Z394" s="911"/>
      <c r="AA394" s="912" t="s">
        <v>1016</v>
      </c>
      <c r="AB394" s="912"/>
      <c r="AC394" s="912"/>
      <c r="AD394" s="912"/>
      <c r="AE394" s="912"/>
      <c r="AF394" s="912"/>
    </row>
    <row r="395" spans="1:32" ht="14.25" thickBot="1" thickTop="1">
      <c r="A395" s="910" t="s">
        <v>1014</v>
      </c>
      <c r="B395" s="910"/>
      <c r="C395" s="910"/>
      <c r="D395" s="910"/>
      <c r="E395" s="910"/>
      <c r="F395" s="910"/>
      <c r="G395" s="910"/>
      <c r="H395" s="910"/>
      <c r="I395" s="910"/>
      <c r="J395" s="910"/>
      <c r="K395" s="911" t="s">
        <v>1034</v>
      </c>
      <c r="L395" s="911"/>
      <c r="M395" s="911"/>
      <c r="N395" s="911"/>
      <c r="O395" s="911" t="s">
        <v>1016</v>
      </c>
      <c r="P395" s="911"/>
      <c r="Q395" s="911"/>
      <c r="R395" s="911"/>
      <c r="S395" s="911"/>
      <c r="T395" s="911"/>
      <c r="U395" s="911" t="s">
        <v>1016</v>
      </c>
      <c r="V395" s="911"/>
      <c r="W395" s="911"/>
      <c r="X395" s="911"/>
      <c r="Y395" s="911"/>
      <c r="Z395" s="911"/>
      <c r="AA395" s="912" t="s">
        <v>1016</v>
      </c>
      <c r="AB395" s="912"/>
      <c r="AC395" s="912"/>
      <c r="AD395" s="912"/>
      <c r="AE395" s="912"/>
      <c r="AF395" s="912"/>
    </row>
    <row r="396" spans="1:32" ht="14.25" thickBot="1" thickTop="1">
      <c r="A396" s="910" t="s">
        <v>1017</v>
      </c>
      <c r="B396" s="910"/>
      <c r="C396" s="910"/>
      <c r="D396" s="910"/>
      <c r="E396" s="910"/>
      <c r="F396" s="910"/>
      <c r="G396" s="910"/>
      <c r="H396" s="910"/>
      <c r="I396" s="910"/>
      <c r="J396" s="910"/>
      <c r="K396" s="911" t="s">
        <v>1035</v>
      </c>
      <c r="L396" s="911"/>
      <c r="M396" s="911"/>
      <c r="N396" s="911"/>
      <c r="O396" s="911" t="s">
        <v>1016</v>
      </c>
      <c r="P396" s="911"/>
      <c r="Q396" s="911"/>
      <c r="R396" s="911"/>
      <c r="S396" s="911"/>
      <c r="T396" s="911"/>
      <c r="U396" s="911" t="s">
        <v>1016</v>
      </c>
      <c r="V396" s="911"/>
      <c r="W396" s="911"/>
      <c r="X396" s="911"/>
      <c r="Y396" s="911"/>
      <c r="Z396" s="911"/>
      <c r="AA396" s="912" t="s">
        <v>1016</v>
      </c>
      <c r="AB396" s="912"/>
      <c r="AC396" s="912"/>
      <c r="AD396" s="912"/>
      <c r="AE396" s="912"/>
      <c r="AF396" s="912"/>
    </row>
    <row r="397" spans="1:32" ht="14.25" thickBot="1" thickTop="1">
      <c r="A397" s="910" t="s">
        <v>1019</v>
      </c>
      <c r="B397" s="910"/>
      <c r="C397" s="910"/>
      <c r="D397" s="910"/>
      <c r="E397" s="910"/>
      <c r="F397" s="910"/>
      <c r="G397" s="910"/>
      <c r="H397" s="910"/>
      <c r="I397" s="910"/>
      <c r="J397" s="910"/>
      <c r="K397" s="911" t="s">
        <v>1036</v>
      </c>
      <c r="L397" s="911"/>
      <c r="M397" s="911"/>
      <c r="N397" s="911"/>
      <c r="O397" s="911" t="s">
        <v>1016</v>
      </c>
      <c r="P397" s="911"/>
      <c r="Q397" s="911"/>
      <c r="R397" s="911"/>
      <c r="S397" s="911"/>
      <c r="T397" s="911"/>
      <c r="U397" s="911" t="s">
        <v>1016</v>
      </c>
      <c r="V397" s="911"/>
      <c r="W397" s="911"/>
      <c r="X397" s="911"/>
      <c r="Y397" s="911"/>
      <c r="Z397" s="911"/>
      <c r="AA397" s="912" t="s">
        <v>1016</v>
      </c>
      <c r="AB397" s="912"/>
      <c r="AC397" s="912"/>
      <c r="AD397" s="912"/>
      <c r="AE397" s="912"/>
      <c r="AF397" s="912"/>
    </row>
    <row r="398" spans="1:32" ht="14.25" thickBot="1" thickTop="1">
      <c r="A398" s="910" t="s">
        <v>1021</v>
      </c>
      <c r="B398" s="910"/>
      <c r="C398" s="910"/>
      <c r="D398" s="910"/>
      <c r="E398" s="910"/>
      <c r="F398" s="910"/>
      <c r="G398" s="910"/>
      <c r="H398" s="910"/>
      <c r="I398" s="910"/>
      <c r="J398" s="910"/>
      <c r="K398" s="911" t="s">
        <v>1037</v>
      </c>
      <c r="L398" s="911"/>
      <c r="M398" s="911"/>
      <c r="N398" s="911"/>
      <c r="O398" s="911" t="s">
        <v>1016</v>
      </c>
      <c r="P398" s="911"/>
      <c r="Q398" s="911"/>
      <c r="R398" s="911"/>
      <c r="S398" s="911"/>
      <c r="T398" s="911"/>
      <c r="U398" s="911" t="s">
        <v>1016</v>
      </c>
      <c r="V398" s="911"/>
      <c r="W398" s="911"/>
      <c r="X398" s="911"/>
      <c r="Y398" s="911"/>
      <c r="Z398" s="911"/>
      <c r="AA398" s="912" t="s">
        <v>1016</v>
      </c>
      <c r="AB398" s="912"/>
      <c r="AC398" s="912"/>
      <c r="AD398" s="912"/>
      <c r="AE398" s="912"/>
      <c r="AF398" s="912"/>
    </row>
    <row r="399" spans="1:32" ht="14.25" thickBot="1" thickTop="1">
      <c r="A399" s="910" t="s">
        <v>1038</v>
      </c>
      <c r="B399" s="910"/>
      <c r="C399" s="910"/>
      <c r="D399" s="910"/>
      <c r="E399" s="910"/>
      <c r="F399" s="910"/>
      <c r="G399" s="910"/>
      <c r="H399" s="910"/>
      <c r="I399" s="910"/>
      <c r="J399" s="910"/>
      <c r="K399" s="911" t="s">
        <v>1039</v>
      </c>
      <c r="L399" s="911"/>
      <c r="M399" s="911"/>
      <c r="N399" s="911"/>
      <c r="O399" s="911" t="s">
        <v>1016</v>
      </c>
      <c r="P399" s="911"/>
      <c r="Q399" s="911"/>
      <c r="R399" s="911"/>
      <c r="S399" s="911"/>
      <c r="T399" s="911"/>
      <c r="U399" s="911" t="s">
        <v>1016</v>
      </c>
      <c r="V399" s="911"/>
      <c r="W399" s="911"/>
      <c r="X399" s="911"/>
      <c r="Y399" s="911"/>
      <c r="Z399" s="911"/>
      <c r="AA399" s="912" t="s">
        <v>1016</v>
      </c>
      <c r="AB399" s="912"/>
      <c r="AC399" s="912"/>
      <c r="AD399" s="912"/>
      <c r="AE399" s="912"/>
      <c r="AF399" s="912"/>
    </row>
    <row r="400" spans="1:32" ht="14.25" thickBot="1" thickTop="1">
      <c r="A400" s="910" t="s">
        <v>1043</v>
      </c>
      <c r="B400" s="910"/>
      <c r="C400" s="910"/>
      <c r="D400" s="910"/>
      <c r="E400" s="910"/>
      <c r="F400" s="910"/>
      <c r="G400" s="910"/>
      <c r="H400" s="910"/>
      <c r="I400" s="910"/>
      <c r="J400" s="910"/>
      <c r="K400" s="911" t="s">
        <v>1044</v>
      </c>
      <c r="L400" s="911"/>
      <c r="M400" s="911"/>
      <c r="N400" s="911"/>
      <c r="O400" s="911" t="s">
        <v>1016</v>
      </c>
      <c r="P400" s="911"/>
      <c r="Q400" s="911"/>
      <c r="R400" s="911"/>
      <c r="S400" s="911"/>
      <c r="T400" s="911"/>
      <c r="U400" s="911" t="s">
        <v>1016</v>
      </c>
      <c r="V400" s="911"/>
      <c r="W400" s="911"/>
      <c r="X400" s="911"/>
      <c r="Y400" s="911"/>
      <c r="Z400" s="911"/>
      <c r="AA400" s="912" t="s">
        <v>1016</v>
      </c>
      <c r="AB400" s="912"/>
      <c r="AC400" s="912"/>
      <c r="AD400" s="912"/>
      <c r="AE400" s="912"/>
      <c r="AF400" s="912"/>
    </row>
    <row r="401" spans="1:32" ht="14.25" thickBot="1" thickTop="1">
      <c r="A401" s="910" t="s">
        <v>1014</v>
      </c>
      <c r="B401" s="910"/>
      <c r="C401" s="910"/>
      <c r="D401" s="910"/>
      <c r="E401" s="910"/>
      <c r="F401" s="910"/>
      <c r="G401" s="910"/>
      <c r="H401" s="910"/>
      <c r="I401" s="910"/>
      <c r="J401" s="910"/>
      <c r="K401" s="911" t="s">
        <v>1048</v>
      </c>
      <c r="L401" s="911"/>
      <c r="M401" s="911"/>
      <c r="N401" s="911"/>
      <c r="O401" s="911" t="s">
        <v>1016</v>
      </c>
      <c r="P401" s="911"/>
      <c r="Q401" s="911"/>
      <c r="R401" s="911"/>
      <c r="S401" s="911"/>
      <c r="T401" s="911"/>
      <c r="U401" s="911" t="s">
        <v>1016</v>
      </c>
      <c r="V401" s="911"/>
      <c r="W401" s="911"/>
      <c r="X401" s="911"/>
      <c r="Y401" s="911"/>
      <c r="Z401" s="911"/>
      <c r="AA401" s="912" t="s">
        <v>1016</v>
      </c>
      <c r="AB401" s="912"/>
      <c r="AC401" s="912"/>
      <c r="AD401" s="912"/>
      <c r="AE401" s="912"/>
      <c r="AF401" s="912"/>
    </row>
    <row r="402" spans="1:32" ht="14.25" thickBot="1" thickTop="1">
      <c r="A402" s="910" t="s">
        <v>1017</v>
      </c>
      <c r="B402" s="910"/>
      <c r="C402" s="910"/>
      <c r="D402" s="910"/>
      <c r="E402" s="910"/>
      <c r="F402" s="910"/>
      <c r="G402" s="910"/>
      <c r="H402" s="910"/>
      <c r="I402" s="910"/>
      <c r="J402" s="910"/>
      <c r="K402" s="911" t="s">
        <v>1050</v>
      </c>
      <c r="L402" s="911"/>
      <c r="M402" s="911"/>
      <c r="N402" s="911"/>
      <c r="O402" s="911" t="s">
        <v>1016</v>
      </c>
      <c r="P402" s="911"/>
      <c r="Q402" s="911"/>
      <c r="R402" s="911"/>
      <c r="S402" s="911"/>
      <c r="T402" s="911"/>
      <c r="U402" s="911" t="s">
        <v>1016</v>
      </c>
      <c r="V402" s="911"/>
      <c r="W402" s="911"/>
      <c r="X402" s="911"/>
      <c r="Y402" s="911"/>
      <c r="Z402" s="911"/>
      <c r="AA402" s="912" t="s">
        <v>1016</v>
      </c>
      <c r="AB402" s="912"/>
      <c r="AC402" s="912"/>
      <c r="AD402" s="912"/>
      <c r="AE402" s="912"/>
      <c r="AF402" s="912"/>
    </row>
    <row r="403" spans="1:32" ht="14.25" thickBot="1" thickTop="1">
      <c r="A403" s="910" t="s">
        <v>1019</v>
      </c>
      <c r="B403" s="910"/>
      <c r="C403" s="910"/>
      <c r="D403" s="910"/>
      <c r="E403" s="910"/>
      <c r="F403" s="910"/>
      <c r="G403" s="910"/>
      <c r="H403" s="910"/>
      <c r="I403" s="910"/>
      <c r="J403" s="910"/>
      <c r="K403" s="911" t="s">
        <v>1051</v>
      </c>
      <c r="L403" s="911"/>
      <c r="M403" s="911"/>
      <c r="N403" s="911"/>
      <c r="O403" s="911" t="s">
        <v>1016</v>
      </c>
      <c r="P403" s="911"/>
      <c r="Q403" s="911"/>
      <c r="R403" s="911"/>
      <c r="S403" s="911"/>
      <c r="T403" s="911"/>
      <c r="U403" s="911" t="s">
        <v>1016</v>
      </c>
      <c r="V403" s="911"/>
      <c r="W403" s="911"/>
      <c r="X403" s="911"/>
      <c r="Y403" s="911"/>
      <c r="Z403" s="911"/>
      <c r="AA403" s="912" t="s">
        <v>1016</v>
      </c>
      <c r="AB403" s="912"/>
      <c r="AC403" s="912"/>
      <c r="AD403" s="912"/>
      <c r="AE403" s="912"/>
      <c r="AF403" s="912"/>
    </row>
    <row r="404" spans="1:32" ht="14.25" thickBot="1" thickTop="1">
      <c r="A404" s="910" t="s">
        <v>1021</v>
      </c>
      <c r="B404" s="910"/>
      <c r="C404" s="910"/>
      <c r="D404" s="910"/>
      <c r="E404" s="910"/>
      <c r="F404" s="910"/>
      <c r="G404" s="910"/>
      <c r="H404" s="910"/>
      <c r="I404" s="910"/>
      <c r="J404" s="910"/>
      <c r="K404" s="911" t="s">
        <v>1053</v>
      </c>
      <c r="L404" s="911"/>
      <c r="M404" s="911"/>
      <c r="N404" s="911"/>
      <c r="O404" s="911" t="s">
        <v>1016</v>
      </c>
      <c r="P404" s="911"/>
      <c r="Q404" s="911"/>
      <c r="R404" s="911"/>
      <c r="S404" s="911"/>
      <c r="T404" s="911"/>
      <c r="U404" s="911" t="s">
        <v>1016</v>
      </c>
      <c r="V404" s="911"/>
      <c r="W404" s="911"/>
      <c r="X404" s="911"/>
      <c r="Y404" s="911"/>
      <c r="Z404" s="911"/>
      <c r="AA404" s="912" t="s">
        <v>1016</v>
      </c>
      <c r="AB404" s="912"/>
      <c r="AC404" s="912"/>
      <c r="AD404" s="912"/>
      <c r="AE404" s="912"/>
      <c r="AF404" s="912"/>
    </row>
    <row r="405" spans="1:32" ht="14.25" thickBot="1" thickTop="1">
      <c r="A405" s="910" t="s">
        <v>1056</v>
      </c>
      <c r="B405" s="910"/>
      <c r="C405" s="910"/>
      <c r="D405" s="910"/>
      <c r="E405" s="910"/>
      <c r="F405" s="910"/>
      <c r="G405" s="910"/>
      <c r="H405" s="910"/>
      <c r="I405" s="910"/>
      <c r="J405" s="910"/>
      <c r="K405" s="911" t="s">
        <v>1057</v>
      </c>
      <c r="L405" s="911"/>
      <c r="M405" s="911"/>
      <c r="N405" s="911"/>
      <c r="O405" s="911" t="s">
        <v>1016</v>
      </c>
      <c r="P405" s="911"/>
      <c r="Q405" s="911"/>
      <c r="R405" s="911"/>
      <c r="S405" s="911"/>
      <c r="T405" s="911"/>
      <c r="U405" s="911" t="s">
        <v>1016</v>
      </c>
      <c r="V405" s="911"/>
      <c r="W405" s="911"/>
      <c r="X405" s="911"/>
      <c r="Y405" s="911"/>
      <c r="Z405" s="911"/>
      <c r="AA405" s="912" t="s">
        <v>1016</v>
      </c>
      <c r="AB405" s="912"/>
      <c r="AC405" s="912"/>
      <c r="AD405" s="912"/>
      <c r="AE405" s="912"/>
      <c r="AF405" s="912"/>
    </row>
    <row r="406" spans="1:32" ht="14.25" thickBot="1" thickTop="1">
      <c r="A406" s="910" t="s">
        <v>1014</v>
      </c>
      <c r="B406" s="910"/>
      <c r="C406" s="910"/>
      <c r="D406" s="910"/>
      <c r="E406" s="910"/>
      <c r="F406" s="910"/>
      <c r="G406" s="910"/>
      <c r="H406" s="910"/>
      <c r="I406" s="910"/>
      <c r="J406" s="910"/>
      <c r="K406" s="911" t="s">
        <v>1061</v>
      </c>
      <c r="L406" s="911"/>
      <c r="M406" s="911"/>
      <c r="N406" s="911"/>
      <c r="O406" s="911" t="s">
        <v>1016</v>
      </c>
      <c r="P406" s="911"/>
      <c r="Q406" s="911"/>
      <c r="R406" s="911"/>
      <c r="S406" s="911"/>
      <c r="T406" s="911"/>
      <c r="U406" s="911" t="s">
        <v>1016</v>
      </c>
      <c r="V406" s="911"/>
      <c r="W406" s="911"/>
      <c r="X406" s="911"/>
      <c r="Y406" s="911"/>
      <c r="Z406" s="911"/>
      <c r="AA406" s="912" t="s">
        <v>1016</v>
      </c>
      <c r="AB406" s="912"/>
      <c r="AC406" s="912"/>
      <c r="AD406" s="912"/>
      <c r="AE406" s="912"/>
      <c r="AF406" s="912"/>
    </row>
    <row r="407" spans="1:32" ht="14.25" thickBot="1" thickTop="1">
      <c r="A407" s="910" t="s">
        <v>1017</v>
      </c>
      <c r="B407" s="910"/>
      <c r="C407" s="910"/>
      <c r="D407" s="910"/>
      <c r="E407" s="910"/>
      <c r="F407" s="910"/>
      <c r="G407" s="910"/>
      <c r="H407" s="910"/>
      <c r="I407" s="910"/>
      <c r="J407" s="910"/>
      <c r="K407" s="911" t="s">
        <v>1063</v>
      </c>
      <c r="L407" s="911"/>
      <c r="M407" s="911"/>
      <c r="N407" s="911"/>
      <c r="O407" s="911" t="s">
        <v>1016</v>
      </c>
      <c r="P407" s="911"/>
      <c r="Q407" s="911"/>
      <c r="R407" s="911"/>
      <c r="S407" s="911"/>
      <c r="T407" s="911"/>
      <c r="U407" s="911" t="s">
        <v>1016</v>
      </c>
      <c r="V407" s="911"/>
      <c r="W407" s="911"/>
      <c r="X407" s="911"/>
      <c r="Y407" s="911"/>
      <c r="Z407" s="911"/>
      <c r="AA407" s="912" t="s">
        <v>1016</v>
      </c>
      <c r="AB407" s="912"/>
      <c r="AC407" s="912"/>
      <c r="AD407" s="912"/>
      <c r="AE407" s="912"/>
      <c r="AF407" s="912"/>
    </row>
    <row r="408" spans="1:32" ht="14.25" thickBot="1" thickTop="1">
      <c r="A408" s="910" t="s">
        <v>1019</v>
      </c>
      <c r="B408" s="910"/>
      <c r="C408" s="910"/>
      <c r="D408" s="910"/>
      <c r="E408" s="910"/>
      <c r="F408" s="910"/>
      <c r="G408" s="910"/>
      <c r="H408" s="910"/>
      <c r="I408" s="910"/>
      <c r="J408" s="910"/>
      <c r="K408" s="911" t="s">
        <v>1064</v>
      </c>
      <c r="L408" s="911"/>
      <c r="M408" s="911"/>
      <c r="N408" s="911"/>
      <c r="O408" s="911" t="s">
        <v>1016</v>
      </c>
      <c r="P408" s="911"/>
      <c r="Q408" s="911"/>
      <c r="R408" s="911"/>
      <c r="S408" s="911"/>
      <c r="T408" s="911"/>
      <c r="U408" s="911" t="s">
        <v>1016</v>
      </c>
      <c r="V408" s="911"/>
      <c r="W408" s="911"/>
      <c r="X408" s="911"/>
      <c r="Y408" s="911"/>
      <c r="Z408" s="911"/>
      <c r="AA408" s="912" t="s">
        <v>1016</v>
      </c>
      <c r="AB408" s="912"/>
      <c r="AC408" s="912"/>
      <c r="AD408" s="912"/>
      <c r="AE408" s="912"/>
      <c r="AF408" s="912"/>
    </row>
    <row r="409" spans="1:32" ht="14.25" thickBot="1" thickTop="1">
      <c r="A409" s="910" t="s">
        <v>1021</v>
      </c>
      <c r="B409" s="910"/>
      <c r="C409" s="910"/>
      <c r="D409" s="910"/>
      <c r="E409" s="910"/>
      <c r="F409" s="910"/>
      <c r="G409" s="910"/>
      <c r="H409" s="910"/>
      <c r="I409" s="910"/>
      <c r="J409" s="910"/>
      <c r="K409" s="911" t="s">
        <v>1066</v>
      </c>
      <c r="L409" s="911"/>
      <c r="M409" s="911"/>
      <c r="N409" s="911"/>
      <c r="O409" s="911" t="s">
        <v>1016</v>
      </c>
      <c r="P409" s="911"/>
      <c r="Q409" s="911"/>
      <c r="R409" s="911"/>
      <c r="S409" s="911"/>
      <c r="T409" s="911"/>
      <c r="U409" s="911" t="s">
        <v>1016</v>
      </c>
      <c r="V409" s="911"/>
      <c r="W409" s="911"/>
      <c r="X409" s="911"/>
      <c r="Y409" s="911"/>
      <c r="Z409" s="911"/>
      <c r="AA409" s="912" t="s">
        <v>1016</v>
      </c>
      <c r="AB409" s="912"/>
      <c r="AC409" s="912"/>
      <c r="AD409" s="912"/>
      <c r="AE409" s="912"/>
      <c r="AF409" s="912"/>
    </row>
    <row r="410" spans="1:32" ht="14.25" thickBot="1" thickTop="1">
      <c r="A410" s="910" t="s">
        <v>1069</v>
      </c>
      <c r="B410" s="910"/>
      <c r="C410" s="910"/>
      <c r="D410" s="910"/>
      <c r="E410" s="910"/>
      <c r="F410" s="910"/>
      <c r="G410" s="910"/>
      <c r="H410" s="910"/>
      <c r="I410" s="910"/>
      <c r="J410" s="910"/>
      <c r="K410" s="911" t="s">
        <v>1070</v>
      </c>
      <c r="L410" s="911"/>
      <c r="M410" s="911"/>
      <c r="N410" s="911"/>
      <c r="O410" s="911" t="s">
        <v>1016</v>
      </c>
      <c r="P410" s="911"/>
      <c r="Q410" s="911"/>
      <c r="R410" s="911"/>
      <c r="S410" s="911"/>
      <c r="T410" s="911"/>
      <c r="U410" s="911" t="s">
        <v>1016</v>
      </c>
      <c r="V410" s="911"/>
      <c r="W410" s="911"/>
      <c r="X410" s="911"/>
      <c r="Y410" s="911"/>
      <c r="Z410" s="911"/>
      <c r="AA410" s="912" t="s">
        <v>1016</v>
      </c>
      <c r="AB410" s="912"/>
      <c r="AC410" s="912"/>
      <c r="AD410" s="912"/>
      <c r="AE410" s="912"/>
      <c r="AF410" s="912"/>
    </row>
    <row r="411" spans="1:32" ht="14.25" thickBot="1" thickTop="1">
      <c r="A411" s="910" t="s">
        <v>1014</v>
      </c>
      <c r="B411" s="910"/>
      <c r="C411" s="910"/>
      <c r="D411" s="910"/>
      <c r="E411" s="910"/>
      <c r="F411" s="910"/>
      <c r="G411" s="910"/>
      <c r="H411" s="910"/>
      <c r="I411" s="910"/>
      <c r="J411" s="910"/>
      <c r="K411" s="911" t="s">
        <v>1071</v>
      </c>
      <c r="L411" s="911"/>
      <c r="M411" s="911"/>
      <c r="N411" s="911"/>
      <c r="O411" s="911" t="s">
        <v>1016</v>
      </c>
      <c r="P411" s="911"/>
      <c r="Q411" s="911"/>
      <c r="R411" s="911"/>
      <c r="S411" s="911"/>
      <c r="T411" s="911"/>
      <c r="U411" s="911" t="s">
        <v>1016</v>
      </c>
      <c r="V411" s="911"/>
      <c r="W411" s="911"/>
      <c r="X411" s="911"/>
      <c r="Y411" s="911"/>
      <c r="Z411" s="911"/>
      <c r="AA411" s="912" t="s">
        <v>1016</v>
      </c>
      <c r="AB411" s="912"/>
      <c r="AC411" s="912"/>
      <c r="AD411" s="912"/>
      <c r="AE411" s="912"/>
      <c r="AF411" s="912"/>
    </row>
    <row r="412" spans="1:32" ht="14.25" thickBot="1" thickTop="1">
      <c r="A412" s="910" t="s">
        <v>1017</v>
      </c>
      <c r="B412" s="910"/>
      <c r="C412" s="910"/>
      <c r="D412" s="910"/>
      <c r="E412" s="910"/>
      <c r="F412" s="910"/>
      <c r="G412" s="910"/>
      <c r="H412" s="910"/>
      <c r="I412" s="910"/>
      <c r="J412" s="910"/>
      <c r="K412" s="911" t="s">
        <v>1072</v>
      </c>
      <c r="L412" s="911"/>
      <c r="M412" s="911"/>
      <c r="N412" s="911"/>
      <c r="O412" s="911" t="s">
        <v>1016</v>
      </c>
      <c r="P412" s="911"/>
      <c r="Q412" s="911"/>
      <c r="R412" s="911"/>
      <c r="S412" s="911"/>
      <c r="T412" s="911"/>
      <c r="U412" s="911" t="s">
        <v>1016</v>
      </c>
      <c r="V412" s="911"/>
      <c r="W412" s="911"/>
      <c r="X412" s="911"/>
      <c r="Y412" s="911"/>
      <c r="Z412" s="911"/>
      <c r="AA412" s="912" t="s">
        <v>1016</v>
      </c>
      <c r="AB412" s="912"/>
      <c r="AC412" s="912"/>
      <c r="AD412" s="912"/>
      <c r="AE412" s="912"/>
      <c r="AF412" s="912"/>
    </row>
    <row r="413" spans="1:32" ht="14.25" thickBot="1" thickTop="1">
      <c r="A413" s="910" t="s">
        <v>1019</v>
      </c>
      <c r="B413" s="910"/>
      <c r="C413" s="910"/>
      <c r="D413" s="910"/>
      <c r="E413" s="910"/>
      <c r="F413" s="910"/>
      <c r="G413" s="910"/>
      <c r="H413" s="910"/>
      <c r="I413" s="910"/>
      <c r="J413" s="910"/>
      <c r="K413" s="911" t="s">
        <v>1073</v>
      </c>
      <c r="L413" s="911"/>
      <c r="M413" s="911"/>
      <c r="N413" s="911"/>
      <c r="O413" s="911" t="s">
        <v>1016</v>
      </c>
      <c r="P413" s="911"/>
      <c r="Q413" s="911"/>
      <c r="R413" s="911"/>
      <c r="S413" s="911"/>
      <c r="T413" s="911"/>
      <c r="U413" s="911" t="s">
        <v>1016</v>
      </c>
      <c r="V413" s="911"/>
      <c r="W413" s="911"/>
      <c r="X413" s="911"/>
      <c r="Y413" s="911"/>
      <c r="Z413" s="911"/>
      <c r="AA413" s="912" t="s">
        <v>1016</v>
      </c>
      <c r="AB413" s="912"/>
      <c r="AC413" s="912"/>
      <c r="AD413" s="912"/>
      <c r="AE413" s="912"/>
      <c r="AF413" s="912"/>
    </row>
    <row r="414" spans="1:32" ht="14.25" thickBot="1" thickTop="1">
      <c r="A414" s="910" t="s">
        <v>1021</v>
      </c>
      <c r="B414" s="910"/>
      <c r="C414" s="910"/>
      <c r="D414" s="910"/>
      <c r="E414" s="910"/>
      <c r="F414" s="910"/>
      <c r="G414" s="910"/>
      <c r="H414" s="910"/>
      <c r="I414" s="910"/>
      <c r="J414" s="910"/>
      <c r="K414" s="911" t="s">
        <v>1074</v>
      </c>
      <c r="L414" s="911"/>
      <c r="M414" s="911"/>
      <c r="N414" s="911"/>
      <c r="O414" s="911" t="s">
        <v>1016</v>
      </c>
      <c r="P414" s="911"/>
      <c r="Q414" s="911"/>
      <c r="R414" s="911"/>
      <c r="S414" s="911"/>
      <c r="T414" s="911"/>
      <c r="U414" s="911" t="s">
        <v>1016</v>
      </c>
      <c r="V414" s="911"/>
      <c r="W414" s="911"/>
      <c r="X414" s="911"/>
      <c r="Y414" s="911"/>
      <c r="Z414" s="911"/>
      <c r="AA414" s="912" t="s">
        <v>1016</v>
      </c>
      <c r="AB414" s="912"/>
      <c r="AC414" s="912"/>
      <c r="AD414" s="912"/>
      <c r="AE414" s="912"/>
      <c r="AF414" s="912"/>
    </row>
    <row r="415" spans="1:32" ht="14.25" thickBot="1" thickTop="1">
      <c r="A415" s="910" t="s">
        <v>1075</v>
      </c>
      <c r="B415" s="910"/>
      <c r="C415" s="910"/>
      <c r="D415" s="910"/>
      <c r="E415" s="910"/>
      <c r="F415" s="910"/>
      <c r="G415" s="910"/>
      <c r="H415" s="910"/>
      <c r="I415" s="910"/>
      <c r="J415" s="910"/>
      <c r="K415" s="911" t="s">
        <v>1076</v>
      </c>
      <c r="L415" s="911"/>
      <c r="M415" s="911"/>
      <c r="N415" s="911"/>
      <c r="O415" s="911" t="s">
        <v>1016</v>
      </c>
      <c r="P415" s="911"/>
      <c r="Q415" s="911"/>
      <c r="R415" s="911"/>
      <c r="S415" s="911"/>
      <c r="T415" s="911"/>
      <c r="U415" s="911" t="s">
        <v>1016</v>
      </c>
      <c r="V415" s="911"/>
      <c r="W415" s="911"/>
      <c r="X415" s="911"/>
      <c r="Y415" s="911"/>
      <c r="Z415" s="911"/>
      <c r="AA415" s="912" t="s">
        <v>1016</v>
      </c>
      <c r="AB415" s="912"/>
      <c r="AC415" s="912"/>
      <c r="AD415" s="912"/>
      <c r="AE415" s="912"/>
      <c r="AF415" s="912"/>
    </row>
    <row r="416" spans="1:32" ht="14.25" thickBot="1" thickTop="1">
      <c r="A416" s="910" t="s">
        <v>1014</v>
      </c>
      <c r="B416" s="910"/>
      <c r="C416" s="910"/>
      <c r="D416" s="910"/>
      <c r="E416" s="910"/>
      <c r="F416" s="910"/>
      <c r="G416" s="910"/>
      <c r="H416" s="910"/>
      <c r="I416" s="910"/>
      <c r="J416" s="910"/>
      <c r="K416" s="911" t="s">
        <v>1080</v>
      </c>
      <c r="L416" s="911"/>
      <c r="M416" s="911"/>
      <c r="N416" s="911"/>
      <c r="O416" s="911" t="s">
        <v>1016</v>
      </c>
      <c r="P416" s="911"/>
      <c r="Q416" s="911"/>
      <c r="R416" s="911"/>
      <c r="S416" s="911"/>
      <c r="T416" s="911"/>
      <c r="U416" s="911" t="s">
        <v>1016</v>
      </c>
      <c r="V416" s="911"/>
      <c r="W416" s="911"/>
      <c r="X416" s="911"/>
      <c r="Y416" s="911"/>
      <c r="Z416" s="911"/>
      <c r="AA416" s="912" t="s">
        <v>1016</v>
      </c>
      <c r="AB416" s="912"/>
      <c r="AC416" s="912"/>
      <c r="AD416" s="912"/>
      <c r="AE416" s="912"/>
      <c r="AF416" s="912"/>
    </row>
    <row r="417" spans="1:32" ht="14.25" thickBot="1" thickTop="1">
      <c r="A417" s="910" t="s">
        <v>1017</v>
      </c>
      <c r="B417" s="910"/>
      <c r="C417" s="910"/>
      <c r="D417" s="910"/>
      <c r="E417" s="910"/>
      <c r="F417" s="910"/>
      <c r="G417" s="910"/>
      <c r="H417" s="910"/>
      <c r="I417" s="910"/>
      <c r="J417" s="910"/>
      <c r="K417" s="911" t="s">
        <v>1081</v>
      </c>
      <c r="L417" s="911"/>
      <c r="M417" s="911"/>
      <c r="N417" s="911"/>
      <c r="O417" s="911" t="s">
        <v>1016</v>
      </c>
      <c r="P417" s="911"/>
      <c r="Q417" s="911"/>
      <c r="R417" s="911"/>
      <c r="S417" s="911"/>
      <c r="T417" s="911"/>
      <c r="U417" s="911" t="s">
        <v>1016</v>
      </c>
      <c r="V417" s="911"/>
      <c r="W417" s="911"/>
      <c r="X417" s="911"/>
      <c r="Y417" s="911"/>
      <c r="Z417" s="911"/>
      <c r="AA417" s="912" t="s">
        <v>1016</v>
      </c>
      <c r="AB417" s="912"/>
      <c r="AC417" s="912"/>
      <c r="AD417" s="912"/>
      <c r="AE417" s="912"/>
      <c r="AF417" s="912"/>
    </row>
    <row r="418" spans="1:32" ht="14.25" thickBot="1" thickTop="1">
      <c r="A418" s="910" t="s">
        <v>1019</v>
      </c>
      <c r="B418" s="910"/>
      <c r="C418" s="910"/>
      <c r="D418" s="910"/>
      <c r="E418" s="910"/>
      <c r="F418" s="910"/>
      <c r="G418" s="910"/>
      <c r="H418" s="910"/>
      <c r="I418" s="910"/>
      <c r="J418" s="910"/>
      <c r="K418" s="911" t="s">
        <v>1082</v>
      </c>
      <c r="L418" s="911"/>
      <c r="M418" s="911"/>
      <c r="N418" s="911"/>
      <c r="O418" s="911" t="s">
        <v>1016</v>
      </c>
      <c r="P418" s="911"/>
      <c r="Q418" s="911"/>
      <c r="R418" s="911"/>
      <c r="S418" s="911"/>
      <c r="T418" s="911"/>
      <c r="U418" s="911" t="s">
        <v>1016</v>
      </c>
      <c r="V418" s="911"/>
      <c r="W418" s="911"/>
      <c r="X418" s="911"/>
      <c r="Y418" s="911"/>
      <c r="Z418" s="911"/>
      <c r="AA418" s="912" t="s">
        <v>1016</v>
      </c>
      <c r="AB418" s="912"/>
      <c r="AC418" s="912"/>
      <c r="AD418" s="912"/>
      <c r="AE418" s="912"/>
      <c r="AF418" s="912"/>
    </row>
    <row r="419" spans="1:32" ht="14.25" thickBot="1" thickTop="1">
      <c r="A419" s="910" t="s">
        <v>1021</v>
      </c>
      <c r="B419" s="910"/>
      <c r="C419" s="910"/>
      <c r="D419" s="910"/>
      <c r="E419" s="910"/>
      <c r="F419" s="910"/>
      <c r="G419" s="910"/>
      <c r="H419" s="910"/>
      <c r="I419" s="910"/>
      <c r="J419" s="910"/>
      <c r="K419" s="911" t="s">
        <v>1083</v>
      </c>
      <c r="L419" s="911"/>
      <c r="M419" s="911"/>
      <c r="N419" s="911"/>
      <c r="O419" s="911" t="s">
        <v>1016</v>
      </c>
      <c r="P419" s="911"/>
      <c r="Q419" s="911"/>
      <c r="R419" s="911"/>
      <c r="S419" s="911"/>
      <c r="T419" s="911"/>
      <c r="U419" s="911" t="s">
        <v>1016</v>
      </c>
      <c r="V419" s="911"/>
      <c r="W419" s="911"/>
      <c r="X419" s="911"/>
      <c r="Y419" s="911"/>
      <c r="Z419" s="911"/>
      <c r="AA419" s="912" t="s">
        <v>1016</v>
      </c>
      <c r="AB419" s="912"/>
      <c r="AC419" s="912"/>
      <c r="AD419" s="912"/>
      <c r="AE419" s="912"/>
      <c r="AF419" s="912"/>
    </row>
    <row r="420" spans="1:32" ht="14.25" thickBot="1" thickTop="1">
      <c r="A420" s="910" t="s">
        <v>1084</v>
      </c>
      <c r="B420" s="910"/>
      <c r="C420" s="910"/>
      <c r="D420" s="910"/>
      <c r="E420" s="910"/>
      <c r="F420" s="910"/>
      <c r="G420" s="910"/>
      <c r="H420" s="910"/>
      <c r="I420" s="910"/>
      <c r="J420" s="910"/>
      <c r="K420" s="911" t="s">
        <v>1085</v>
      </c>
      <c r="L420" s="911"/>
      <c r="M420" s="911"/>
      <c r="N420" s="911"/>
      <c r="O420" s="911" t="s">
        <v>1016</v>
      </c>
      <c r="P420" s="911"/>
      <c r="Q420" s="911"/>
      <c r="R420" s="911"/>
      <c r="S420" s="911"/>
      <c r="T420" s="911"/>
      <c r="U420" s="911" t="s">
        <v>1016</v>
      </c>
      <c r="V420" s="911"/>
      <c r="W420" s="911"/>
      <c r="X420" s="911"/>
      <c r="Y420" s="911"/>
      <c r="Z420" s="911"/>
      <c r="AA420" s="912" t="s">
        <v>1016</v>
      </c>
      <c r="AB420" s="912"/>
      <c r="AC420" s="912"/>
      <c r="AD420" s="912"/>
      <c r="AE420" s="912"/>
      <c r="AF420" s="912"/>
    </row>
    <row r="421" spans="1:32" ht="14.25" thickBot="1" thickTop="1">
      <c r="A421" s="910" t="s">
        <v>1014</v>
      </c>
      <c r="B421" s="910"/>
      <c r="C421" s="910"/>
      <c r="D421" s="910"/>
      <c r="E421" s="910"/>
      <c r="F421" s="910"/>
      <c r="G421" s="910"/>
      <c r="H421" s="910"/>
      <c r="I421" s="910"/>
      <c r="J421" s="910"/>
      <c r="K421" s="911" t="s">
        <v>1086</v>
      </c>
      <c r="L421" s="911"/>
      <c r="M421" s="911"/>
      <c r="N421" s="911"/>
      <c r="O421" s="911" t="s">
        <v>1016</v>
      </c>
      <c r="P421" s="911"/>
      <c r="Q421" s="911"/>
      <c r="R421" s="911"/>
      <c r="S421" s="911"/>
      <c r="T421" s="911"/>
      <c r="U421" s="911" t="s">
        <v>1016</v>
      </c>
      <c r="V421" s="911"/>
      <c r="W421" s="911"/>
      <c r="X421" s="911"/>
      <c r="Y421" s="911"/>
      <c r="Z421" s="911"/>
      <c r="AA421" s="912" t="s">
        <v>1016</v>
      </c>
      <c r="AB421" s="912"/>
      <c r="AC421" s="912"/>
      <c r="AD421" s="912"/>
      <c r="AE421" s="912"/>
      <c r="AF421" s="912"/>
    </row>
    <row r="422" spans="1:32" ht="14.25" thickBot="1" thickTop="1">
      <c r="A422" s="910" t="s">
        <v>1017</v>
      </c>
      <c r="B422" s="910"/>
      <c r="C422" s="910"/>
      <c r="D422" s="910"/>
      <c r="E422" s="910"/>
      <c r="F422" s="910"/>
      <c r="G422" s="910"/>
      <c r="H422" s="910"/>
      <c r="I422" s="910"/>
      <c r="J422" s="910"/>
      <c r="K422" s="911" t="s">
        <v>1087</v>
      </c>
      <c r="L422" s="911"/>
      <c r="M422" s="911"/>
      <c r="N422" s="911"/>
      <c r="O422" s="911" t="s">
        <v>1016</v>
      </c>
      <c r="P422" s="911"/>
      <c r="Q422" s="911"/>
      <c r="R422" s="911"/>
      <c r="S422" s="911"/>
      <c r="T422" s="911"/>
      <c r="U422" s="911" t="s">
        <v>1016</v>
      </c>
      <c r="V422" s="911"/>
      <c r="W422" s="911"/>
      <c r="X422" s="911"/>
      <c r="Y422" s="911"/>
      <c r="Z422" s="911"/>
      <c r="AA422" s="912" t="s">
        <v>1016</v>
      </c>
      <c r="AB422" s="912"/>
      <c r="AC422" s="912"/>
      <c r="AD422" s="912"/>
      <c r="AE422" s="912"/>
      <c r="AF422" s="912"/>
    </row>
    <row r="423" spans="1:32" ht="14.25" thickBot="1" thickTop="1">
      <c r="A423" s="910" t="s">
        <v>1019</v>
      </c>
      <c r="B423" s="910"/>
      <c r="C423" s="910"/>
      <c r="D423" s="910"/>
      <c r="E423" s="910"/>
      <c r="F423" s="910"/>
      <c r="G423" s="910"/>
      <c r="H423" s="910"/>
      <c r="I423" s="910"/>
      <c r="J423" s="910"/>
      <c r="K423" s="911" t="s">
        <v>1088</v>
      </c>
      <c r="L423" s="911"/>
      <c r="M423" s="911"/>
      <c r="N423" s="911"/>
      <c r="O423" s="911" t="s">
        <v>1016</v>
      </c>
      <c r="P423" s="911"/>
      <c r="Q423" s="911"/>
      <c r="R423" s="911"/>
      <c r="S423" s="911"/>
      <c r="T423" s="911"/>
      <c r="U423" s="911" t="s">
        <v>1016</v>
      </c>
      <c r="V423" s="911"/>
      <c r="W423" s="911"/>
      <c r="X423" s="911"/>
      <c r="Y423" s="911"/>
      <c r="Z423" s="911"/>
      <c r="AA423" s="912" t="s">
        <v>1016</v>
      </c>
      <c r="AB423" s="912"/>
      <c r="AC423" s="912"/>
      <c r="AD423" s="912"/>
      <c r="AE423" s="912"/>
      <c r="AF423" s="912"/>
    </row>
    <row r="424" spans="1:32" ht="14.25" thickBot="1" thickTop="1">
      <c r="A424" s="910" t="s">
        <v>1021</v>
      </c>
      <c r="B424" s="910"/>
      <c r="C424" s="910"/>
      <c r="D424" s="910"/>
      <c r="E424" s="910"/>
      <c r="F424" s="910"/>
      <c r="G424" s="910"/>
      <c r="H424" s="910"/>
      <c r="I424" s="910"/>
      <c r="J424" s="910"/>
      <c r="K424" s="911" t="s">
        <v>1089</v>
      </c>
      <c r="L424" s="911"/>
      <c r="M424" s="911"/>
      <c r="N424" s="911"/>
      <c r="O424" s="911" t="s">
        <v>1016</v>
      </c>
      <c r="P424" s="911"/>
      <c r="Q424" s="911"/>
      <c r="R424" s="911"/>
      <c r="S424" s="911"/>
      <c r="T424" s="911"/>
      <c r="U424" s="911" t="s">
        <v>1016</v>
      </c>
      <c r="V424" s="911"/>
      <c r="W424" s="911"/>
      <c r="X424" s="911"/>
      <c r="Y424" s="911"/>
      <c r="Z424" s="911"/>
      <c r="AA424" s="912" t="s">
        <v>1016</v>
      </c>
      <c r="AB424" s="912"/>
      <c r="AC424" s="912"/>
      <c r="AD424" s="912"/>
      <c r="AE424" s="912"/>
      <c r="AF424" s="912"/>
    </row>
    <row r="425" spans="1:32" ht="14.25" thickBot="1" thickTop="1">
      <c r="A425" s="910" t="s">
        <v>1090</v>
      </c>
      <c r="B425" s="910"/>
      <c r="C425" s="910"/>
      <c r="D425" s="910"/>
      <c r="E425" s="910"/>
      <c r="F425" s="910"/>
      <c r="G425" s="910"/>
      <c r="H425" s="910"/>
      <c r="I425" s="910"/>
      <c r="J425" s="910"/>
      <c r="K425" s="911" t="s">
        <v>1091</v>
      </c>
      <c r="L425" s="911"/>
      <c r="M425" s="911"/>
      <c r="N425" s="911"/>
      <c r="O425" s="911" t="s">
        <v>1016</v>
      </c>
      <c r="P425" s="911"/>
      <c r="Q425" s="911"/>
      <c r="R425" s="911"/>
      <c r="S425" s="911"/>
      <c r="T425" s="911"/>
      <c r="U425" s="911" t="s">
        <v>1016</v>
      </c>
      <c r="V425" s="911"/>
      <c r="W425" s="911"/>
      <c r="X425" s="911"/>
      <c r="Y425" s="911"/>
      <c r="Z425" s="911"/>
      <c r="AA425" s="912" t="s">
        <v>1016</v>
      </c>
      <c r="AB425" s="912"/>
      <c r="AC425" s="912"/>
      <c r="AD425" s="912"/>
      <c r="AE425" s="912"/>
      <c r="AF425" s="912"/>
    </row>
    <row r="426" spans="1:32" ht="14.25" thickBot="1" thickTop="1">
      <c r="A426" s="910" t="s">
        <v>1094</v>
      </c>
      <c r="B426" s="910"/>
      <c r="C426" s="910"/>
      <c r="D426" s="910"/>
      <c r="E426" s="910"/>
      <c r="F426" s="910"/>
      <c r="G426" s="910"/>
      <c r="H426" s="910"/>
      <c r="I426" s="910"/>
      <c r="J426" s="910"/>
      <c r="K426" s="911" t="s">
        <v>1095</v>
      </c>
      <c r="L426" s="911"/>
      <c r="M426" s="911"/>
      <c r="N426" s="911"/>
      <c r="O426" s="911" t="s">
        <v>1016</v>
      </c>
      <c r="P426" s="911"/>
      <c r="Q426" s="911"/>
      <c r="R426" s="911"/>
      <c r="S426" s="911"/>
      <c r="T426" s="911"/>
      <c r="U426" s="911" t="s">
        <v>1016</v>
      </c>
      <c r="V426" s="911"/>
      <c r="W426" s="911"/>
      <c r="X426" s="911"/>
      <c r="Y426" s="911"/>
      <c r="Z426" s="911"/>
      <c r="AA426" s="912" t="s">
        <v>1016</v>
      </c>
      <c r="AB426" s="912"/>
      <c r="AC426" s="912"/>
      <c r="AD426" s="912"/>
      <c r="AE426" s="912"/>
      <c r="AF426" s="912"/>
    </row>
    <row r="427" spans="1:32" ht="14.25" thickBot="1" thickTop="1">
      <c r="A427" s="910" t="s">
        <v>1014</v>
      </c>
      <c r="B427" s="910"/>
      <c r="C427" s="910"/>
      <c r="D427" s="910"/>
      <c r="E427" s="910"/>
      <c r="F427" s="910"/>
      <c r="G427" s="910"/>
      <c r="H427" s="910"/>
      <c r="I427" s="910"/>
      <c r="J427" s="910"/>
      <c r="K427" s="911" t="s">
        <v>1096</v>
      </c>
      <c r="L427" s="911"/>
      <c r="M427" s="911"/>
      <c r="N427" s="911"/>
      <c r="O427" s="911" t="s">
        <v>1016</v>
      </c>
      <c r="P427" s="911"/>
      <c r="Q427" s="911"/>
      <c r="R427" s="911"/>
      <c r="S427" s="911"/>
      <c r="T427" s="911"/>
      <c r="U427" s="911" t="s">
        <v>1016</v>
      </c>
      <c r="V427" s="911"/>
      <c r="W427" s="911"/>
      <c r="X427" s="911"/>
      <c r="Y427" s="911"/>
      <c r="Z427" s="911"/>
      <c r="AA427" s="912" t="s">
        <v>1016</v>
      </c>
      <c r="AB427" s="912"/>
      <c r="AC427" s="912"/>
      <c r="AD427" s="912"/>
      <c r="AE427" s="912"/>
      <c r="AF427" s="912"/>
    </row>
    <row r="428" spans="1:32" ht="14.25" thickBot="1" thickTop="1">
      <c r="A428" s="910" t="s">
        <v>1017</v>
      </c>
      <c r="B428" s="910"/>
      <c r="C428" s="910"/>
      <c r="D428" s="910"/>
      <c r="E428" s="910"/>
      <c r="F428" s="910"/>
      <c r="G428" s="910"/>
      <c r="H428" s="910"/>
      <c r="I428" s="910"/>
      <c r="J428" s="910"/>
      <c r="K428" s="911" t="s">
        <v>1097</v>
      </c>
      <c r="L428" s="911"/>
      <c r="M428" s="911"/>
      <c r="N428" s="911"/>
      <c r="O428" s="911" t="s">
        <v>1016</v>
      </c>
      <c r="P428" s="911"/>
      <c r="Q428" s="911"/>
      <c r="R428" s="911"/>
      <c r="S428" s="911"/>
      <c r="T428" s="911"/>
      <c r="U428" s="911" t="s">
        <v>1016</v>
      </c>
      <c r="V428" s="911"/>
      <c r="W428" s="911"/>
      <c r="X428" s="911"/>
      <c r="Y428" s="911"/>
      <c r="Z428" s="911"/>
      <c r="AA428" s="912" t="s">
        <v>1016</v>
      </c>
      <c r="AB428" s="912"/>
      <c r="AC428" s="912"/>
      <c r="AD428" s="912"/>
      <c r="AE428" s="912"/>
      <c r="AF428" s="912"/>
    </row>
    <row r="429" spans="1:32" ht="14.25" thickBot="1" thickTop="1">
      <c r="A429" s="910" t="s">
        <v>1019</v>
      </c>
      <c r="B429" s="910"/>
      <c r="C429" s="910"/>
      <c r="D429" s="910"/>
      <c r="E429" s="910"/>
      <c r="F429" s="910"/>
      <c r="G429" s="910"/>
      <c r="H429" s="910"/>
      <c r="I429" s="910"/>
      <c r="J429" s="910"/>
      <c r="K429" s="911" t="s">
        <v>1098</v>
      </c>
      <c r="L429" s="911"/>
      <c r="M429" s="911"/>
      <c r="N429" s="911"/>
      <c r="O429" s="911" t="s">
        <v>1016</v>
      </c>
      <c r="P429" s="911"/>
      <c r="Q429" s="911"/>
      <c r="R429" s="911"/>
      <c r="S429" s="911"/>
      <c r="T429" s="911"/>
      <c r="U429" s="911" t="s">
        <v>1016</v>
      </c>
      <c r="V429" s="911"/>
      <c r="W429" s="911"/>
      <c r="X429" s="911"/>
      <c r="Y429" s="911"/>
      <c r="Z429" s="911"/>
      <c r="AA429" s="912" t="s">
        <v>1016</v>
      </c>
      <c r="AB429" s="912"/>
      <c r="AC429" s="912"/>
      <c r="AD429" s="912"/>
      <c r="AE429" s="912"/>
      <c r="AF429" s="912"/>
    </row>
    <row r="430" spans="1:32" ht="14.25" thickBot="1" thickTop="1">
      <c r="A430" s="910" t="s">
        <v>1021</v>
      </c>
      <c r="B430" s="910"/>
      <c r="C430" s="910"/>
      <c r="D430" s="910"/>
      <c r="E430" s="910"/>
      <c r="F430" s="910"/>
      <c r="G430" s="910"/>
      <c r="H430" s="910"/>
      <c r="I430" s="910"/>
      <c r="J430" s="910"/>
      <c r="K430" s="911" t="s">
        <v>1099</v>
      </c>
      <c r="L430" s="911"/>
      <c r="M430" s="911"/>
      <c r="N430" s="911"/>
      <c r="O430" s="911" t="s">
        <v>1016</v>
      </c>
      <c r="P430" s="911"/>
      <c r="Q430" s="911"/>
      <c r="R430" s="911"/>
      <c r="S430" s="911"/>
      <c r="T430" s="911"/>
      <c r="U430" s="911" t="s">
        <v>1016</v>
      </c>
      <c r="V430" s="911"/>
      <c r="W430" s="911"/>
      <c r="X430" s="911"/>
      <c r="Y430" s="911"/>
      <c r="Z430" s="911"/>
      <c r="AA430" s="912" t="s">
        <v>1016</v>
      </c>
      <c r="AB430" s="912"/>
      <c r="AC430" s="912"/>
      <c r="AD430" s="912"/>
      <c r="AE430" s="912"/>
      <c r="AF430" s="912"/>
    </row>
    <row r="431" spans="1:32" ht="14.25" thickBot="1" thickTop="1">
      <c r="A431" s="910" t="s">
        <v>1100</v>
      </c>
      <c r="B431" s="910"/>
      <c r="C431" s="910"/>
      <c r="D431" s="910"/>
      <c r="E431" s="910"/>
      <c r="F431" s="910"/>
      <c r="G431" s="910"/>
      <c r="H431" s="910"/>
      <c r="I431" s="910"/>
      <c r="J431" s="910"/>
      <c r="K431" s="911" t="s">
        <v>1101</v>
      </c>
      <c r="L431" s="911"/>
      <c r="M431" s="911"/>
      <c r="N431" s="911"/>
      <c r="O431" s="911" t="s">
        <v>1016</v>
      </c>
      <c r="P431" s="911"/>
      <c r="Q431" s="911"/>
      <c r="R431" s="911"/>
      <c r="S431" s="911"/>
      <c r="T431" s="911"/>
      <c r="U431" s="911" t="s">
        <v>1016</v>
      </c>
      <c r="V431" s="911"/>
      <c r="W431" s="911"/>
      <c r="X431" s="911"/>
      <c r="Y431" s="911"/>
      <c r="Z431" s="911"/>
      <c r="AA431" s="912" t="s">
        <v>1016</v>
      </c>
      <c r="AB431" s="912"/>
      <c r="AC431" s="912"/>
      <c r="AD431" s="912"/>
      <c r="AE431" s="912"/>
      <c r="AF431" s="912"/>
    </row>
    <row r="432" spans="1:32" ht="14.25" thickBot="1" thickTop="1">
      <c r="A432" s="910" t="s">
        <v>1014</v>
      </c>
      <c r="B432" s="910"/>
      <c r="C432" s="910"/>
      <c r="D432" s="910"/>
      <c r="E432" s="910"/>
      <c r="F432" s="910"/>
      <c r="G432" s="910"/>
      <c r="H432" s="910"/>
      <c r="I432" s="910"/>
      <c r="J432" s="910"/>
      <c r="K432" s="911" t="s">
        <v>1102</v>
      </c>
      <c r="L432" s="911"/>
      <c r="M432" s="911"/>
      <c r="N432" s="911"/>
      <c r="O432" s="911" t="s">
        <v>1016</v>
      </c>
      <c r="P432" s="911"/>
      <c r="Q432" s="911"/>
      <c r="R432" s="911"/>
      <c r="S432" s="911"/>
      <c r="T432" s="911"/>
      <c r="U432" s="911" t="s">
        <v>1016</v>
      </c>
      <c r="V432" s="911"/>
      <c r="W432" s="911"/>
      <c r="X432" s="911"/>
      <c r="Y432" s="911"/>
      <c r="Z432" s="911"/>
      <c r="AA432" s="912" t="s">
        <v>1016</v>
      </c>
      <c r="AB432" s="912"/>
      <c r="AC432" s="912"/>
      <c r="AD432" s="912"/>
      <c r="AE432" s="912"/>
      <c r="AF432" s="912"/>
    </row>
    <row r="433" spans="1:32" ht="14.25" thickBot="1" thickTop="1">
      <c r="A433" s="910" t="s">
        <v>1017</v>
      </c>
      <c r="B433" s="910"/>
      <c r="C433" s="910"/>
      <c r="D433" s="910"/>
      <c r="E433" s="910"/>
      <c r="F433" s="910"/>
      <c r="G433" s="910"/>
      <c r="H433" s="910"/>
      <c r="I433" s="910"/>
      <c r="J433" s="910"/>
      <c r="K433" s="911" t="s">
        <v>1103</v>
      </c>
      <c r="L433" s="911"/>
      <c r="M433" s="911"/>
      <c r="N433" s="911"/>
      <c r="O433" s="911" t="s">
        <v>1016</v>
      </c>
      <c r="P433" s="911"/>
      <c r="Q433" s="911"/>
      <c r="R433" s="911"/>
      <c r="S433" s="911"/>
      <c r="T433" s="911"/>
      <c r="U433" s="911" t="s">
        <v>1016</v>
      </c>
      <c r="V433" s="911"/>
      <c r="W433" s="911"/>
      <c r="X433" s="911"/>
      <c r="Y433" s="911"/>
      <c r="Z433" s="911"/>
      <c r="AA433" s="912" t="s">
        <v>1016</v>
      </c>
      <c r="AB433" s="912"/>
      <c r="AC433" s="912"/>
      <c r="AD433" s="912"/>
      <c r="AE433" s="912"/>
      <c r="AF433" s="912"/>
    </row>
    <row r="434" spans="1:32" ht="14.25" thickBot="1" thickTop="1">
      <c r="A434" s="910" t="s">
        <v>1019</v>
      </c>
      <c r="B434" s="910"/>
      <c r="C434" s="910"/>
      <c r="D434" s="910"/>
      <c r="E434" s="910"/>
      <c r="F434" s="910"/>
      <c r="G434" s="910"/>
      <c r="H434" s="910"/>
      <c r="I434" s="910"/>
      <c r="J434" s="910"/>
      <c r="K434" s="911" t="s">
        <v>1104</v>
      </c>
      <c r="L434" s="911"/>
      <c r="M434" s="911"/>
      <c r="N434" s="911"/>
      <c r="O434" s="911" t="s">
        <v>1016</v>
      </c>
      <c r="P434" s="911"/>
      <c r="Q434" s="911"/>
      <c r="R434" s="911"/>
      <c r="S434" s="911"/>
      <c r="T434" s="911"/>
      <c r="U434" s="911" t="s">
        <v>1016</v>
      </c>
      <c r="V434" s="911"/>
      <c r="W434" s="911"/>
      <c r="X434" s="911"/>
      <c r="Y434" s="911"/>
      <c r="Z434" s="911"/>
      <c r="AA434" s="912" t="s">
        <v>1016</v>
      </c>
      <c r="AB434" s="912"/>
      <c r="AC434" s="912"/>
      <c r="AD434" s="912"/>
      <c r="AE434" s="912"/>
      <c r="AF434" s="912"/>
    </row>
    <row r="435" spans="1:32" ht="14.25" thickBot="1" thickTop="1">
      <c r="A435" s="910" t="s">
        <v>1021</v>
      </c>
      <c r="B435" s="910"/>
      <c r="C435" s="910"/>
      <c r="D435" s="910"/>
      <c r="E435" s="910"/>
      <c r="F435" s="910"/>
      <c r="G435" s="910"/>
      <c r="H435" s="910"/>
      <c r="I435" s="910"/>
      <c r="J435" s="910"/>
      <c r="K435" s="911" t="s">
        <v>1105</v>
      </c>
      <c r="L435" s="911"/>
      <c r="M435" s="911"/>
      <c r="N435" s="911"/>
      <c r="O435" s="911" t="s">
        <v>1016</v>
      </c>
      <c r="P435" s="911"/>
      <c r="Q435" s="911"/>
      <c r="R435" s="911"/>
      <c r="S435" s="911"/>
      <c r="T435" s="911"/>
      <c r="U435" s="911" t="s">
        <v>1016</v>
      </c>
      <c r="V435" s="911"/>
      <c r="W435" s="911"/>
      <c r="X435" s="911"/>
      <c r="Y435" s="911"/>
      <c r="Z435" s="911"/>
      <c r="AA435" s="912" t="s">
        <v>1016</v>
      </c>
      <c r="AB435" s="912"/>
      <c r="AC435" s="912"/>
      <c r="AD435" s="912"/>
      <c r="AE435" s="912"/>
      <c r="AF435" s="912"/>
    </row>
    <row r="436" spans="1:32" ht="14.25" thickBot="1" thickTop="1">
      <c r="A436" s="910" t="s">
        <v>1106</v>
      </c>
      <c r="B436" s="910"/>
      <c r="C436" s="910"/>
      <c r="D436" s="910"/>
      <c r="E436" s="910"/>
      <c r="F436" s="910"/>
      <c r="G436" s="910"/>
      <c r="H436" s="910"/>
      <c r="I436" s="910"/>
      <c r="J436" s="910"/>
      <c r="K436" s="911" t="s">
        <v>1107</v>
      </c>
      <c r="L436" s="911"/>
      <c r="M436" s="911"/>
      <c r="N436" s="911"/>
      <c r="O436" s="911" t="s">
        <v>1016</v>
      </c>
      <c r="P436" s="911"/>
      <c r="Q436" s="911"/>
      <c r="R436" s="911"/>
      <c r="S436" s="911"/>
      <c r="T436" s="911"/>
      <c r="U436" s="911" t="s">
        <v>1016</v>
      </c>
      <c r="V436" s="911"/>
      <c r="W436" s="911"/>
      <c r="X436" s="911"/>
      <c r="Y436" s="911"/>
      <c r="Z436" s="911"/>
      <c r="AA436" s="912" t="s">
        <v>1016</v>
      </c>
      <c r="AB436" s="912"/>
      <c r="AC436" s="912"/>
      <c r="AD436" s="912"/>
      <c r="AE436" s="912"/>
      <c r="AF436" s="912"/>
    </row>
    <row r="437" spans="1:32" ht="14.25" thickBot="1" thickTop="1">
      <c r="A437" s="910" t="s">
        <v>1014</v>
      </c>
      <c r="B437" s="910"/>
      <c r="C437" s="910"/>
      <c r="D437" s="910"/>
      <c r="E437" s="910"/>
      <c r="F437" s="910"/>
      <c r="G437" s="910"/>
      <c r="H437" s="910"/>
      <c r="I437" s="910"/>
      <c r="J437" s="910"/>
      <c r="K437" s="911" t="s">
        <v>1108</v>
      </c>
      <c r="L437" s="911"/>
      <c r="M437" s="911"/>
      <c r="N437" s="911"/>
      <c r="O437" s="911" t="s">
        <v>1016</v>
      </c>
      <c r="P437" s="911"/>
      <c r="Q437" s="911"/>
      <c r="R437" s="911"/>
      <c r="S437" s="911"/>
      <c r="T437" s="911"/>
      <c r="U437" s="911" t="s">
        <v>1016</v>
      </c>
      <c r="V437" s="911"/>
      <c r="W437" s="911"/>
      <c r="X437" s="911"/>
      <c r="Y437" s="911"/>
      <c r="Z437" s="911"/>
      <c r="AA437" s="912" t="s">
        <v>1016</v>
      </c>
      <c r="AB437" s="912"/>
      <c r="AC437" s="912"/>
      <c r="AD437" s="912"/>
      <c r="AE437" s="912"/>
      <c r="AF437" s="912"/>
    </row>
    <row r="438" spans="1:32" ht="14.25" thickBot="1" thickTop="1">
      <c r="A438" s="910" t="s">
        <v>1017</v>
      </c>
      <c r="B438" s="910"/>
      <c r="C438" s="910"/>
      <c r="D438" s="910"/>
      <c r="E438" s="910"/>
      <c r="F438" s="910"/>
      <c r="G438" s="910"/>
      <c r="H438" s="910"/>
      <c r="I438" s="910"/>
      <c r="J438" s="910"/>
      <c r="K438" s="911" t="s">
        <v>1109</v>
      </c>
      <c r="L438" s="911"/>
      <c r="M438" s="911"/>
      <c r="N438" s="911"/>
      <c r="O438" s="911" t="s">
        <v>1016</v>
      </c>
      <c r="P438" s="911"/>
      <c r="Q438" s="911"/>
      <c r="R438" s="911"/>
      <c r="S438" s="911"/>
      <c r="T438" s="911"/>
      <c r="U438" s="911" t="s">
        <v>1016</v>
      </c>
      <c r="V438" s="911"/>
      <c r="W438" s="911"/>
      <c r="X438" s="911"/>
      <c r="Y438" s="911"/>
      <c r="Z438" s="911"/>
      <c r="AA438" s="912" t="s">
        <v>1016</v>
      </c>
      <c r="AB438" s="912"/>
      <c r="AC438" s="912"/>
      <c r="AD438" s="912"/>
      <c r="AE438" s="912"/>
      <c r="AF438" s="912"/>
    </row>
    <row r="439" spans="1:32" ht="14.25" thickBot="1" thickTop="1">
      <c r="A439" s="910" t="s">
        <v>1019</v>
      </c>
      <c r="B439" s="910"/>
      <c r="C439" s="910"/>
      <c r="D439" s="910"/>
      <c r="E439" s="910"/>
      <c r="F439" s="910"/>
      <c r="G439" s="910"/>
      <c r="H439" s="910"/>
      <c r="I439" s="910"/>
      <c r="J439" s="910"/>
      <c r="K439" s="911" t="s">
        <v>1110</v>
      </c>
      <c r="L439" s="911"/>
      <c r="M439" s="911"/>
      <c r="N439" s="911"/>
      <c r="O439" s="911" t="s">
        <v>1016</v>
      </c>
      <c r="P439" s="911"/>
      <c r="Q439" s="911"/>
      <c r="R439" s="911"/>
      <c r="S439" s="911"/>
      <c r="T439" s="911"/>
      <c r="U439" s="911" t="s">
        <v>1016</v>
      </c>
      <c r="V439" s="911"/>
      <c r="W439" s="911"/>
      <c r="X439" s="911"/>
      <c r="Y439" s="911"/>
      <c r="Z439" s="911"/>
      <c r="AA439" s="912" t="s">
        <v>1016</v>
      </c>
      <c r="AB439" s="912"/>
      <c r="AC439" s="912"/>
      <c r="AD439" s="912"/>
      <c r="AE439" s="912"/>
      <c r="AF439" s="912"/>
    </row>
    <row r="440" spans="1:32" ht="14.25" thickBot="1" thickTop="1">
      <c r="A440" s="910" t="s">
        <v>1021</v>
      </c>
      <c r="B440" s="910"/>
      <c r="C440" s="910"/>
      <c r="D440" s="910"/>
      <c r="E440" s="910"/>
      <c r="F440" s="910"/>
      <c r="G440" s="910"/>
      <c r="H440" s="910"/>
      <c r="I440" s="910"/>
      <c r="J440" s="910"/>
      <c r="K440" s="911" t="s">
        <v>1111</v>
      </c>
      <c r="L440" s="911"/>
      <c r="M440" s="911"/>
      <c r="N440" s="911"/>
      <c r="O440" s="911" t="s">
        <v>1016</v>
      </c>
      <c r="P440" s="911"/>
      <c r="Q440" s="911"/>
      <c r="R440" s="911"/>
      <c r="S440" s="911"/>
      <c r="T440" s="911"/>
      <c r="U440" s="911" t="s">
        <v>1016</v>
      </c>
      <c r="V440" s="911"/>
      <c r="W440" s="911"/>
      <c r="X440" s="911"/>
      <c r="Y440" s="911"/>
      <c r="Z440" s="911"/>
      <c r="AA440" s="912" t="s">
        <v>1016</v>
      </c>
      <c r="AB440" s="912"/>
      <c r="AC440" s="912"/>
      <c r="AD440" s="912"/>
      <c r="AE440" s="912"/>
      <c r="AF440" s="912"/>
    </row>
    <row r="441" spans="1:32" ht="14.25" thickBot="1" thickTop="1">
      <c r="A441" s="910" t="s">
        <v>1112</v>
      </c>
      <c r="B441" s="910"/>
      <c r="C441" s="910"/>
      <c r="D441" s="910"/>
      <c r="E441" s="910"/>
      <c r="F441" s="910"/>
      <c r="G441" s="910"/>
      <c r="H441" s="910"/>
      <c r="I441" s="910"/>
      <c r="J441" s="910"/>
      <c r="K441" s="911" t="s">
        <v>1113</v>
      </c>
      <c r="L441" s="911"/>
      <c r="M441" s="911"/>
      <c r="N441" s="911"/>
      <c r="O441" s="911" t="s">
        <v>1016</v>
      </c>
      <c r="P441" s="911"/>
      <c r="Q441" s="911"/>
      <c r="R441" s="911"/>
      <c r="S441" s="911"/>
      <c r="T441" s="911"/>
      <c r="U441" s="911" t="s">
        <v>1016</v>
      </c>
      <c r="V441" s="911"/>
      <c r="W441" s="911"/>
      <c r="X441" s="911"/>
      <c r="Y441" s="911"/>
      <c r="Z441" s="911"/>
      <c r="AA441" s="912" t="s">
        <v>1016</v>
      </c>
      <c r="AB441" s="912"/>
      <c r="AC441" s="912"/>
      <c r="AD441" s="912"/>
      <c r="AE441" s="912"/>
      <c r="AF441" s="912"/>
    </row>
    <row r="442" spans="1:32" ht="14.25" thickBot="1" thickTop="1">
      <c r="A442" s="910" t="s">
        <v>1114</v>
      </c>
      <c r="B442" s="910"/>
      <c r="C442" s="910"/>
      <c r="D442" s="910"/>
      <c r="E442" s="910"/>
      <c r="F442" s="910"/>
      <c r="G442" s="910"/>
      <c r="H442" s="910"/>
      <c r="I442" s="910"/>
      <c r="J442" s="910"/>
      <c r="K442" s="911" t="s">
        <v>1115</v>
      </c>
      <c r="L442" s="911"/>
      <c r="M442" s="911"/>
      <c r="N442" s="911"/>
      <c r="O442" s="911" t="s">
        <v>1016</v>
      </c>
      <c r="P442" s="911"/>
      <c r="Q442" s="911"/>
      <c r="R442" s="911"/>
      <c r="S442" s="911"/>
      <c r="T442" s="911"/>
      <c r="U442" s="911" t="s">
        <v>1016</v>
      </c>
      <c r="V442" s="911"/>
      <c r="W442" s="911"/>
      <c r="X442" s="911"/>
      <c r="Y442" s="911"/>
      <c r="Z442" s="911"/>
      <c r="AA442" s="912" t="s">
        <v>1016</v>
      </c>
      <c r="AB442" s="912"/>
      <c r="AC442" s="912"/>
      <c r="AD442" s="912"/>
      <c r="AE442" s="912"/>
      <c r="AF442" s="912"/>
    </row>
    <row r="443" spans="1:32" ht="14.25" thickBot="1" thickTop="1">
      <c r="A443" s="910" t="s">
        <v>1014</v>
      </c>
      <c r="B443" s="910"/>
      <c r="C443" s="910"/>
      <c r="D443" s="910"/>
      <c r="E443" s="910"/>
      <c r="F443" s="910"/>
      <c r="G443" s="910"/>
      <c r="H443" s="910"/>
      <c r="I443" s="910"/>
      <c r="J443" s="910"/>
      <c r="K443" s="911" t="s">
        <v>1116</v>
      </c>
      <c r="L443" s="911"/>
      <c r="M443" s="911"/>
      <c r="N443" s="911"/>
      <c r="O443" s="911" t="s">
        <v>1016</v>
      </c>
      <c r="P443" s="911"/>
      <c r="Q443" s="911"/>
      <c r="R443" s="911"/>
      <c r="S443" s="911"/>
      <c r="T443" s="911"/>
      <c r="U443" s="911" t="s">
        <v>1016</v>
      </c>
      <c r="V443" s="911"/>
      <c r="W443" s="911"/>
      <c r="X443" s="911"/>
      <c r="Y443" s="911"/>
      <c r="Z443" s="911"/>
      <c r="AA443" s="912" t="s">
        <v>1016</v>
      </c>
      <c r="AB443" s="912"/>
      <c r="AC443" s="912"/>
      <c r="AD443" s="912"/>
      <c r="AE443" s="912"/>
      <c r="AF443" s="912"/>
    </row>
    <row r="444" spans="1:32" ht="14.25" thickBot="1" thickTop="1">
      <c r="A444" s="910" t="s">
        <v>1017</v>
      </c>
      <c r="B444" s="910"/>
      <c r="C444" s="910"/>
      <c r="D444" s="910"/>
      <c r="E444" s="910"/>
      <c r="F444" s="910"/>
      <c r="G444" s="910"/>
      <c r="H444" s="910"/>
      <c r="I444" s="910"/>
      <c r="J444" s="910"/>
      <c r="K444" s="911" t="s">
        <v>1117</v>
      </c>
      <c r="L444" s="911"/>
      <c r="M444" s="911"/>
      <c r="N444" s="911"/>
      <c r="O444" s="911" t="s">
        <v>1016</v>
      </c>
      <c r="P444" s="911"/>
      <c r="Q444" s="911"/>
      <c r="R444" s="911"/>
      <c r="S444" s="911"/>
      <c r="T444" s="911"/>
      <c r="U444" s="911" t="s">
        <v>1016</v>
      </c>
      <c r="V444" s="911"/>
      <c r="W444" s="911"/>
      <c r="X444" s="911"/>
      <c r="Y444" s="911"/>
      <c r="Z444" s="911"/>
      <c r="AA444" s="912" t="s">
        <v>1016</v>
      </c>
      <c r="AB444" s="912"/>
      <c r="AC444" s="912"/>
      <c r="AD444" s="912"/>
      <c r="AE444" s="912"/>
      <c r="AF444" s="912"/>
    </row>
    <row r="445" spans="1:32" ht="14.25" thickBot="1" thickTop="1">
      <c r="A445" s="910" t="s">
        <v>1019</v>
      </c>
      <c r="B445" s="910"/>
      <c r="C445" s="910"/>
      <c r="D445" s="910"/>
      <c r="E445" s="910"/>
      <c r="F445" s="910"/>
      <c r="G445" s="910"/>
      <c r="H445" s="910"/>
      <c r="I445" s="910"/>
      <c r="J445" s="910"/>
      <c r="K445" s="911" t="s">
        <v>1118</v>
      </c>
      <c r="L445" s="911"/>
      <c r="M445" s="911"/>
      <c r="N445" s="911"/>
      <c r="O445" s="911" t="s">
        <v>1016</v>
      </c>
      <c r="P445" s="911"/>
      <c r="Q445" s="911"/>
      <c r="R445" s="911"/>
      <c r="S445" s="911"/>
      <c r="T445" s="911"/>
      <c r="U445" s="911" t="s">
        <v>1016</v>
      </c>
      <c r="V445" s="911"/>
      <c r="W445" s="911"/>
      <c r="X445" s="911"/>
      <c r="Y445" s="911"/>
      <c r="Z445" s="911"/>
      <c r="AA445" s="912" t="s">
        <v>1016</v>
      </c>
      <c r="AB445" s="912"/>
      <c r="AC445" s="912"/>
      <c r="AD445" s="912"/>
      <c r="AE445" s="912"/>
      <c r="AF445" s="912"/>
    </row>
    <row r="446" spans="1:32" ht="14.25" thickBot="1" thickTop="1">
      <c r="A446" s="910" t="s">
        <v>1021</v>
      </c>
      <c r="B446" s="910"/>
      <c r="C446" s="910"/>
      <c r="D446" s="910"/>
      <c r="E446" s="910"/>
      <c r="F446" s="910"/>
      <c r="G446" s="910"/>
      <c r="H446" s="910"/>
      <c r="I446" s="910"/>
      <c r="J446" s="910"/>
      <c r="K446" s="911" t="s">
        <v>1119</v>
      </c>
      <c r="L446" s="911"/>
      <c r="M446" s="911"/>
      <c r="N446" s="911"/>
      <c r="O446" s="911" t="s">
        <v>1016</v>
      </c>
      <c r="P446" s="911"/>
      <c r="Q446" s="911"/>
      <c r="R446" s="911"/>
      <c r="S446" s="911"/>
      <c r="T446" s="911"/>
      <c r="U446" s="911" t="s">
        <v>1016</v>
      </c>
      <c r="V446" s="911"/>
      <c r="W446" s="911"/>
      <c r="X446" s="911"/>
      <c r="Y446" s="911"/>
      <c r="Z446" s="911"/>
      <c r="AA446" s="912" t="s">
        <v>1016</v>
      </c>
      <c r="AB446" s="912"/>
      <c r="AC446" s="912"/>
      <c r="AD446" s="912"/>
      <c r="AE446" s="912"/>
      <c r="AF446" s="912"/>
    </row>
    <row r="447" spans="1:32" ht="14.25" thickBot="1" thickTop="1">
      <c r="A447" s="910" t="s">
        <v>1120</v>
      </c>
      <c r="B447" s="910"/>
      <c r="C447" s="910"/>
      <c r="D447" s="910"/>
      <c r="E447" s="910"/>
      <c r="F447" s="910"/>
      <c r="G447" s="910"/>
      <c r="H447" s="910"/>
      <c r="I447" s="910"/>
      <c r="J447" s="910"/>
      <c r="K447" s="911" t="s">
        <v>1121</v>
      </c>
      <c r="L447" s="911"/>
      <c r="M447" s="911"/>
      <c r="N447" s="911"/>
      <c r="O447" s="911" t="s">
        <v>1016</v>
      </c>
      <c r="P447" s="911"/>
      <c r="Q447" s="911"/>
      <c r="R447" s="911"/>
      <c r="S447" s="911"/>
      <c r="T447" s="911"/>
      <c r="U447" s="911" t="s">
        <v>1016</v>
      </c>
      <c r="V447" s="911"/>
      <c r="W447" s="911"/>
      <c r="X447" s="911"/>
      <c r="Y447" s="911"/>
      <c r="Z447" s="911"/>
      <c r="AA447" s="912" t="s">
        <v>1016</v>
      </c>
      <c r="AB447" s="912"/>
      <c r="AC447" s="912"/>
      <c r="AD447" s="912"/>
      <c r="AE447" s="912"/>
      <c r="AF447" s="912"/>
    </row>
    <row r="448" spans="1:32" ht="14.25" thickBot="1" thickTop="1">
      <c r="A448" s="910" t="s">
        <v>1014</v>
      </c>
      <c r="B448" s="910"/>
      <c r="C448" s="910"/>
      <c r="D448" s="910"/>
      <c r="E448" s="910"/>
      <c r="F448" s="910"/>
      <c r="G448" s="910"/>
      <c r="H448" s="910"/>
      <c r="I448" s="910"/>
      <c r="J448" s="910"/>
      <c r="K448" s="911" t="s">
        <v>1122</v>
      </c>
      <c r="L448" s="911"/>
      <c r="M448" s="911"/>
      <c r="N448" s="911"/>
      <c r="O448" s="911" t="s">
        <v>1016</v>
      </c>
      <c r="P448" s="911"/>
      <c r="Q448" s="911"/>
      <c r="R448" s="911"/>
      <c r="S448" s="911"/>
      <c r="T448" s="911"/>
      <c r="U448" s="911" t="s">
        <v>1016</v>
      </c>
      <c r="V448" s="911"/>
      <c r="W448" s="911"/>
      <c r="X448" s="911"/>
      <c r="Y448" s="911"/>
      <c r="Z448" s="911"/>
      <c r="AA448" s="912" t="s">
        <v>1016</v>
      </c>
      <c r="AB448" s="912"/>
      <c r="AC448" s="912"/>
      <c r="AD448" s="912"/>
      <c r="AE448" s="912"/>
      <c r="AF448" s="912"/>
    </row>
    <row r="449" spans="1:32" ht="14.25" thickBot="1" thickTop="1">
      <c r="A449" s="910" t="s">
        <v>1017</v>
      </c>
      <c r="B449" s="910"/>
      <c r="C449" s="910"/>
      <c r="D449" s="910"/>
      <c r="E449" s="910"/>
      <c r="F449" s="910"/>
      <c r="G449" s="910"/>
      <c r="H449" s="910"/>
      <c r="I449" s="910"/>
      <c r="J449" s="910"/>
      <c r="K449" s="911" t="s">
        <v>1123</v>
      </c>
      <c r="L449" s="911"/>
      <c r="M449" s="911"/>
      <c r="N449" s="911"/>
      <c r="O449" s="911" t="s">
        <v>1016</v>
      </c>
      <c r="P449" s="911"/>
      <c r="Q449" s="911"/>
      <c r="R449" s="911"/>
      <c r="S449" s="911"/>
      <c r="T449" s="911"/>
      <c r="U449" s="911" t="s">
        <v>1016</v>
      </c>
      <c r="V449" s="911"/>
      <c r="W449" s="911"/>
      <c r="X449" s="911"/>
      <c r="Y449" s="911"/>
      <c r="Z449" s="911"/>
      <c r="AA449" s="912" t="s">
        <v>1016</v>
      </c>
      <c r="AB449" s="912"/>
      <c r="AC449" s="912"/>
      <c r="AD449" s="912"/>
      <c r="AE449" s="912"/>
      <c r="AF449" s="912"/>
    </row>
    <row r="450" spans="1:32" ht="14.25" thickBot="1" thickTop="1">
      <c r="A450" s="910" t="s">
        <v>1019</v>
      </c>
      <c r="B450" s="910"/>
      <c r="C450" s="910"/>
      <c r="D450" s="910"/>
      <c r="E450" s="910"/>
      <c r="F450" s="910"/>
      <c r="G450" s="910"/>
      <c r="H450" s="910"/>
      <c r="I450" s="910"/>
      <c r="J450" s="910"/>
      <c r="K450" s="911" t="s">
        <v>1124</v>
      </c>
      <c r="L450" s="911"/>
      <c r="M450" s="911"/>
      <c r="N450" s="911"/>
      <c r="O450" s="911" t="s">
        <v>1016</v>
      </c>
      <c r="P450" s="911"/>
      <c r="Q450" s="911"/>
      <c r="R450" s="911"/>
      <c r="S450" s="911"/>
      <c r="T450" s="911"/>
      <c r="U450" s="911" t="s">
        <v>1016</v>
      </c>
      <c r="V450" s="911"/>
      <c r="W450" s="911"/>
      <c r="X450" s="911"/>
      <c r="Y450" s="911"/>
      <c r="Z450" s="911"/>
      <c r="AA450" s="912" t="s">
        <v>1016</v>
      </c>
      <c r="AB450" s="912"/>
      <c r="AC450" s="912"/>
      <c r="AD450" s="912"/>
      <c r="AE450" s="912"/>
      <c r="AF450" s="912"/>
    </row>
    <row r="451" spans="1:32" ht="14.25" thickBot="1" thickTop="1">
      <c r="A451" s="910" t="s">
        <v>1021</v>
      </c>
      <c r="B451" s="910"/>
      <c r="C451" s="910"/>
      <c r="D451" s="910"/>
      <c r="E451" s="910"/>
      <c r="F451" s="910"/>
      <c r="G451" s="910"/>
      <c r="H451" s="910"/>
      <c r="I451" s="910"/>
      <c r="J451" s="910"/>
      <c r="K451" s="911" t="s">
        <v>1125</v>
      </c>
      <c r="L451" s="911"/>
      <c r="M451" s="911"/>
      <c r="N451" s="911"/>
      <c r="O451" s="911" t="s">
        <v>1016</v>
      </c>
      <c r="P451" s="911"/>
      <c r="Q451" s="911"/>
      <c r="R451" s="911"/>
      <c r="S451" s="911"/>
      <c r="T451" s="911"/>
      <c r="U451" s="911" t="s">
        <v>1016</v>
      </c>
      <c r="V451" s="911"/>
      <c r="W451" s="911"/>
      <c r="X451" s="911"/>
      <c r="Y451" s="911"/>
      <c r="Z451" s="911"/>
      <c r="AA451" s="912" t="s">
        <v>1016</v>
      </c>
      <c r="AB451" s="912"/>
      <c r="AC451" s="912"/>
      <c r="AD451" s="912"/>
      <c r="AE451" s="912"/>
      <c r="AF451" s="912"/>
    </row>
    <row r="452" spans="1:32" ht="14.25" thickBot="1" thickTop="1">
      <c r="A452" s="910" t="s">
        <v>1126</v>
      </c>
      <c r="B452" s="910"/>
      <c r="C452" s="910"/>
      <c r="D452" s="910"/>
      <c r="E452" s="910"/>
      <c r="F452" s="910"/>
      <c r="G452" s="910"/>
      <c r="H452" s="910"/>
      <c r="I452" s="910"/>
      <c r="J452" s="910"/>
      <c r="K452" s="911" t="s">
        <v>562</v>
      </c>
      <c r="L452" s="911"/>
      <c r="M452" s="911"/>
      <c r="N452" s="911"/>
      <c r="O452" s="911" t="s">
        <v>1016</v>
      </c>
      <c r="P452" s="911"/>
      <c r="Q452" s="911"/>
      <c r="R452" s="911"/>
      <c r="S452" s="911"/>
      <c r="T452" s="911"/>
      <c r="U452" s="911" t="s">
        <v>1016</v>
      </c>
      <c r="V452" s="911"/>
      <c r="W452" s="911"/>
      <c r="X452" s="911"/>
      <c r="Y452" s="911"/>
      <c r="Z452" s="911"/>
      <c r="AA452" s="912" t="s">
        <v>1016</v>
      </c>
      <c r="AB452" s="912"/>
      <c r="AC452" s="912"/>
      <c r="AD452" s="912"/>
      <c r="AE452" s="912"/>
      <c r="AF452" s="912"/>
    </row>
    <row r="453" spans="1:32" ht="14.25" thickBot="1" thickTop="1">
      <c r="A453" s="910" t="s">
        <v>806</v>
      </c>
      <c r="B453" s="910"/>
      <c r="C453" s="910"/>
      <c r="D453" s="910"/>
      <c r="E453" s="910"/>
      <c r="F453" s="910"/>
      <c r="G453" s="910"/>
      <c r="H453" s="910"/>
      <c r="I453" s="910"/>
      <c r="J453" s="910"/>
      <c r="K453" s="911" t="s">
        <v>1128</v>
      </c>
      <c r="L453" s="911"/>
      <c r="M453" s="911"/>
      <c r="N453" s="911"/>
      <c r="O453" s="911" t="s">
        <v>1016</v>
      </c>
      <c r="P453" s="911"/>
      <c r="Q453" s="911"/>
      <c r="R453" s="911"/>
      <c r="S453" s="911"/>
      <c r="T453" s="911"/>
      <c r="U453" s="911" t="s">
        <v>1016</v>
      </c>
      <c r="V453" s="911"/>
      <c r="W453" s="911"/>
      <c r="X453" s="911"/>
      <c r="Y453" s="911"/>
      <c r="Z453" s="911"/>
      <c r="AA453" s="912" t="s">
        <v>1016</v>
      </c>
      <c r="AB453" s="912"/>
      <c r="AC453" s="912"/>
      <c r="AD453" s="912"/>
      <c r="AE453" s="912"/>
      <c r="AF453" s="912"/>
    </row>
    <row r="454" spans="1:32" ht="14.25" thickBot="1" thickTop="1">
      <c r="A454" s="910" t="s">
        <v>807</v>
      </c>
      <c r="B454" s="910"/>
      <c r="C454" s="910"/>
      <c r="D454" s="910"/>
      <c r="E454" s="910"/>
      <c r="F454" s="910"/>
      <c r="G454" s="910"/>
      <c r="H454" s="910"/>
      <c r="I454" s="910"/>
      <c r="J454" s="910"/>
      <c r="K454" s="911" t="s">
        <v>1129</v>
      </c>
      <c r="L454" s="911"/>
      <c r="M454" s="911"/>
      <c r="N454" s="911"/>
      <c r="O454" s="911" t="s">
        <v>1016</v>
      </c>
      <c r="P454" s="911"/>
      <c r="Q454" s="911"/>
      <c r="R454" s="911"/>
      <c r="S454" s="911"/>
      <c r="T454" s="911"/>
      <c r="U454" s="911" t="s">
        <v>1016</v>
      </c>
      <c r="V454" s="911"/>
      <c r="W454" s="911"/>
      <c r="X454" s="911"/>
      <c r="Y454" s="911"/>
      <c r="Z454" s="911"/>
      <c r="AA454" s="912" t="s">
        <v>1016</v>
      </c>
      <c r="AB454" s="912"/>
      <c r="AC454" s="912"/>
      <c r="AD454" s="912"/>
      <c r="AE454" s="912"/>
      <c r="AF454" s="912"/>
    </row>
    <row r="455" spans="1:32" ht="14.25" thickBot="1" thickTop="1">
      <c r="A455" s="910" t="s">
        <v>1130</v>
      </c>
      <c r="B455" s="910"/>
      <c r="C455" s="910"/>
      <c r="D455" s="910"/>
      <c r="E455" s="910"/>
      <c r="F455" s="910"/>
      <c r="G455" s="910"/>
      <c r="H455" s="910"/>
      <c r="I455" s="910"/>
      <c r="J455" s="910"/>
      <c r="K455" s="911" t="s">
        <v>563</v>
      </c>
      <c r="L455" s="911"/>
      <c r="M455" s="911"/>
      <c r="N455" s="911"/>
      <c r="O455" s="911" t="s">
        <v>82</v>
      </c>
      <c r="P455" s="911"/>
      <c r="Q455" s="911"/>
      <c r="R455" s="911"/>
      <c r="S455" s="911"/>
      <c r="T455" s="911"/>
      <c r="U455" s="911" t="s">
        <v>83</v>
      </c>
      <c r="V455" s="911"/>
      <c r="W455" s="911"/>
      <c r="X455" s="911"/>
      <c r="Y455" s="911"/>
      <c r="Z455" s="911"/>
      <c r="AA455" s="912" t="s">
        <v>84</v>
      </c>
      <c r="AB455" s="912"/>
      <c r="AC455" s="912"/>
      <c r="AD455" s="912"/>
      <c r="AE455" s="912"/>
      <c r="AF455" s="912"/>
    </row>
    <row r="456" spans="1:32" ht="14.25" thickBot="1" thickTop="1">
      <c r="A456" s="910" t="s">
        <v>808</v>
      </c>
      <c r="B456" s="910"/>
      <c r="C456" s="910"/>
      <c r="D456" s="910"/>
      <c r="E456" s="910"/>
      <c r="F456" s="910"/>
      <c r="G456" s="910"/>
      <c r="H456" s="910"/>
      <c r="I456" s="910"/>
      <c r="J456" s="910"/>
      <c r="K456" s="911" t="s">
        <v>1134</v>
      </c>
      <c r="L456" s="911"/>
      <c r="M456" s="911"/>
      <c r="N456" s="911"/>
      <c r="O456" s="911" t="s">
        <v>1016</v>
      </c>
      <c r="P456" s="911"/>
      <c r="Q456" s="911"/>
      <c r="R456" s="911"/>
      <c r="S456" s="911"/>
      <c r="T456" s="911"/>
      <c r="U456" s="911" t="s">
        <v>1016</v>
      </c>
      <c r="V456" s="911"/>
      <c r="W456" s="911"/>
      <c r="X456" s="911"/>
      <c r="Y456" s="911"/>
      <c r="Z456" s="911"/>
      <c r="AA456" s="912" t="s">
        <v>1016</v>
      </c>
      <c r="AB456" s="912"/>
      <c r="AC456" s="912"/>
      <c r="AD456" s="912"/>
      <c r="AE456" s="912"/>
      <c r="AF456" s="912"/>
    </row>
    <row r="457" spans="1:32" ht="14.25" thickBot="1" thickTop="1">
      <c r="A457" s="910" t="s">
        <v>809</v>
      </c>
      <c r="B457" s="910"/>
      <c r="C457" s="910"/>
      <c r="D457" s="910"/>
      <c r="E457" s="910"/>
      <c r="F457" s="910"/>
      <c r="G457" s="910"/>
      <c r="H457" s="910"/>
      <c r="I457" s="910"/>
      <c r="J457" s="910"/>
      <c r="K457" s="911" t="s">
        <v>1135</v>
      </c>
      <c r="L457" s="911"/>
      <c r="M457" s="911"/>
      <c r="N457" s="911"/>
      <c r="O457" s="911" t="s">
        <v>1016</v>
      </c>
      <c r="P457" s="911"/>
      <c r="Q457" s="911"/>
      <c r="R457" s="911"/>
      <c r="S457" s="911"/>
      <c r="T457" s="911"/>
      <c r="U457" s="911" t="s">
        <v>1016</v>
      </c>
      <c r="V457" s="911"/>
      <c r="W457" s="911"/>
      <c r="X457" s="911"/>
      <c r="Y457" s="911"/>
      <c r="Z457" s="911"/>
      <c r="AA457" s="912" t="s">
        <v>1016</v>
      </c>
      <c r="AB457" s="912"/>
      <c r="AC457" s="912"/>
      <c r="AD457" s="912"/>
      <c r="AE457" s="912"/>
      <c r="AF457" s="912"/>
    </row>
    <row r="458" spans="1:32" ht="14.25" thickBot="1" thickTop="1">
      <c r="A458" s="910" t="s">
        <v>810</v>
      </c>
      <c r="B458" s="910"/>
      <c r="C458" s="910"/>
      <c r="D458" s="910"/>
      <c r="E458" s="910"/>
      <c r="F458" s="910"/>
      <c r="G458" s="910"/>
      <c r="H458" s="910"/>
      <c r="I458" s="910"/>
      <c r="J458" s="910"/>
      <c r="K458" s="911" t="s">
        <v>1137</v>
      </c>
      <c r="L458" s="911"/>
      <c r="M458" s="911"/>
      <c r="N458" s="911"/>
      <c r="O458" s="911" t="s">
        <v>82</v>
      </c>
      <c r="P458" s="911"/>
      <c r="Q458" s="911"/>
      <c r="R458" s="911"/>
      <c r="S458" s="911"/>
      <c r="T458" s="911"/>
      <c r="U458" s="911" t="s">
        <v>83</v>
      </c>
      <c r="V458" s="911"/>
      <c r="W458" s="911"/>
      <c r="X458" s="911"/>
      <c r="Y458" s="911"/>
      <c r="Z458" s="911"/>
      <c r="AA458" s="912" t="s">
        <v>84</v>
      </c>
      <c r="AB458" s="912"/>
      <c r="AC458" s="912"/>
      <c r="AD458" s="912"/>
      <c r="AE458" s="912"/>
      <c r="AF458" s="912"/>
    </row>
    <row r="459" spans="1:32" ht="14.25" thickBot="1" thickTop="1">
      <c r="A459" s="910" t="s">
        <v>811</v>
      </c>
      <c r="B459" s="910"/>
      <c r="C459" s="910"/>
      <c r="D459" s="910"/>
      <c r="E459" s="910"/>
      <c r="F459" s="910"/>
      <c r="G459" s="910"/>
      <c r="H459" s="910"/>
      <c r="I459" s="910"/>
      <c r="J459" s="910"/>
      <c r="K459" s="911" t="s">
        <v>1139</v>
      </c>
      <c r="L459" s="911"/>
      <c r="M459" s="911"/>
      <c r="N459" s="911"/>
      <c r="O459" s="911" t="s">
        <v>1016</v>
      </c>
      <c r="P459" s="911"/>
      <c r="Q459" s="911"/>
      <c r="R459" s="911"/>
      <c r="S459" s="911"/>
      <c r="T459" s="911"/>
      <c r="U459" s="911" t="s">
        <v>1016</v>
      </c>
      <c r="V459" s="911"/>
      <c r="W459" s="911"/>
      <c r="X459" s="911"/>
      <c r="Y459" s="911"/>
      <c r="Z459" s="911"/>
      <c r="AA459" s="912" t="s">
        <v>1016</v>
      </c>
      <c r="AB459" s="912"/>
      <c r="AC459" s="912"/>
      <c r="AD459" s="912"/>
      <c r="AE459" s="912"/>
      <c r="AF459" s="912"/>
    </row>
    <row r="460" spans="1:32" ht="14.25" thickBot="1" thickTop="1">
      <c r="A460" s="910" t="s">
        <v>1140</v>
      </c>
      <c r="B460" s="910"/>
      <c r="C460" s="910"/>
      <c r="D460" s="910"/>
      <c r="E460" s="910"/>
      <c r="F460" s="910"/>
      <c r="G460" s="910"/>
      <c r="H460" s="910"/>
      <c r="I460" s="910"/>
      <c r="J460" s="910"/>
      <c r="K460" s="911" t="s">
        <v>565</v>
      </c>
      <c r="L460" s="911"/>
      <c r="M460" s="911"/>
      <c r="N460" s="911"/>
      <c r="O460" s="911" t="s">
        <v>1016</v>
      </c>
      <c r="P460" s="911"/>
      <c r="Q460" s="911"/>
      <c r="R460" s="911"/>
      <c r="S460" s="911"/>
      <c r="T460" s="911"/>
      <c r="U460" s="911" t="s">
        <v>1016</v>
      </c>
      <c r="V460" s="911"/>
      <c r="W460" s="911"/>
      <c r="X460" s="911"/>
      <c r="Y460" s="911"/>
      <c r="Z460" s="911"/>
      <c r="AA460" s="912" t="s">
        <v>1016</v>
      </c>
      <c r="AB460" s="912"/>
      <c r="AC460" s="912"/>
      <c r="AD460" s="912"/>
      <c r="AE460" s="912"/>
      <c r="AF460" s="912"/>
    </row>
    <row r="461" spans="1:32" ht="14.25" thickBot="1" thickTop="1">
      <c r="A461" s="910" t="s">
        <v>812</v>
      </c>
      <c r="B461" s="910"/>
      <c r="C461" s="910"/>
      <c r="D461" s="910"/>
      <c r="E461" s="910"/>
      <c r="F461" s="910"/>
      <c r="G461" s="910"/>
      <c r="H461" s="910"/>
      <c r="I461" s="910"/>
      <c r="J461" s="910"/>
      <c r="K461" s="911" t="s">
        <v>1144</v>
      </c>
      <c r="L461" s="911"/>
      <c r="M461" s="911"/>
      <c r="N461" s="911"/>
      <c r="O461" s="911" t="s">
        <v>1016</v>
      </c>
      <c r="P461" s="911"/>
      <c r="Q461" s="911"/>
      <c r="R461" s="911"/>
      <c r="S461" s="911"/>
      <c r="T461" s="911"/>
      <c r="U461" s="911" t="s">
        <v>1016</v>
      </c>
      <c r="V461" s="911"/>
      <c r="W461" s="911"/>
      <c r="X461" s="911"/>
      <c r="Y461" s="911"/>
      <c r="Z461" s="911"/>
      <c r="AA461" s="912" t="s">
        <v>1016</v>
      </c>
      <c r="AB461" s="912"/>
      <c r="AC461" s="912"/>
      <c r="AD461" s="912"/>
      <c r="AE461" s="912"/>
      <c r="AF461" s="912"/>
    </row>
    <row r="462" spans="1:32" ht="14.25" thickBot="1" thickTop="1">
      <c r="A462" s="910" t="s">
        <v>813</v>
      </c>
      <c r="B462" s="910"/>
      <c r="C462" s="910"/>
      <c r="D462" s="910"/>
      <c r="E462" s="910"/>
      <c r="F462" s="910"/>
      <c r="G462" s="910"/>
      <c r="H462" s="910"/>
      <c r="I462" s="910"/>
      <c r="J462" s="910"/>
      <c r="K462" s="911" t="s">
        <v>1147</v>
      </c>
      <c r="L462" s="911"/>
      <c r="M462" s="911"/>
      <c r="N462" s="911"/>
      <c r="O462" s="911" t="s">
        <v>1016</v>
      </c>
      <c r="P462" s="911"/>
      <c r="Q462" s="911"/>
      <c r="R462" s="911"/>
      <c r="S462" s="911"/>
      <c r="T462" s="911"/>
      <c r="U462" s="911" t="s">
        <v>1016</v>
      </c>
      <c r="V462" s="911"/>
      <c r="W462" s="911"/>
      <c r="X462" s="911"/>
      <c r="Y462" s="911"/>
      <c r="Z462" s="911"/>
      <c r="AA462" s="912" t="s">
        <v>1016</v>
      </c>
      <c r="AB462" s="912"/>
      <c r="AC462" s="912"/>
      <c r="AD462" s="912"/>
      <c r="AE462" s="912"/>
      <c r="AF462" s="912"/>
    </row>
    <row r="463" spans="1:32" ht="14.25" thickBot="1" thickTop="1">
      <c r="A463" s="910" t="s">
        <v>814</v>
      </c>
      <c r="B463" s="910"/>
      <c r="C463" s="910"/>
      <c r="D463" s="910"/>
      <c r="E463" s="910"/>
      <c r="F463" s="910"/>
      <c r="G463" s="910"/>
      <c r="H463" s="910"/>
      <c r="I463" s="910"/>
      <c r="J463" s="910"/>
      <c r="K463" s="911" t="s">
        <v>1148</v>
      </c>
      <c r="L463" s="911"/>
      <c r="M463" s="911"/>
      <c r="N463" s="911"/>
      <c r="O463" s="911" t="s">
        <v>1016</v>
      </c>
      <c r="P463" s="911"/>
      <c r="Q463" s="911"/>
      <c r="R463" s="911"/>
      <c r="S463" s="911"/>
      <c r="T463" s="911"/>
      <c r="U463" s="911" t="s">
        <v>1016</v>
      </c>
      <c r="V463" s="911"/>
      <c r="W463" s="911"/>
      <c r="X463" s="911"/>
      <c r="Y463" s="911"/>
      <c r="Z463" s="911"/>
      <c r="AA463" s="912" t="s">
        <v>1016</v>
      </c>
      <c r="AB463" s="912"/>
      <c r="AC463" s="912"/>
      <c r="AD463" s="912"/>
      <c r="AE463" s="912"/>
      <c r="AF463" s="912"/>
    </row>
    <row r="464" spans="1:32" ht="14.25" thickBot="1" thickTop="1">
      <c r="A464" s="910" t="s">
        <v>1150</v>
      </c>
      <c r="B464" s="910"/>
      <c r="C464" s="910"/>
      <c r="D464" s="910"/>
      <c r="E464" s="910"/>
      <c r="F464" s="910"/>
      <c r="G464" s="910"/>
      <c r="H464" s="910"/>
      <c r="I464" s="910"/>
      <c r="J464" s="910"/>
      <c r="K464" s="911" t="s">
        <v>564</v>
      </c>
      <c r="L464" s="911"/>
      <c r="M464" s="911"/>
      <c r="N464" s="911"/>
      <c r="O464" s="911" t="s">
        <v>1016</v>
      </c>
      <c r="P464" s="911"/>
      <c r="Q464" s="911"/>
      <c r="R464" s="911"/>
      <c r="S464" s="911"/>
      <c r="T464" s="911"/>
      <c r="U464" s="911" t="s">
        <v>1016</v>
      </c>
      <c r="V464" s="911"/>
      <c r="W464" s="911"/>
      <c r="X464" s="911"/>
      <c r="Y464" s="911"/>
      <c r="Z464" s="911"/>
      <c r="AA464" s="912" t="s">
        <v>1016</v>
      </c>
      <c r="AB464" s="912"/>
      <c r="AC464" s="912"/>
      <c r="AD464" s="912"/>
      <c r="AE464" s="912"/>
      <c r="AF464" s="912"/>
    </row>
    <row r="465" spans="1:32" ht="14.25" thickBot="1" thickTop="1">
      <c r="A465" s="910" t="s">
        <v>1152</v>
      </c>
      <c r="B465" s="910"/>
      <c r="C465" s="910"/>
      <c r="D465" s="910"/>
      <c r="E465" s="910"/>
      <c r="F465" s="910"/>
      <c r="G465" s="910"/>
      <c r="H465" s="910"/>
      <c r="I465" s="910"/>
      <c r="J465" s="910"/>
      <c r="K465" s="911" t="s">
        <v>566</v>
      </c>
      <c r="L465" s="911"/>
      <c r="M465" s="911"/>
      <c r="N465" s="911"/>
      <c r="O465" s="911" t="s">
        <v>1016</v>
      </c>
      <c r="P465" s="911"/>
      <c r="Q465" s="911"/>
      <c r="R465" s="911"/>
      <c r="S465" s="911"/>
      <c r="T465" s="911"/>
      <c r="U465" s="911" t="s">
        <v>1016</v>
      </c>
      <c r="V465" s="911"/>
      <c r="W465" s="911"/>
      <c r="X465" s="911"/>
      <c r="Y465" s="911"/>
      <c r="Z465" s="911"/>
      <c r="AA465" s="912" t="s">
        <v>1016</v>
      </c>
      <c r="AB465" s="912"/>
      <c r="AC465" s="912"/>
      <c r="AD465" s="912"/>
      <c r="AE465" s="912"/>
      <c r="AF465" s="912"/>
    </row>
    <row r="466" spans="1:32" ht="14.25" thickBot="1" thickTop="1">
      <c r="A466" s="910" t="s">
        <v>1153</v>
      </c>
      <c r="B466" s="910"/>
      <c r="C466" s="910"/>
      <c r="D466" s="910"/>
      <c r="E466" s="910"/>
      <c r="F466" s="910"/>
      <c r="G466" s="910"/>
      <c r="H466" s="910"/>
      <c r="I466" s="910"/>
      <c r="J466" s="910"/>
      <c r="K466" s="911" t="s">
        <v>1154</v>
      </c>
      <c r="L466" s="911"/>
      <c r="M466" s="911"/>
      <c r="N466" s="911"/>
      <c r="O466" s="911" t="s">
        <v>82</v>
      </c>
      <c r="P466" s="911"/>
      <c r="Q466" s="911"/>
      <c r="R466" s="911"/>
      <c r="S466" s="911"/>
      <c r="T466" s="911"/>
      <c r="U466" s="911" t="s">
        <v>83</v>
      </c>
      <c r="V466" s="911"/>
      <c r="W466" s="911"/>
      <c r="X466" s="911"/>
      <c r="Y466" s="911"/>
      <c r="Z466" s="911"/>
      <c r="AA466" s="912" t="s">
        <v>84</v>
      </c>
      <c r="AB466" s="912"/>
      <c r="AC466" s="912"/>
      <c r="AD466" s="912"/>
      <c r="AE466" s="912"/>
      <c r="AF466" s="912"/>
    </row>
    <row r="467" spans="1:32" ht="14.25" thickBot="1" thickTop="1">
      <c r="A467" s="910" t="s">
        <v>999</v>
      </c>
      <c r="B467" s="910"/>
      <c r="C467" s="910"/>
      <c r="D467" s="910"/>
      <c r="E467" s="910"/>
      <c r="F467" s="910"/>
      <c r="G467" s="910"/>
      <c r="H467" s="910"/>
      <c r="I467" s="910"/>
      <c r="J467" s="910"/>
      <c r="K467" s="911" t="s">
        <v>999</v>
      </c>
      <c r="L467" s="911"/>
      <c r="M467" s="911"/>
      <c r="N467" s="911"/>
      <c r="O467" s="911" t="s">
        <v>999</v>
      </c>
      <c r="P467" s="911"/>
      <c r="Q467" s="911"/>
      <c r="R467" s="911"/>
      <c r="S467" s="911"/>
      <c r="T467" s="911"/>
      <c r="U467" s="911" t="s">
        <v>999</v>
      </c>
      <c r="V467" s="911"/>
      <c r="W467" s="911"/>
      <c r="X467" s="911"/>
      <c r="Y467" s="911"/>
      <c r="Z467" s="911"/>
      <c r="AA467" s="912" t="s">
        <v>999</v>
      </c>
      <c r="AB467" s="912"/>
      <c r="AC467" s="912"/>
      <c r="AD467" s="912"/>
      <c r="AE467" s="912"/>
      <c r="AF467" s="912"/>
    </row>
    <row r="468" spans="1:32" ht="14.25" thickBot="1" thickTop="1">
      <c r="A468" s="910" t="s">
        <v>815</v>
      </c>
      <c r="B468" s="910"/>
      <c r="C468" s="910"/>
      <c r="D468" s="910"/>
      <c r="E468" s="910"/>
      <c r="F468" s="910"/>
      <c r="G468" s="910"/>
      <c r="H468" s="910"/>
      <c r="I468" s="910"/>
      <c r="J468" s="910"/>
      <c r="K468" s="911" t="s">
        <v>999</v>
      </c>
      <c r="L468" s="911"/>
      <c r="M468" s="911"/>
      <c r="N468" s="911"/>
      <c r="O468" s="911" t="s">
        <v>999</v>
      </c>
      <c r="P468" s="911"/>
      <c r="Q468" s="911"/>
      <c r="R468" s="911"/>
      <c r="S468" s="911"/>
      <c r="T468" s="911"/>
      <c r="U468" s="911" t="s">
        <v>999</v>
      </c>
      <c r="V468" s="911"/>
      <c r="W468" s="911"/>
      <c r="X468" s="911"/>
      <c r="Y468" s="911"/>
      <c r="Z468" s="911"/>
      <c r="AA468" s="912" t="s">
        <v>999</v>
      </c>
      <c r="AB468" s="912"/>
      <c r="AC468" s="912"/>
      <c r="AD468" s="912"/>
      <c r="AE468" s="912"/>
      <c r="AF468" s="912"/>
    </row>
    <row r="469" spans="1:32" ht="14.25" thickBot="1" thickTop="1">
      <c r="A469" s="910" t="s">
        <v>1158</v>
      </c>
      <c r="B469" s="910"/>
      <c r="C469" s="910"/>
      <c r="D469" s="910"/>
      <c r="E469" s="910"/>
      <c r="F469" s="910"/>
      <c r="G469" s="910"/>
      <c r="H469" s="910"/>
      <c r="I469" s="910"/>
      <c r="J469" s="910"/>
      <c r="K469" s="911" t="s">
        <v>567</v>
      </c>
      <c r="L469" s="911"/>
      <c r="M469" s="911"/>
      <c r="N469" s="911"/>
      <c r="O469" s="911" t="s">
        <v>85</v>
      </c>
      <c r="P469" s="911"/>
      <c r="Q469" s="911"/>
      <c r="R469" s="911"/>
      <c r="S469" s="911"/>
      <c r="T469" s="911"/>
      <c r="U469" s="911" t="s">
        <v>86</v>
      </c>
      <c r="V469" s="911"/>
      <c r="W469" s="911"/>
      <c r="X469" s="911"/>
      <c r="Y469" s="911"/>
      <c r="Z469" s="911"/>
      <c r="AA469" s="912" t="s">
        <v>87</v>
      </c>
      <c r="AB469" s="912"/>
      <c r="AC469" s="912"/>
      <c r="AD469" s="912"/>
      <c r="AE469" s="912"/>
      <c r="AF469" s="912"/>
    </row>
    <row r="470" spans="1:32" ht="14.25" thickBot="1" thickTop="1">
      <c r="A470" s="910" t="s">
        <v>816</v>
      </c>
      <c r="B470" s="910"/>
      <c r="C470" s="910"/>
      <c r="D470" s="910"/>
      <c r="E470" s="910"/>
      <c r="F470" s="910"/>
      <c r="G470" s="910"/>
      <c r="H470" s="910"/>
      <c r="I470" s="910"/>
      <c r="J470" s="910"/>
      <c r="K470" s="911" t="s">
        <v>1162</v>
      </c>
      <c r="L470" s="911"/>
      <c r="M470" s="911"/>
      <c r="N470" s="911"/>
      <c r="O470" s="911" t="s">
        <v>1016</v>
      </c>
      <c r="P470" s="911"/>
      <c r="Q470" s="911"/>
      <c r="R470" s="911"/>
      <c r="S470" s="911"/>
      <c r="T470" s="911"/>
      <c r="U470" s="911" t="s">
        <v>1016</v>
      </c>
      <c r="V470" s="911"/>
      <c r="W470" s="911"/>
      <c r="X470" s="911"/>
      <c r="Y470" s="911"/>
      <c r="Z470" s="911"/>
      <c r="AA470" s="912" t="s">
        <v>1016</v>
      </c>
      <c r="AB470" s="912"/>
      <c r="AC470" s="912"/>
      <c r="AD470" s="912"/>
      <c r="AE470" s="912"/>
      <c r="AF470" s="912"/>
    </row>
    <row r="471" spans="1:32" ht="14.25" thickBot="1" thickTop="1">
      <c r="A471" s="910" t="s">
        <v>817</v>
      </c>
      <c r="B471" s="910"/>
      <c r="C471" s="910"/>
      <c r="D471" s="910"/>
      <c r="E471" s="910"/>
      <c r="F471" s="910"/>
      <c r="G471" s="910"/>
      <c r="H471" s="910"/>
      <c r="I471" s="910"/>
      <c r="J471" s="910"/>
      <c r="K471" s="911" t="s">
        <v>1164</v>
      </c>
      <c r="L471" s="911"/>
      <c r="M471" s="911"/>
      <c r="N471" s="911"/>
      <c r="O471" s="911" t="s">
        <v>1016</v>
      </c>
      <c r="P471" s="911"/>
      <c r="Q471" s="911"/>
      <c r="R471" s="911"/>
      <c r="S471" s="911"/>
      <c r="T471" s="911"/>
      <c r="U471" s="911" t="s">
        <v>1016</v>
      </c>
      <c r="V471" s="911"/>
      <c r="W471" s="911"/>
      <c r="X471" s="911"/>
      <c r="Y471" s="911"/>
      <c r="Z471" s="911"/>
      <c r="AA471" s="912" t="s">
        <v>1016</v>
      </c>
      <c r="AB471" s="912"/>
      <c r="AC471" s="912"/>
      <c r="AD471" s="912"/>
      <c r="AE471" s="912"/>
      <c r="AF471" s="912"/>
    </row>
    <row r="472" spans="1:32" ht="14.25" thickBot="1" thickTop="1">
      <c r="A472" s="910" t="s">
        <v>818</v>
      </c>
      <c r="B472" s="910"/>
      <c r="C472" s="910"/>
      <c r="D472" s="910"/>
      <c r="E472" s="910"/>
      <c r="F472" s="910"/>
      <c r="G472" s="910"/>
      <c r="H472" s="910"/>
      <c r="I472" s="910"/>
      <c r="J472" s="910"/>
      <c r="K472" s="911" t="s">
        <v>1166</v>
      </c>
      <c r="L472" s="911"/>
      <c r="M472" s="911"/>
      <c r="N472" s="911"/>
      <c r="O472" s="911" t="s">
        <v>88</v>
      </c>
      <c r="P472" s="911"/>
      <c r="Q472" s="911"/>
      <c r="R472" s="911"/>
      <c r="S472" s="911"/>
      <c r="T472" s="911"/>
      <c r="U472" s="911" t="s">
        <v>88</v>
      </c>
      <c r="V472" s="911"/>
      <c r="W472" s="911"/>
      <c r="X472" s="911"/>
      <c r="Y472" s="911"/>
      <c r="Z472" s="911"/>
      <c r="AA472" s="912" t="s">
        <v>1093</v>
      </c>
      <c r="AB472" s="912"/>
      <c r="AC472" s="912"/>
      <c r="AD472" s="912"/>
      <c r="AE472" s="912"/>
      <c r="AF472" s="912"/>
    </row>
    <row r="473" spans="1:32" ht="14.25" thickBot="1" thickTop="1">
      <c r="A473" s="910" t="s">
        <v>819</v>
      </c>
      <c r="B473" s="910"/>
      <c r="C473" s="910"/>
      <c r="D473" s="910"/>
      <c r="E473" s="910"/>
      <c r="F473" s="910"/>
      <c r="G473" s="910"/>
      <c r="H473" s="910"/>
      <c r="I473" s="910"/>
      <c r="J473" s="910"/>
      <c r="K473" s="911" t="s">
        <v>1168</v>
      </c>
      <c r="L473" s="911"/>
      <c r="M473" s="911"/>
      <c r="N473" s="911"/>
      <c r="O473" s="911" t="s">
        <v>89</v>
      </c>
      <c r="P473" s="911"/>
      <c r="Q473" s="911"/>
      <c r="R473" s="911"/>
      <c r="S473" s="911"/>
      <c r="T473" s="911"/>
      <c r="U473" s="911" t="s">
        <v>90</v>
      </c>
      <c r="V473" s="911"/>
      <c r="W473" s="911"/>
      <c r="X473" s="911"/>
      <c r="Y473" s="911"/>
      <c r="Z473" s="911"/>
      <c r="AA473" s="912" t="s">
        <v>91</v>
      </c>
      <c r="AB473" s="912"/>
      <c r="AC473" s="912"/>
      <c r="AD473" s="912"/>
      <c r="AE473" s="912"/>
      <c r="AF473" s="912"/>
    </row>
    <row r="474" spans="1:32" ht="14.25" thickBot="1" thickTop="1">
      <c r="A474" s="910" t="s">
        <v>820</v>
      </c>
      <c r="B474" s="910"/>
      <c r="C474" s="910"/>
      <c r="D474" s="910"/>
      <c r="E474" s="910"/>
      <c r="F474" s="910"/>
      <c r="G474" s="910"/>
      <c r="H474" s="910"/>
      <c r="I474" s="910"/>
      <c r="J474" s="910"/>
      <c r="K474" s="911" t="s">
        <v>1172</v>
      </c>
      <c r="L474" s="911"/>
      <c r="M474" s="911"/>
      <c r="N474" s="911"/>
      <c r="O474" s="911" t="s">
        <v>1016</v>
      </c>
      <c r="P474" s="911"/>
      <c r="Q474" s="911"/>
      <c r="R474" s="911"/>
      <c r="S474" s="911"/>
      <c r="T474" s="911"/>
      <c r="U474" s="911" t="s">
        <v>1016</v>
      </c>
      <c r="V474" s="911"/>
      <c r="W474" s="911"/>
      <c r="X474" s="911"/>
      <c r="Y474" s="911"/>
      <c r="Z474" s="911"/>
      <c r="AA474" s="912" t="s">
        <v>1016</v>
      </c>
      <c r="AB474" s="912"/>
      <c r="AC474" s="912"/>
      <c r="AD474" s="912"/>
      <c r="AE474" s="912"/>
      <c r="AF474" s="912"/>
    </row>
    <row r="475" spans="1:32" ht="14.25" thickBot="1" thickTop="1">
      <c r="A475" s="910" t="s">
        <v>821</v>
      </c>
      <c r="B475" s="910"/>
      <c r="C475" s="910"/>
      <c r="D475" s="910"/>
      <c r="E475" s="910"/>
      <c r="F475" s="910"/>
      <c r="G475" s="910"/>
      <c r="H475" s="910"/>
      <c r="I475" s="910"/>
      <c r="J475" s="910"/>
      <c r="K475" s="911" t="s">
        <v>1173</v>
      </c>
      <c r="L475" s="911"/>
      <c r="M475" s="911"/>
      <c r="N475" s="911"/>
      <c r="O475" s="911" t="s">
        <v>92</v>
      </c>
      <c r="P475" s="911"/>
      <c r="Q475" s="911"/>
      <c r="R475" s="911"/>
      <c r="S475" s="911"/>
      <c r="T475" s="911"/>
      <c r="U475" s="911" t="s">
        <v>93</v>
      </c>
      <c r="V475" s="911"/>
      <c r="W475" s="911"/>
      <c r="X475" s="911"/>
      <c r="Y475" s="911"/>
      <c r="Z475" s="911"/>
      <c r="AA475" s="912" t="s">
        <v>94</v>
      </c>
      <c r="AB475" s="912"/>
      <c r="AC475" s="912"/>
      <c r="AD475" s="912"/>
      <c r="AE475" s="912"/>
      <c r="AF475" s="912"/>
    </row>
    <row r="476" spans="1:32" ht="14.25" thickBot="1" thickTop="1">
      <c r="A476" s="910" t="s">
        <v>1177</v>
      </c>
      <c r="B476" s="910"/>
      <c r="C476" s="910"/>
      <c r="D476" s="910"/>
      <c r="E476" s="910"/>
      <c r="F476" s="910"/>
      <c r="G476" s="910"/>
      <c r="H476" s="910"/>
      <c r="I476" s="910"/>
      <c r="J476" s="910"/>
      <c r="K476" s="911" t="s">
        <v>568</v>
      </c>
      <c r="L476" s="911"/>
      <c r="M476" s="911"/>
      <c r="N476" s="911"/>
      <c r="O476" s="911" t="s">
        <v>95</v>
      </c>
      <c r="P476" s="911"/>
      <c r="Q476" s="911"/>
      <c r="R476" s="911"/>
      <c r="S476" s="911"/>
      <c r="T476" s="911"/>
      <c r="U476" s="911" t="s">
        <v>96</v>
      </c>
      <c r="V476" s="911"/>
      <c r="W476" s="911"/>
      <c r="X476" s="911"/>
      <c r="Y476" s="911"/>
      <c r="Z476" s="911"/>
      <c r="AA476" s="912" t="s">
        <v>97</v>
      </c>
      <c r="AB476" s="912"/>
      <c r="AC476" s="912"/>
      <c r="AD476" s="912"/>
      <c r="AE476" s="912"/>
      <c r="AF476" s="912"/>
    </row>
    <row r="477" spans="1:32" ht="14.25" thickBot="1" thickTop="1">
      <c r="A477" s="910" t="s">
        <v>822</v>
      </c>
      <c r="B477" s="910"/>
      <c r="C477" s="910"/>
      <c r="D477" s="910"/>
      <c r="E477" s="910"/>
      <c r="F477" s="910"/>
      <c r="G477" s="910"/>
      <c r="H477" s="910"/>
      <c r="I477" s="910"/>
      <c r="J477" s="910"/>
      <c r="K477" s="911" t="s">
        <v>1181</v>
      </c>
      <c r="L477" s="911"/>
      <c r="M477" s="911"/>
      <c r="N477" s="911"/>
      <c r="O477" s="911" t="s">
        <v>98</v>
      </c>
      <c r="P477" s="911"/>
      <c r="Q477" s="911"/>
      <c r="R477" s="911"/>
      <c r="S477" s="911"/>
      <c r="T477" s="911"/>
      <c r="U477" s="911" t="s">
        <v>96</v>
      </c>
      <c r="V477" s="911"/>
      <c r="W477" s="911"/>
      <c r="X477" s="911"/>
      <c r="Y477" s="911"/>
      <c r="Z477" s="911"/>
      <c r="AA477" s="912" t="s">
        <v>99</v>
      </c>
      <c r="AB477" s="912"/>
      <c r="AC477" s="912"/>
      <c r="AD477" s="912"/>
      <c r="AE477" s="912"/>
      <c r="AF477" s="912"/>
    </row>
    <row r="478" spans="1:32" ht="14.25" thickBot="1" thickTop="1">
      <c r="A478" s="910" t="s">
        <v>823</v>
      </c>
      <c r="B478" s="910"/>
      <c r="C478" s="910"/>
      <c r="D478" s="910"/>
      <c r="E478" s="910"/>
      <c r="F478" s="910"/>
      <c r="G478" s="910"/>
      <c r="H478" s="910"/>
      <c r="I478" s="910"/>
      <c r="J478" s="910"/>
      <c r="K478" s="911" t="s">
        <v>1185</v>
      </c>
      <c r="L478" s="911"/>
      <c r="M478" s="911"/>
      <c r="N478" s="911"/>
      <c r="O478" s="911" t="s">
        <v>100</v>
      </c>
      <c r="P478" s="911"/>
      <c r="Q478" s="911"/>
      <c r="R478" s="911"/>
      <c r="S478" s="911"/>
      <c r="T478" s="911"/>
      <c r="U478" s="911" t="s">
        <v>1016</v>
      </c>
      <c r="V478" s="911"/>
      <c r="W478" s="911"/>
      <c r="X478" s="911"/>
      <c r="Y478" s="911"/>
      <c r="Z478" s="911"/>
      <c r="AA478" s="912" t="s">
        <v>1016</v>
      </c>
      <c r="AB478" s="912"/>
      <c r="AC478" s="912"/>
      <c r="AD478" s="912"/>
      <c r="AE478" s="912"/>
      <c r="AF478" s="912"/>
    </row>
    <row r="479" spans="1:32" ht="14.25" thickBot="1" thickTop="1">
      <c r="A479" s="910" t="s">
        <v>824</v>
      </c>
      <c r="B479" s="910"/>
      <c r="C479" s="910"/>
      <c r="D479" s="910"/>
      <c r="E479" s="910"/>
      <c r="F479" s="910"/>
      <c r="G479" s="910"/>
      <c r="H479" s="910"/>
      <c r="I479" s="910"/>
      <c r="J479" s="910"/>
      <c r="K479" s="911" t="s">
        <v>1189</v>
      </c>
      <c r="L479" s="911"/>
      <c r="M479" s="911"/>
      <c r="N479" s="911"/>
      <c r="O479" s="911" t="s">
        <v>1016</v>
      </c>
      <c r="P479" s="911"/>
      <c r="Q479" s="911"/>
      <c r="R479" s="911"/>
      <c r="S479" s="911"/>
      <c r="T479" s="911"/>
      <c r="U479" s="911" t="s">
        <v>1016</v>
      </c>
      <c r="V479" s="911"/>
      <c r="W479" s="911"/>
      <c r="X479" s="911"/>
      <c r="Y479" s="911"/>
      <c r="Z479" s="911"/>
      <c r="AA479" s="912" t="s">
        <v>1016</v>
      </c>
      <c r="AB479" s="912"/>
      <c r="AC479" s="912"/>
      <c r="AD479" s="912"/>
      <c r="AE479" s="912"/>
      <c r="AF479" s="912"/>
    </row>
    <row r="480" spans="1:32" ht="14.25" thickBot="1" thickTop="1">
      <c r="A480" s="910" t="s">
        <v>1191</v>
      </c>
      <c r="B480" s="910"/>
      <c r="C480" s="910"/>
      <c r="D480" s="910"/>
      <c r="E480" s="910"/>
      <c r="F480" s="910"/>
      <c r="G480" s="910"/>
      <c r="H480" s="910"/>
      <c r="I480" s="910"/>
      <c r="J480" s="910"/>
      <c r="K480" s="911" t="s">
        <v>599</v>
      </c>
      <c r="L480" s="911"/>
      <c r="M480" s="911"/>
      <c r="N480" s="911"/>
      <c r="O480" s="911" t="s">
        <v>1016</v>
      </c>
      <c r="P480" s="911"/>
      <c r="Q480" s="911"/>
      <c r="R480" s="911"/>
      <c r="S480" s="911"/>
      <c r="T480" s="911"/>
      <c r="U480" s="911" t="s">
        <v>1016</v>
      </c>
      <c r="V480" s="911"/>
      <c r="W480" s="911"/>
      <c r="X480" s="911"/>
      <c r="Y480" s="911"/>
      <c r="Z480" s="911"/>
      <c r="AA480" s="912" t="s">
        <v>1016</v>
      </c>
      <c r="AB480" s="912"/>
      <c r="AC480" s="912"/>
      <c r="AD480" s="912"/>
      <c r="AE480" s="912"/>
      <c r="AF480" s="912"/>
    </row>
    <row r="481" spans="1:32" ht="14.25" thickBot="1" thickTop="1">
      <c r="A481" s="910" t="s">
        <v>1192</v>
      </c>
      <c r="B481" s="910"/>
      <c r="C481" s="910"/>
      <c r="D481" s="910"/>
      <c r="E481" s="910"/>
      <c r="F481" s="910"/>
      <c r="G481" s="910"/>
      <c r="H481" s="910"/>
      <c r="I481" s="910"/>
      <c r="J481" s="910"/>
      <c r="K481" s="911" t="s">
        <v>627</v>
      </c>
      <c r="L481" s="911"/>
      <c r="M481" s="911"/>
      <c r="N481" s="911"/>
      <c r="O481" s="911" t="s">
        <v>101</v>
      </c>
      <c r="P481" s="911"/>
      <c r="Q481" s="911"/>
      <c r="R481" s="911"/>
      <c r="S481" s="911"/>
      <c r="T481" s="911"/>
      <c r="U481" s="911" t="s">
        <v>102</v>
      </c>
      <c r="V481" s="911"/>
      <c r="W481" s="911"/>
      <c r="X481" s="911"/>
      <c r="Y481" s="911"/>
      <c r="Z481" s="911"/>
      <c r="AA481" s="912" t="s">
        <v>103</v>
      </c>
      <c r="AB481" s="912"/>
      <c r="AC481" s="912"/>
      <c r="AD481" s="912"/>
      <c r="AE481" s="912"/>
      <c r="AF481" s="912"/>
    </row>
    <row r="482" spans="1:32" ht="14.25" thickBot="1" thickTop="1">
      <c r="A482" s="910" t="s">
        <v>2</v>
      </c>
      <c r="B482" s="910"/>
      <c r="C482" s="910"/>
      <c r="D482" s="910"/>
      <c r="E482" s="910"/>
      <c r="F482" s="910"/>
      <c r="G482" s="910"/>
      <c r="H482" s="910"/>
      <c r="I482" s="910"/>
      <c r="J482" s="910"/>
      <c r="K482" s="911" t="s">
        <v>3</v>
      </c>
      <c r="L482" s="911"/>
      <c r="M482" s="911"/>
      <c r="N482" s="911"/>
      <c r="O482" s="911" t="s">
        <v>82</v>
      </c>
      <c r="P482" s="911"/>
      <c r="Q482" s="911"/>
      <c r="R482" s="911"/>
      <c r="S482" s="911"/>
      <c r="T482" s="911"/>
      <c r="U482" s="911" t="s">
        <v>83</v>
      </c>
      <c r="V482" s="911"/>
      <c r="W482" s="911"/>
      <c r="X482" s="911"/>
      <c r="Y482" s="911"/>
      <c r="Z482" s="911"/>
      <c r="AA482" s="912" t="s">
        <v>84</v>
      </c>
      <c r="AB482" s="912"/>
      <c r="AC482" s="912"/>
      <c r="AD482" s="912"/>
      <c r="AE482" s="912"/>
      <c r="AF482" s="912"/>
    </row>
    <row r="483" spans="1:32" ht="14.25" thickBot="1" thickTop="1">
      <c r="A483" s="910" t="s">
        <v>999</v>
      </c>
      <c r="B483" s="910"/>
      <c r="C483" s="910"/>
      <c r="D483" s="910"/>
      <c r="E483" s="910"/>
      <c r="F483" s="910"/>
      <c r="G483" s="910"/>
      <c r="H483" s="910"/>
      <c r="I483" s="910"/>
      <c r="J483" s="910"/>
      <c r="K483" s="911" t="s">
        <v>999</v>
      </c>
      <c r="L483" s="911"/>
      <c r="M483" s="911"/>
      <c r="N483" s="911"/>
      <c r="O483" s="911" t="s">
        <v>999</v>
      </c>
      <c r="P483" s="911"/>
      <c r="Q483" s="911"/>
      <c r="R483" s="911"/>
      <c r="S483" s="911"/>
      <c r="T483" s="911"/>
      <c r="U483" s="911" t="s">
        <v>999</v>
      </c>
      <c r="V483" s="911"/>
      <c r="W483" s="911"/>
      <c r="X483" s="911"/>
      <c r="Y483" s="911"/>
      <c r="Z483" s="911"/>
      <c r="AA483" s="912" t="s">
        <v>999</v>
      </c>
      <c r="AB483" s="912"/>
      <c r="AC483" s="912"/>
      <c r="AD483" s="912"/>
      <c r="AE483" s="912"/>
      <c r="AF483" s="912"/>
    </row>
    <row r="484" spans="1:32" ht="14.25" thickBot="1" thickTop="1">
      <c r="A484" s="910" t="s">
        <v>4</v>
      </c>
      <c r="B484" s="910"/>
      <c r="C484" s="910"/>
      <c r="D484" s="910"/>
      <c r="E484" s="910"/>
      <c r="F484" s="910"/>
      <c r="G484" s="910"/>
      <c r="H484" s="910"/>
      <c r="I484" s="910"/>
      <c r="J484" s="910"/>
      <c r="K484" s="911" t="s">
        <v>5</v>
      </c>
      <c r="L484" s="911"/>
      <c r="M484" s="911"/>
      <c r="N484" s="911"/>
      <c r="O484" s="911" t="s">
        <v>999</v>
      </c>
      <c r="P484" s="911"/>
      <c r="Q484" s="911"/>
      <c r="R484" s="911"/>
      <c r="S484" s="911"/>
      <c r="T484" s="911"/>
      <c r="U484" s="911" t="s">
        <v>999</v>
      </c>
      <c r="V484" s="911"/>
      <c r="W484" s="911"/>
      <c r="X484" s="911"/>
      <c r="Y484" s="911"/>
      <c r="Z484" s="911"/>
      <c r="AA484" s="912" t="s">
        <v>999</v>
      </c>
      <c r="AB484" s="912"/>
      <c r="AC484" s="912"/>
      <c r="AD484" s="912"/>
      <c r="AE484" s="912"/>
      <c r="AF484" s="912"/>
    </row>
    <row r="485" spans="1:32" ht="14.25" thickBot="1" thickTop="1">
      <c r="A485" s="910" t="s">
        <v>6</v>
      </c>
      <c r="B485" s="910"/>
      <c r="C485" s="910"/>
      <c r="D485" s="910"/>
      <c r="E485" s="910"/>
      <c r="F485" s="910"/>
      <c r="G485" s="910"/>
      <c r="H485" s="910"/>
      <c r="I485" s="910"/>
      <c r="J485" s="910"/>
      <c r="K485" s="911" t="s">
        <v>7</v>
      </c>
      <c r="L485" s="911"/>
      <c r="M485" s="911"/>
      <c r="N485" s="911"/>
      <c r="O485" s="911" t="s">
        <v>1016</v>
      </c>
      <c r="P485" s="911"/>
      <c r="Q485" s="911"/>
      <c r="R485" s="911"/>
      <c r="S485" s="911"/>
      <c r="T485" s="911"/>
      <c r="U485" s="911" t="s">
        <v>1016</v>
      </c>
      <c r="V485" s="911"/>
      <c r="W485" s="911"/>
      <c r="X485" s="911"/>
      <c r="Y485" s="911"/>
      <c r="Z485" s="911"/>
      <c r="AA485" s="912" t="s">
        <v>1016</v>
      </c>
      <c r="AB485" s="912"/>
      <c r="AC485" s="912"/>
      <c r="AD485" s="912"/>
      <c r="AE485" s="912"/>
      <c r="AF485" s="912"/>
    </row>
    <row r="486" spans="1:32" ht="14.25" thickBot="1" thickTop="1">
      <c r="A486" s="910" t="s">
        <v>8</v>
      </c>
      <c r="B486" s="910"/>
      <c r="C486" s="910"/>
      <c r="D486" s="910"/>
      <c r="E486" s="910"/>
      <c r="F486" s="910"/>
      <c r="G486" s="910"/>
      <c r="H486" s="910"/>
      <c r="I486" s="910"/>
      <c r="J486" s="910"/>
      <c r="K486" s="911" t="s">
        <v>9</v>
      </c>
      <c r="L486" s="911"/>
      <c r="M486" s="911"/>
      <c r="N486" s="911"/>
      <c r="O486" s="911" t="s">
        <v>1016</v>
      </c>
      <c r="P486" s="911"/>
      <c r="Q486" s="911"/>
      <c r="R486" s="911"/>
      <c r="S486" s="911"/>
      <c r="T486" s="911"/>
      <c r="U486" s="911" t="s">
        <v>1016</v>
      </c>
      <c r="V486" s="911"/>
      <c r="W486" s="911"/>
      <c r="X486" s="911"/>
      <c r="Y486" s="911"/>
      <c r="Z486" s="911"/>
      <c r="AA486" s="912" t="s">
        <v>1016</v>
      </c>
      <c r="AB486" s="912"/>
      <c r="AC486" s="912"/>
      <c r="AD486" s="912"/>
      <c r="AE486" s="912"/>
      <c r="AF486" s="912"/>
    </row>
    <row r="487" spans="1:32" ht="14.25" thickBot="1" thickTop="1">
      <c r="A487" s="910" t="s">
        <v>10</v>
      </c>
      <c r="B487" s="910"/>
      <c r="C487" s="910"/>
      <c r="D487" s="910"/>
      <c r="E487" s="910"/>
      <c r="F487" s="910"/>
      <c r="G487" s="910"/>
      <c r="H487" s="910"/>
      <c r="I487" s="910"/>
      <c r="J487" s="910"/>
      <c r="K487" s="911" t="s">
        <v>11</v>
      </c>
      <c r="L487" s="911"/>
      <c r="M487" s="911"/>
      <c r="N487" s="911"/>
      <c r="O487" s="911" t="s">
        <v>1016</v>
      </c>
      <c r="P487" s="911"/>
      <c r="Q487" s="911"/>
      <c r="R487" s="911"/>
      <c r="S487" s="911"/>
      <c r="T487" s="911"/>
      <c r="U487" s="911" t="s">
        <v>1016</v>
      </c>
      <c r="V487" s="911"/>
      <c r="W487" s="911"/>
      <c r="X487" s="911"/>
      <c r="Y487" s="911"/>
      <c r="Z487" s="911"/>
      <c r="AA487" s="912" t="s">
        <v>1016</v>
      </c>
      <c r="AB487" s="912"/>
      <c r="AC487" s="912"/>
      <c r="AD487" s="912"/>
      <c r="AE487" s="912"/>
      <c r="AF487" s="912"/>
    </row>
    <row r="488" spans="1:32" ht="14.25" thickBot="1" thickTop="1">
      <c r="A488" s="910" t="s">
        <v>12</v>
      </c>
      <c r="B488" s="910"/>
      <c r="C488" s="910"/>
      <c r="D488" s="910"/>
      <c r="E488" s="910"/>
      <c r="F488" s="910"/>
      <c r="G488" s="910"/>
      <c r="H488" s="910"/>
      <c r="I488" s="910"/>
      <c r="J488" s="910"/>
      <c r="K488" s="911" t="s">
        <v>13</v>
      </c>
      <c r="L488" s="911"/>
      <c r="M488" s="911"/>
      <c r="N488" s="911"/>
      <c r="O488" s="911" t="s">
        <v>1016</v>
      </c>
      <c r="P488" s="911"/>
      <c r="Q488" s="911"/>
      <c r="R488" s="911"/>
      <c r="S488" s="911"/>
      <c r="T488" s="911"/>
      <c r="U488" s="911" t="s">
        <v>1016</v>
      </c>
      <c r="V488" s="911"/>
      <c r="W488" s="911"/>
      <c r="X488" s="911"/>
      <c r="Y488" s="911"/>
      <c r="Z488" s="911"/>
      <c r="AA488" s="912" t="s">
        <v>1016</v>
      </c>
      <c r="AB488" s="912"/>
      <c r="AC488" s="912"/>
      <c r="AD488" s="912"/>
      <c r="AE488" s="912"/>
      <c r="AF488" s="912"/>
    </row>
    <row r="489" spans="1:32" ht="14.25" thickBot="1" thickTop="1">
      <c r="A489" s="910" t="s">
        <v>14</v>
      </c>
      <c r="B489" s="910"/>
      <c r="C489" s="910"/>
      <c r="D489" s="910"/>
      <c r="E489" s="910"/>
      <c r="F489" s="910"/>
      <c r="G489" s="910"/>
      <c r="H489" s="910"/>
      <c r="I489" s="910"/>
      <c r="J489" s="910"/>
      <c r="K489" s="911" t="s">
        <v>15</v>
      </c>
      <c r="L489" s="911"/>
      <c r="M489" s="911"/>
      <c r="N489" s="911"/>
      <c r="O489" s="911" t="s">
        <v>1016</v>
      </c>
      <c r="P489" s="911"/>
      <c r="Q489" s="911"/>
      <c r="R489" s="911"/>
      <c r="S489" s="911"/>
      <c r="T489" s="911"/>
      <c r="U489" s="911" t="s">
        <v>1016</v>
      </c>
      <c r="V489" s="911"/>
      <c r="W489" s="911"/>
      <c r="X489" s="911"/>
      <c r="Y489" s="911"/>
      <c r="Z489" s="911"/>
      <c r="AA489" s="912" t="s">
        <v>1016</v>
      </c>
      <c r="AB489" s="912"/>
      <c r="AC489" s="912"/>
      <c r="AD489" s="912"/>
      <c r="AE489" s="912"/>
      <c r="AF489" s="912"/>
    </row>
    <row r="490" spans="1:32" ht="14.25" thickBot="1" thickTop="1">
      <c r="A490" s="910" t="s">
        <v>16</v>
      </c>
      <c r="B490" s="910"/>
      <c r="C490" s="910"/>
      <c r="D490" s="910"/>
      <c r="E490" s="910"/>
      <c r="F490" s="910"/>
      <c r="G490" s="910"/>
      <c r="H490" s="910"/>
      <c r="I490" s="910"/>
      <c r="J490" s="910"/>
      <c r="K490" s="911" t="s">
        <v>17</v>
      </c>
      <c r="L490" s="911"/>
      <c r="M490" s="911"/>
      <c r="N490" s="911"/>
      <c r="O490" s="911" t="s">
        <v>1016</v>
      </c>
      <c r="P490" s="911"/>
      <c r="Q490" s="911"/>
      <c r="R490" s="911"/>
      <c r="S490" s="911"/>
      <c r="T490" s="911"/>
      <c r="U490" s="911" t="s">
        <v>1016</v>
      </c>
      <c r="V490" s="911"/>
      <c r="W490" s="911"/>
      <c r="X490" s="911"/>
      <c r="Y490" s="911"/>
      <c r="Z490" s="911"/>
      <c r="AA490" s="912" t="s">
        <v>1016</v>
      </c>
      <c r="AB490" s="912"/>
      <c r="AC490" s="912"/>
      <c r="AD490" s="912"/>
      <c r="AE490" s="912"/>
      <c r="AF490" s="912"/>
    </row>
    <row r="491" spans="1:32" ht="14.25" thickBot="1" thickTop="1">
      <c r="A491" s="910" t="s">
        <v>18</v>
      </c>
      <c r="B491" s="910"/>
      <c r="C491" s="910"/>
      <c r="D491" s="910"/>
      <c r="E491" s="910"/>
      <c r="F491" s="910"/>
      <c r="G491" s="910"/>
      <c r="H491" s="910"/>
      <c r="I491" s="910"/>
      <c r="J491" s="910"/>
      <c r="K491" s="911" t="s">
        <v>19</v>
      </c>
      <c r="L491" s="911"/>
      <c r="M491" s="911"/>
      <c r="N491" s="911"/>
      <c r="O491" s="911" t="s">
        <v>1016</v>
      </c>
      <c r="P491" s="911"/>
      <c r="Q491" s="911"/>
      <c r="R491" s="911"/>
      <c r="S491" s="911"/>
      <c r="T491" s="911"/>
      <c r="U491" s="911" t="s">
        <v>1016</v>
      </c>
      <c r="V491" s="911"/>
      <c r="W491" s="911"/>
      <c r="X491" s="911"/>
      <c r="Y491" s="911"/>
      <c r="Z491" s="911"/>
      <c r="AA491" s="912" t="s">
        <v>1016</v>
      </c>
      <c r="AB491" s="912"/>
      <c r="AC491" s="912"/>
      <c r="AD491" s="912"/>
      <c r="AE491" s="912"/>
      <c r="AF491" s="912"/>
    </row>
    <row r="492" spans="1:32" ht="14.25" thickBot="1" thickTop="1">
      <c r="A492" s="910" t="s">
        <v>20</v>
      </c>
      <c r="B492" s="910"/>
      <c r="C492" s="910"/>
      <c r="D492" s="910"/>
      <c r="E492" s="910"/>
      <c r="F492" s="910"/>
      <c r="G492" s="910"/>
      <c r="H492" s="910"/>
      <c r="I492" s="910"/>
      <c r="J492" s="910"/>
      <c r="K492" s="911" t="s">
        <v>21</v>
      </c>
      <c r="L492" s="911"/>
      <c r="M492" s="911"/>
      <c r="N492" s="911"/>
      <c r="O492" s="911" t="s">
        <v>1016</v>
      </c>
      <c r="P492" s="911"/>
      <c r="Q492" s="911"/>
      <c r="R492" s="911"/>
      <c r="S492" s="911"/>
      <c r="T492" s="911"/>
      <c r="U492" s="911" t="s">
        <v>1016</v>
      </c>
      <c r="V492" s="911"/>
      <c r="W492" s="911"/>
      <c r="X492" s="911"/>
      <c r="Y492" s="911"/>
      <c r="Z492" s="911"/>
      <c r="AA492" s="912" t="s">
        <v>1016</v>
      </c>
      <c r="AB492" s="912"/>
      <c r="AC492" s="912"/>
      <c r="AD492" s="912"/>
      <c r="AE492" s="912"/>
      <c r="AF492" s="912"/>
    </row>
    <row r="493" ht="13.5" thickTop="1"/>
    <row r="495" spans="1:32" ht="12.75">
      <c r="A495" s="732"/>
      <c r="B495" s="733"/>
      <c r="C495" s="733"/>
      <c r="D495" s="733"/>
      <c r="E495" s="733"/>
      <c r="F495" s="733"/>
      <c r="G495" s="733"/>
      <c r="H495" s="733"/>
      <c r="I495" s="733"/>
      <c r="J495" s="733"/>
      <c r="K495" s="733"/>
      <c r="L495" s="733"/>
      <c r="M495" s="733"/>
      <c r="N495" s="733"/>
      <c r="O495" s="733"/>
      <c r="P495" s="733"/>
      <c r="Q495" s="733"/>
      <c r="R495" s="733"/>
      <c r="S495" s="733"/>
      <c r="T495" s="733"/>
      <c r="U495" s="733"/>
      <c r="V495" s="733"/>
      <c r="W495" s="733"/>
      <c r="X495" s="733"/>
      <c r="Y495" s="733"/>
      <c r="Z495" s="733"/>
      <c r="AA495" s="733"/>
      <c r="AB495" s="733"/>
      <c r="AC495" s="733"/>
      <c r="AD495" s="733"/>
      <c r="AE495" s="733"/>
      <c r="AF495" s="733"/>
    </row>
    <row r="496" spans="1:32" ht="12.75">
      <c r="A496" s="732" t="s">
        <v>104</v>
      </c>
      <c r="B496" s="733"/>
      <c r="C496" s="733"/>
      <c r="D496" s="733"/>
      <c r="E496" s="733"/>
      <c r="F496" s="733"/>
      <c r="G496" s="733"/>
      <c r="H496" s="733"/>
      <c r="I496" s="733"/>
      <c r="J496" s="733"/>
      <c r="K496" s="733"/>
      <c r="L496" s="733"/>
      <c r="M496" s="733"/>
      <c r="N496" s="733"/>
      <c r="O496" s="733"/>
      <c r="P496" s="733"/>
      <c r="Q496" s="733"/>
      <c r="R496" s="733"/>
      <c r="S496" s="733"/>
      <c r="T496" s="733"/>
      <c r="U496" s="733"/>
      <c r="V496" s="733"/>
      <c r="W496" s="916" t="s">
        <v>986</v>
      </c>
      <c r="X496" s="916"/>
      <c r="Y496" s="916"/>
      <c r="Z496" s="916"/>
      <c r="AA496" s="916"/>
      <c r="AB496" s="916"/>
      <c r="AC496" s="916"/>
      <c r="AD496" s="916"/>
      <c r="AE496" s="916"/>
      <c r="AF496" s="916"/>
    </row>
    <row r="497" spans="1:32" ht="12.75">
      <c r="A497" s="733" t="s">
        <v>23</v>
      </c>
      <c r="B497" s="733"/>
      <c r="C497" s="733"/>
      <c r="D497" s="733"/>
      <c r="E497" s="733"/>
      <c r="F497" s="733"/>
      <c r="G497" s="733"/>
      <c r="H497" s="733"/>
      <c r="I497" s="733"/>
      <c r="J497" s="733"/>
      <c r="K497" s="733"/>
      <c r="L497" s="733"/>
      <c r="M497" s="733"/>
      <c r="N497" s="733"/>
      <c r="O497" s="733"/>
      <c r="P497" s="733"/>
      <c r="Q497" s="733"/>
      <c r="R497" s="733"/>
      <c r="S497" s="733"/>
      <c r="T497" s="733"/>
      <c r="U497" s="733"/>
      <c r="V497" s="733"/>
      <c r="W497" s="916"/>
      <c r="X497" s="916"/>
      <c r="Y497" s="916"/>
      <c r="Z497" s="916"/>
      <c r="AA497" s="916"/>
      <c r="AB497" s="916"/>
      <c r="AC497" s="916"/>
      <c r="AD497" s="916"/>
      <c r="AE497" s="916"/>
      <c r="AF497" s="916"/>
    </row>
    <row r="498" spans="1:32" ht="12.75">
      <c r="A498" s="734" t="s">
        <v>988</v>
      </c>
      <c r="B498" s="733"/>
      <c r="C498" s="733"/>
      <c r="D498" s="733"/>
      <c r="E498" s="733"/>
      <c r="F498" s="733"/>
      <c r="G498" s="733"/>
      <c r="H498" s="733"/>
      <c r="I498" s="733"/>
      <c r="J498" s="733"/>
      <c r="K498" s="733"/>
      <c r="L498" s="733"/>
      <c r="M498" s="733"/>
      <c r="N498" s="733"/>
      <c r="O498" s="733"/>
      <c r="P498" s="733"/>
      <c r="Q498" s="733"/>
      <c r="R498" s="733"/>
      <c r="S498" s="733"/>
      <c r="T498" s="733"/>
      <c r="U498" s="733"/>
      <c r="V498" s="733"/>
      <c r="W498" s="733"/>
      <c r="X498" s="733"/>
      <c r="Y498" s="733"/>
      <c r="Z498" s="733"/>
      <c r="AA498" s="733"/>
      <c r="AB498" s="733"/>
      <c r="AC498" s="733"/>
      <c r="AD498" s="733"/>
      <c r="AE498" s="733"/>
      <c r="AF498" s="733"/>
    </row>
    <row r="499" spans="1:32" ht="20.25">
      <c r="A499" s="917" t="s">
        <v>989</v>
      </c>
      <c r="B499" s="917"/>
      <c r="C499" s="917"/>
      <c r="D499" s="917"/>
      <c r="E499" s="917"/>
      <c r="F499" s="917"/>
      <c r="G499" s="917"/>
      <c r="H499" s="917"/>
      <c r="I499" s="917"/>
      <c r="J499" s="917"/>
      <c r="K499" s="917"/>
      <c r="L499" s="917"/>
      <c r="M499" s="917"/>
      <c r="N499" s="917"/>
      <c r="O499" s="917"/>
      <c r="P499" s="917"/>
      <c r="Q499" s="917"/>
      <c r="R499" s="917"/>
      <c r="S499" s="917"/>
      <c r="T499" s="917"/>
      <c r="U499" s="917"/>
      <c r="V499" s="917"/>
      <c r="W499" s="917"/>
      <c r="X499" s="917"/>
      <c r="Y499" s="917"/>
      <c r="Z499" s="917"/>
      <c r="AA499" s="917"/>
      <c r="AB499" s="917"/>
      <c r="AC499" s="917"/>
      <c r="AD499" s="917"/>
      <c r="AE499" s="917"/>
      <c r="AF499" s="917"/>
    </row>
    <row r="500" spans="1:32" ht="13.5" thickBot="1">
      <c r="A500" s="918" t="s">
        <v>990</v>
      </c>
      <c r="B500" s="918"/>
      <c r="C500" s="918"/>
      <c r="D500" s="918"/>
      <c r="E500" s="918"/>
      <c r="F500" s="918"/>
      <c r="G500" s="918"/>
      <c r="H500" s="918"/>
      <c r="I500" s="918"/>
      <c r="J500" s="918"/>
      <c r="K500" s="918"/>
      <c r="L500" s="918"/>
      <c r="M500" s="918"/>
      <c r="N500" s="918"/>
      <c r="O500" s="918"/>
      <c r="P500" s="918"/>
      <c r="Q500" s="918"/>
      <c r="R500" s="918"/>
      <c r="S500" s="918"/>
      <c r="T500" s="918"/>
      <c r="U500" s="918"/>
      <c r="V500" s="918"/>
      <c r="W500" s="918"/>
      <c r="X500" s="918"/>
      <c r="Y500" s="918"/>
      <c r="Z500" s="918"/>
      <c r="AA500" s="918"/>
      <c r="AB500" s="918"/>
      <c r="AC500" s="918"/>
      <c r="AD500" s="918"/>
      <c r="AE500" s="918"/>
      <c r="AF500" s="918"/>
    </row>
    <row r="501" spans="1:32" ht="14.25" thickBot="1" thickTop="1">
      <c r="A501" s="919" t="s">
        <v>217</v>
      </c>
      <c r="B501" s="919"/>
      <c r="C501" s="919"/>
      <c r="D501" s="919"/>
      <c r="E501" s="919"/>
      <c r="F501" s="919"/>
      <c r="G501" s="919"/>
      <c r="H501" s="919"/>
      <c r="I501" s="919"/>
      <c r="J501" s="919"/>
      <c r="K501" s="920" t="s">
        <v>805</v>
      </c>
      <c r="L501" s="920"/>
      <c r="M501" s="920"/>
      <c r="N501" s="920"/>
      <c r="O501" s="920" t="s">
        <v>991</v>
      </c>
      <c r="P501" s="920"/>
      <c r="Q501" s="920"/>
      <c r="R501" s="920"/>
      <c r="S501" s="920"/>
      <c r="T501" s="920"/>
      <c r="U501" s="920" t="s">
        <v>992</v>
      </c>
      <c r="V501" s="920"/>
      <c r="W501" s="920"/>
      <c r="X501" s="920"/>
      <c r="Y501" s="920"/>
      <c r="Z501" s="920"/>
      <c r="AA501" s="921" t="s">
        <v>993</v>
      </c>
      <c r="AB501" s="921"/>
      <c r="AC501" s="921"/>
      <c r="AD501" s="921"/>
      <c r="AE501" s="921"/>
      <c r="AF501" s="921"/>
    </row>
    <row r="502" spans="1:32" ht="13.5" thickTop="1">
      <c r="A502" s="913" t="s">
        <v>994</v>
      </c>
      <c r="B502" s="913"/>
      <c r="C502" s="913"/>
      <c r="D502" s="913"/>
      <c r="E502" s="913"/>
      <c r="F502" s="913"/>
      <c r="G502" s="913"/>
      <c r="H502" s="913"/>
      <c r="I502" s="913"/>
      <c r="J502" s="913"/>
      <c r="K502" s="914" t="s">
        <v>995</v>
      </c>
      <c r="L502" s="914"/>
      <c r="M502" s="914"/>
      <c r="N502" s="914"/>
      <c r="O502" s="914" t="s">
        <v>996</v>
      </c>
      <c r="P502" s="914"/>
      <c r="Q502" s="914"/>
      <c r="R502" s="914"/>
      <c r="S502" s="914"/>
      <c r="T502" s="914"/>
      <c r="U502" s="914" t="s">
        <v>997</v>
      </c>
      <c r="V502" s="914"/>
      <c r="W502" s="914"/>
      <c r="X502" s="914"/>
      <c r="Y502" s="914"/>
      <c r="Z502" s="914"/>
      <c r="AA502" s="915" t="s">
        <v>998</v>
      </c>
      <c r="AB502" s="915"/>
      <c r="AC502" s="915"/>
      <c r="AD502" s="915"/>
      <c r="AE502" s="915"/>
      <c r="AF502" s="915"/>
    </row>
    <row r="503" spans="1:32" ht="13.5" thickBot="1">
      <c r="A503" s="910" t="s">
        <v>804</v>
      </c>
      <c r="B503" s="910"/>
      <c r="C503" s="910"/>
      <c r="D503" s="910"/>
      <c r="E503" s="910"/>
      <c r="F503" s="910"/>
      <c r="G503" s="910"/>
      <c r="H503" s="910"/>
      <c r="I503" s="910"/>
      <c r="J503" s="910"/>
      <c r="K503" s="911" t="s">
        <v>999</v>
      </c>
      <c r="L503" s="911"/>
      <c r="M503" s="911"/>
      <c r="N503" s="911"/>
      <c r="O503" s="911" t="s">
        <v>999</v>
      </c>
      <c r="P503" s="911"/>
      <c r="Q503" s="911"/>
      <c r="R503" s="911"/>
      <c r="S503" s="911"/>
      <c r="T503" s="911"/>
      <c r="U503" s="911" t="s">
        <v>999</v>
      </c>
      <c r="V503" s="911"/>
      <c r="W503" s="911"/>
      <c r="X503" s="911"/>
      <c r="Y503" s="911"/>
      <c r="Z503" s="911"/>
      <c r="AA503" s="912" t="s">
        <v>999</v>
      </c>
      <c r="AB503" s="912"/>
      <c r="AC503" s="912"/>
      <c r="AD503" s="912"/>
      <c r="AE503" s="912"/>
      <c r="AF503" s="912"/>
    </row>
    <row r="504" spans="1:32" ht="14.25" thickBot="1" thickTop="1">
      <c r="A504" s="910" t="s">
        <v>1000</v>
      </c>
      <c r="B504" s="910"/>
      <c r="C504" s="910"/>
      <c r="D504" s="910"/>
      <c r="E504" s="910"/>
      <c r="F504" s="910"/>
      <c r="G504" s="910"/>
      <c r="H504" s="910"/>
      <c r="I504" s="910"/>
      <c r="J504" s="910"/>
      <c r="K504" s="911" t="s">
        <v>561</v>
      </c>
      <c r="L504" s="911"/>
      <c r="M504" s="911"/>
      <c r="N504" s="911"/>
      <c r="O504" s="911" t="s">
        <v>105</v>
      </c>
      <c r="P504" s="911"/>
      <c r="Q504" s="911"/>
      <c r="R504" s="911"/>
      <c r="S504" s="911"/>
      <c r="T504" s="911"/>
      <c r="U504" s="911" t="s">
        <v>106</v>
      </c>
      <c r="V504" s="911"/>
      <c r="W504" s="911"/>
      <c r="X504" s="911"/>
      <c r="Y504" s="911"/>
      <c r="Z504" s="911"/>
      <c r="AA504" s="912" t="s">
        <v>107</v>
      </c>
      <c r="AB504" s="912"/>
      <c r="AC504" s="912"/>
      <c r="AD504" s="912"/>
      <c r="AE504" s="912"/>
      <c r="AF504" s="912"/>
    </row>
    <row r="505" spans="1:32" ht="14.25" thickBot="1" thickTop="1">
      <c r="A505" s="910" t="s">
        <v>1004</v>
      </c>
      <c r="B505" s="910"/>
      <c r="C505" s="910"/>
      <c r="D505" s="910"/>
      <c r="E505" s="910"/>
      <c r="F505" s="910"/>
      <c r="G505" s="910"/>
      <c r="H505" s="910"/>
      <c r="I505" s="910"/>
      <c r="J505" s="910"/>
      <c r="K505" s="911" t="s">
        <v>1005</v>
      </c>
      <c r="L505" s="911"/>
      <c r="M505" s="911"/>
      <c r="N505" s="911"/>
      <c r="O505" s="911" t="s">
        <v>1016</v>
      </c>
      <c r="P505" s="911"/>
      <c r="Q505" s="911"/>
      <c r="R505" s="911"/>
      <c r="S505" s="911"/>
      <c r="T505" s="911"/>
      <c r="U505" s="911" t="s">
        <v>1016</v>
      </c>
      <c r="V505" s="911"/>
      <c r="W505" s="911"/>
      <c r="X505" s="911"/>
      <c r="Y505" s="911"/>
      <c r="Z505" s="911"/>
      <c r="AA505" s="912" t="s">
        <v>1016</v>
      </c>
      <c r="AB505" s="912"/>
      <c r="AC505" s="912"/>
      <c r="AD505" s="912"/>
      <c r="AE505" s="912"/>
      <c r="AF505" s="912"/>
    </row>
    <row r="506" spans="1:32" ht="14.25" thickBot="1" thickTop="1">
      <c r="A506" s="910" t="s">
        <v>1009</v>
      </c>
      <c r="B506" s="910"/>
      <c r="C506" s="910"/>
      <c r="D506" s="910"/>
      <c r="E506" s="910"/>
      <c r="F506" s="910"/>
      <c r="G506" s="910"/>
      <c r="H506" s="910"/>
      <c r="I506" s="910"/>
      <c r="J506" s="910"/>
      <c r="K506" s="911" t="s">
        <v>1010</v>
      </c>
      <c r="L506" s="911"/>
      <c r="M506" s="911"/>
      <c r="N506" s="911"/>
      <c r="O506" s="911" t="s">
        <v>1016</v>
      </c>
      <c r="P506" s="911"/>
      <c r="Q506" s="911"/>
      <c r="R506" s="911"/>
      <c r="S506" s="911"/>
      <c r="T506" s="911"/>
      <c r="U506" s="911" t="s">
        <v>1016</v>
      </c>
      <c r="V506" s="911"/>
      <c r="W506" s="911"/>
      <c r="X506" s="911"/>
      <c r="Y506" s="911"/>
      <c r="Z506" s="911"/>
      <c r="AA506" s="912" t="s">
        <v>1016</v>
      </c>
      <c r="AB506" s="912"/>
      <c r="AC506" s="912"/>
      <c r="AD506" s="912"/>
      <c r="AE506" s="912"/>
      <c r="AF506" s="912"/>
    </row>
    <row r="507" spans="1:32" ht="14.25" thickBot="1" thickTop="1">
      <c r="A507" s="910" t="s">
        <v>1014</v>
      </c>
      <c r="B507" s="910"/>
      <c r="C507" s="910"/>
      <c r="D507" s="910"/>
      <c r="E507" s="910"/>
      <c r="F507" s="910"/>
      <c r="G507" s="910"/>
      <c r="H507" s="910"/>
      <c r="I507" s="910"/>
      <c r="J507" s="910"/>
      <c r="K507" s="911" t="s">
        <v>1015</v>
      </c>
      <c r="L507" s="911"/>
      <c r="M507" s="911"/>
      <c r="N507" s="911"/>
      <c r="O507" s="911" t="s">
        <v>1016</v>
      </c>
      <c r="P507" s="911"/>
      <c r="Q507" s="911"/>
      <c r="R507" s="911"/>
      <c r="S507" s="911"/>
      <c r="T507" s="911"/>
      <c r="U507" s="911" t="s">
        <v>1016</v>
      </c>
      <c r="V507" s="911"/>
      <c r="W507" s="911"/>
      <c r="X507" s="911"/>
      <c r="Y507" s="911"/>
      <c r="Z507" s="911"/>
      <c r="AA507" s="912" t="s">
        <v>1016</v>
      </c>
      <c r="AB507" s="912"/>
      <c r="AC507" s="912"/>
      <c r="AD507" s="912"/>
      <c r="AE507" s="912"/>
      <c r="AF507" s="912"/>
    </row>
    <row r="508" spans="1:32" ht="14.25" thickBot="1" thickTop="1">
      <c r="A508" s="910" t="s">
        <v>1017</v>
      </c>
      <c r="B508" s="910"/>
      <c r="C508" s="910"/>
      <c r="D508" s="910"/>
      <c r="E508" s="910"/>
      <c r="F508" s="910"/>
      <c r="G508" s="910"/>
      <c r="H508" s="910"/>
      <c r="I508" s="910"/>
      <c r="J508" s="910"/>
      <c r="K508" s="911" t="s">
        <v>1018</v>
      </c>
      <c r="L508" s="911"/>
      <c r="M508" s="911"/>
      <c r="N508" s="911"/>
      <c r="O508" s="911" t="s">
        <v>1016</v>
      </c>
      <c r="P508" s="911"/>
      <c r="Q508" s="911"/>
      <c r="R508" s="911"/>
      <c r="S508" s="911"/>
      <c r="T508" s="911"/>
      <c r="U508" s="911" t="s">
        <v>1016</v>
      </c>
      <c r="V508" s="911"/>
      <c r="W508" s="911"/>
      <c r="X508" s="911"/>
      <c r="Y508" s="911"/>
      <c r="Z508" s="911"/>
      <c r="AA508" s="912" t="s">
        <v>1016</v>
      </c>
      <c r="AB508" s="912"/>
      <c r="AC508" s="912"/>
      <c r="AD508" s="912"/>
      <c r="AE508" s="912"/>
      <c r="AF508" s="912"/>
    </row>
    <row r="509" spans="1:32" ht="14.25" thickBot="1" thickTop="1">
      <c r="A509" s="910" t="s">
        <v>1019</v>
      </c>
      <c r="B509" s="910"/>
      <c r="C509" s="910"/>
      <c r="D509" s="910"/>
      <c r="E509" s="910"/>
      <c r="F509" s="910"/>
      <c r="G509" s="910"/>
      <c r="H509" s="910"/>
      <c r="I509" s="910"/>
      <c r="J509" s="910"/>
      <c r="K509" s="911" t="s">
        <v>1020</v>
      </c>
      <c r="L509" s="911"/>
      <c r="M509" s="911"/>
      <c r="N509" s="911"/>
      <c r="O509" s="911" t="s">
        <v>1016</v>
      </c>
      <c r="P509" s="911"/>
      <c r="Q509" s="911"/>
      <c r="R509" s="911"/>
      <c r="S509" s="911"/>
      <c r="T509" s="911"/>
      <c r="U509" s="911" t="s">
        <v>1016</v>
      </c>
      <c r="V509" s="911"/>
      <c r="W509" s="911"/>
      <c r="X509" s="911"/>
      <c r="Y509" s="911"/>
      <c r="Z509" s="911"/>
      <c r="AA509" s="912" t="s">
        <v>1016</v>
      </c>
      <c r="AB509" s="912"/>
      <c r="AC509" s="912"/>
      <c r="AD509" s="912"/>
      <c r="AE509" s="912"/>
      <c r="AF509" s="912"/>
    </row>
    <row r="510" spans="1:32" ht="14.25" thickBot="1" thickTop="1">
      <c r="A510" s="910" t="s">
        <v>1021</v>
      </c>
      <c r="B510" s="910"/>
      <c r="C510" s="910"/>
      <c r="D510" s="910"/>
      <c r="E510" s="910"/>
      <c r="F510" s="910"/>
      <c r="G510" s="910"/>
      <c r="H510" s="910"/>
      <c r="I510" s="910"/>
      <c r="J510" s="910"/>
      <c r="K510" s="911" t="s">
        <v>1022</v>
      </c>
      <c r="L510" s="911"/>
      <c r="M510" s="911"/>
      <c r="N510" s="911"/>
      <c r="O510" s="911" t="s">
        <v>1016</v>
      </c>
      <c r="P510" s="911"/>
      <c r="Q510" s="911"/>
      <c r="R510" s="911"/>
      <c r="S510" s="911"/>
      <c r="T510" s="911"/>
      <c r="U510" s="911" t="s">
        <v>1016</v>
      </c>
      <c r="V510" s="911"/>
      <c r="W510" s="911"/>
      <c r="X510" s="911"/>
      <c r="Y510" s="911"/>
      <c r="Z510" s="911"/>
      <c r="AA510" s="912" t="s">
        <v>1016</v>
      </c>
      <c r="AB510" s="912"/>
      <c r="AC510" s="912"/>
      <c r="AD510" s="912"/>
      <c r="AE510" s="912"/>
      <c r="AF510" s="912"/>
    </row>
    <row r="511" spans="1:32" ht="14.25" thickBot="1" thickTop="1">
      <c r="A511" s="910" t="s">
        <v>1023</v>
      </c>
      <c r="B511" s="910"/>
      <c r="C511" s="910"/>
      <c r="D511" s="910"/>
      <c r="E511" s="910"/>
      <c r="F511" s="910"/>
      <c r="G511" s="910"/>
      <c r="H511" s="910"/>
      <c r="I511" s="910"/>
      <c r="J511" s="910"/>
      <c r="K511" s="911" t="s">
        <v>1024</v>
      </c>
      <c r="L511" s="911"/>
      <c r="M511" s="911"/>
      <c r="N511" s="911"/>
      <c r="O511" s="911" t="s">
        <v>1016</v>
      </c>
      <c r="P511" s="911"/>
      <c r="Q511" s="911"/>
      <c r="R511" s="911"/>
      <c r="S511" s="911"/>
      <c r="T511" s="911"/>
      <c r="U511" s="911" t="s">
        <v>1016</v>
      </c>
      <c r="V511" s="911"/>
      <c r="W511" s="911"/>
      <c r="X511" s="911"/>
      <c r="Y511" s="911"/>
      <c r="Z511" s="911"/>
      <c r="AA511" s="912" t="s">
        <v>1016</v>
      </c>
      <c r="AB511" s="912"/>
      <c r="AC511" s="912"/>
      <c r="AD511" s="912"/>
      <c r="AE511" s="912"/>
      <c r="AF511" s="912"/>
    </row>
    <row r="512" spans="1:32" ht="14.25" thickBot="1" thickTop="1">
      <c r="A512" s="910" t="s">
        <v>1014</v>
      </c>
      <c r="B512" s="910"/>
      <c r="C512" s="910"/>
      <c r="D512" s="910"/>
      <c r="E512" s="910"/>
      <c r="F512" s="910"/>
      <c r="G512" s="910"/>
      <c r="H512" s="910"/>
      <c r="I512" s="910"/>
      <c r="J512" s="910"/>
      <c r="K512" s="911" t="s">
        <v>1028</v>
      </c>
      <c r="L512" s="911"/>
      <c r="M512" s="911"/>
      <c r="N512" s="911"/>
      <c r="O512" s="911" t="s">
        <v>1016</v>
      </c>
      <c r="P512" s="911"/>
      <c r="Q512" s="911"/>
      <c r="R512" s="911"/>
      <c r="S512" s="911"/>
      <c r="T512" s="911"/>
      <c r="U512" s="911" t="s">
        <v>1016</v>
      </c>
      <c r="V512" s="911"/>
      <c r="W512" s="911"/>
      <c r="X512" s="911"/>
      <c r="Y512" s="911"/>
      <c r="Z512" s="911"/>
      <c r="AA512" s="912" t="s">
        <v>1016</v>
      </c>
      <c r="AB512" s="912"/>
      <c r="AC512" s="912"/>
      <c r="AD512" s="912"/>
      <c r="AE512" s="912"/>
      <c r="AF512" s="912"/>
    </row>
    <row r="513" spans="1:32" ht="14.25" thickBot="1" thickTop="1">
      <c r="A513" s="910" t="s">
        <v>1017</v>
      </c>
      <c r="B513" s="910"/>
      <c r="C513" s="910"/>
      <c r="D513" s="910"/>
      <c r="E513" s="910"/>
      <c r="F513" s="910"/>
      <c r="G513" s="910"/>
      <c r="H513" s="910"/>
      <c r="I513" s="910"/>
      <c r="J513" s="910"/>
      <c r="K513" s="911" t="s">
        <v>1029</v>
      </c>
      <c r="L513" s="911"/>
      <c r="M513" s="911"/>
      <c r="N513" s="911"/>
      <c r="O513" s="911" t="s">
        <v>1016</v>
      </c>
      <c r="P513" s="911"/>
      <c r="Q513" s="911"/>
      <c r="R513" s="911"/>
      <c r="S513" s="911"/>
      <c r="T513" s="911"/>
      <c r="U513" s="911" t="s">
        <v>1016</v>
      </c>
      <c r="V513" s="911"/>
      <c r="W513" s="911"/>
      <c r="X513" s="911"/>
      <c r="Y513" s="911"/>
      <c r="Z513" s="911"/>
      <c r="AA513" s="912" t="s">
        <v>1016</v>
      </c>
      <c r="AB513" s="912"/>
      <c r="AC513" s="912"/>
      <c r="AD513" s="912"/>
      <c r="AE513" s="912"/>
      <c r="AF513" s="912"/>
    </row>
    <row r="514" spans="1:32" ht="14.25" thickBot="1" thickTop="1">
      <c r="A514" s="910" t="s">
        <v>1019</v>
      </c>
      <c r="B514" s="910"/>
      <c r="C514" s="910"/>
      <c r="D514" s="910"/>
      <c r="E514" s="910"/>
      <c r="F514" s="910"/>
      <c r="G514" s="910"/>
      <c r="H514" s="910"/>
      <c r="I514" s="910"/>
      <c r="J514" s="910"/>
      <c r="K514" s="911" t="s">
        <v>1030</v>
      </c>
      <c r="L514" s="911"/>
      <c r="M514" s="911"/>
      <c r="N514" s="911"/>
      <c r="O514" s="911" t="s">
        <v>1016</v>
      </c>
      <c r="P514" s="911"/>
      <c r="Q514" s="911"/>
      <c r="R514" s="911"/>
      <c r="S514" s="911"/>
      <c r="T514" s="911"/>
      <c r="U514" s="911" t="s">
        <v>1016</v>
      </c>
      <c r="V514" s="911"/>
      <c r="W514" s="911"/>
      <c r="X514" s="911"/>
      <c r="Y514" s="911"/>
      <c r="Z514" s="911"/>
      <c r="AA514" s="912" t="s">
        <v>1016</v>
      </c>
      <c r="AB514" s="912"/>
      <c r="AC514" s="912"/>
      <c r="AD514" s="912"/>
      <c r="AE514" s="912"/>
      <c r="AF514" s="912"/>
    </row>
    <row r="515" spans="1:32" ht="14.25" thickBot="1" thickTop="1">
      <c r="A515" s="910" t="s">
        <v>1021</v>
      </c>
      <c r="B515" s="910"/>
      <c r="C515" s="910"/>
      <c r="D515" s="910"/>
      <c r="E515" s="910"/>
      <c r="F515" s="910"/>
      <c r="G515" s="910"/>
      <c r="H515" s="910"/>
      <c r="I515" s="910"/>
      <c r="J515" s="910"/>
      <c r="K515" s="911" t="s">
        <v>1031</v>
      </c>
      <c r="L515" s="911"/>
      <c r="M515" s="911"/>
      <c r="N515" s="911"/>
      <c r="O515" s="911" t="s">
        <v>1016</v>
      </c>
      <c r="P515" s="911"/>
      <c r="Q515" s="911"/>
      <c r="R515" s="911"/>
      <c r="S515" s="911"/>
      <c r="T515" s="911"/>
      <c r="U515" s="911" t="s">
        <v>1016</v>
      </c>
      <c r="V515" s="911"/>
      <c r="W515" s="911"/>
      <c r="X515" s="911"/>
      <c r="Y515" s="911"/>
      <c r="Z515" s="911"/>
      <c r="AA515" s="912" t="s">
        <v>1016</v>
      </c>
      <c r="AB515" s="912"/>
      <c r="AC515" s="912"/>
      <c r="AD515" s="912"/>
      <c r="AE515" s="912"/>
      <c r="AF515" s="912"/>
    </row>
    <row r="516" spans="1:32" ht="14.25" thickBot="1" thickTop="1">
      <c r="A516" s="910" t="s">
        <v>1032</v>
      </c>
      <c r="B516" s="910"/>
      <c r="C516" s="910"/>
      <c r="D516" s="910"/>
      <c r="E516" s="910"/>
      <c r="F516" s="910"/>
      <c r="G516" s="910"/>
      <c r="H516" s="910"/>
      <c r="I516" s="910"/>
      <c r="J516" s="910"/>
      <c r="K516" s="911" t="s">
        <v>1033</v>
      </c>
      <c r="L516" s="911"/>
      <c r="M516" s="911"/>
      <c r="N516" s="911"/>
      <c r="O516" s="911" t="s">
        <v>1016</v>
      </c>
      <c r="P516" s="911"/>
      <c r="Q516" s="911"/>
      <c r="R516" s="911"/>
      <c r="S516" s="911"/>
      <c r="T516" s="911"/>
      <c r="U516" s="911" t="s">
        <v>1016</v>
      </c>
      <c r="V516" s="911"/>
      <c r="W516" s="911"/>
      <c r="X516" s="911"/>
      <c r="Y516" s="911"/>
      <c r="Z516" s="911"/>
      <c r="AA516" s="912" t="s">
        <v>1016</v>
      </c>
      <c r="AB516" s="912"/>
      <c r="AC516" s="912"/>
      <c r="AD516" s="912"/>
      <c r="AE516" s="912"/>
      <c r="AF516" s="912"/>
    </row>
    <row r="517" spans="1:32" ht="14.25" thickBot="1" thickTop="1">
      <c r="A517" s="910" t="s">
        <v>1014</v>
      </c>
      <c r="B517" s="910"/>
      <c r="C517" s="910"/>
      <c r="D517" s="910"/>
      <c r="E517" s="910"/>
      <c r="F517" s="910"/>
      <c r="G517" s="910"/>
      <c r="H517" s="910"/>
      <c r="I517" s="910"/>
      <c r="J517" s="910"/>
      <c r="K517" s="911" t="s">
        <v>1034</v>
      </c>
      <c r="L517" s="911"/>
      <c r="M517" s="911"/>
      <c r="N517" s="911"/>
      <c r="O517" s="911" t="s">
        <v>1016</v>
      </c>
      <c r="P517" s="911"/>
      <c r="Q517" s="911"/>
      <c r="R517" s="911"/>
      <c r="S517" s="911"/>
      <c r="T517" s="911"/>
      <c r="U517" s="911" t="s">
        <v>1016</v>
      </c>
      <c r="V517" s="911"/>
      <c r="W517" s="911"/>
      <c r="X517" s="911"/>
      <c r="Y517" s="911"/>
      <c r="Z517" s="911"/>
      <c r="AA517" s="912" t="s">
        <v>1016</v>
      </c>
      <c r="AB517" s="912"/>
      <c r="AC517" s="912"/>
      <c r="AD517" s="912"/>
      <c r="AE517" s="912"/>
      <c r="AF517" s="912"/>
    </row>
    <row r="518" spans="1:32" ht="14.25" thickBot="1" thickTop="1">
      <c r="A518" s="910" t="s">
        <v>1017</v>
      </c>
      <c r="B518" s="910"/>
      <c r="C518" s="910"/>
      <c r="D518" s="910"/>
      <c r="E518" s="910"/>
      <c r="F518" s="910"/>
      <c r="G518" s="910"/>
      <c r="H518" s="910"/>
      <c r="I518" s="910"/>
      <c r="J518" s="910"/>
      <c r="K518" s="911" t="s">
        <v>1035</v>
      </c>
      <c r="L518" s="911"/>
      <c r="M518" s="911"/>
      <c r="N518" s="911"/>
      <c r="O518" s="911" t="s">
        <v>1016</v>
      </c>
      <c r="P518" s="911"/>
      <c r="Q518" s="911"/>
      <c r="R518" s="911"/>
      <c r="S518" s="911"/>
      <c r="T518" s="911"/>
      <c r="U518" s="911" t="s">
        <v>1016</v>
      </c>
      <c r="V518" s="911"/>
      <c r="W518" s="911"/>
      <c r="X518" s="911"/>
      <c r="Y518" s="911"/>
      <c r="Z518" s="911"/>
      <c r="AA518" s="912" t="s">
        <v>1016</v>
      </c>
      <c r="AB518" s="912"/>
      <c r="AC518" s="912"/>
      <c r="AD518" s="912"/>
      <c r="AE518" s="912"/>
      <c r="AF518" s="912"/>
    </row>
    <row r="519" spans="1:32" ht="14.25" thickBot="1" thickTop="1">
      <c r="A519" s="910" t="s">
        <v>1019</v>
      </c>
      <c r="B519" s="910"/>
      <c r="C519" s="910"/>
      <c r="D519" s="910"/>
      <c r="E519" s="910"/>
      <c r="F519" s="910"/>
      <c r="G519" s="910"/>
      <c r="H519" s="910"/>
      <c r="I519" s="910"/>
      <c r="J519" s="910"/>
      <c r="K519" s="911" t="s">
        <v>1036</v>
      </c>
      <c r="L519" s="911"/>
      <c r="M519" s="911"/>
      <c r="N519" s="911"/>
      <c r="O519" s="911" t="s">
        <v>1016</v>
      </c>
      <c r="P519" s="911"/>
      <c r="Q519" s="911"/>
      <c r="R519" s="911"/>
      <c r="S519" s="911"/>
      <c r="T519" s="911"/>
      <c r="U519" s="911" t="s">
        <v>1016</v>
      </c>
      <c r="V519" s="911"/>
      <c r="W519" s="911"/>
      <c r="X519" s="911"/>
      <c r="Y519" s="911"/>
      <c r="Z519" s="911"/>
      <c r="AA519" s="912" t="s">
        <v>1016</v>
      </c>
      <c r="AB519" s="912"/>
      <c r="AC519" s="912"/>
      <c r="AD519" s="912"/>
      <c r="AE519" s="912"/>
      <c r="AF519" s="912"/>
    </row>
    <row r="520" spans="1:32" ht="14.25" thickBot="1" thickTop="1">
      <c r="A520" s="910" t="s">
        <v>1021</v>
      </c>
      <c r="B520" s="910"/>
      <c r="C520" s="910"/>
      <c r="D520" s="910"/>
      <c r="E520" s="910"/>
      <c r="F520" s="910"/>
      <c r="G520" s="910"/>
      <c r="H520" s="910"/>
      <c r="I520" s="910"/>
      <c r="J520" s="910"/>
      <c r="K520" s="911" t="s">
        <v>1037</v>
      </c>
      <c r="L520" s="911"/>
      <c r="M520" s="911"/>
      <c r="N520" s="911"/>
      <c r="O520" s="911" t="s">
        <v>1016</v>
      </c>
      <c r="P520" s="911"/>
      <c r="Q520" s="911"/>
      <c r="R520" s="911"/>
      <c r="S520" s="911"/>
      <c r="T520" s="911"/>
      <c r="U520" s="911" t="s">
        <v>1016</v>
      </c>
      <c r="V520" s="911"/>
      <c r="W520" s="911"/>
      <c r="X520" s="911"/>
      <c r="Y520" s="911"/>
      <c r="Z520" s="911"/>
      <c r="AA520" s="912" t="s">
        <v>1016</v>
      </c>
      <c r="AB520" s="912"/>
      <c r="AC520" s="912"/>
      <c r="AD520" s="912"/>
      <c r="AE520" s="912"/>
      <c r="AF520" s="912"/>
    </row>
    <row r="521" spans="1:32" ht="14.25" thickBot="1" thickTop="1">
      <c r="A521" s="910" t="s">
        <v>1038</v>
      </c>
      <c r="B521" s="910"/>
      <c r="C521" s="910"/>
      <c r="D521" s="910"/>
      <c r="E521" s="910"/>
      <c r="F521" s="910"/>
      <c r="G521" s="910"/>
      <c r="H521" s="910"/>
      <c r="I521" s="910"/>
      <c r="J521" s="910"/>
      <c r="K521" s="911" t="s">
        <v>1039</v>
      </c>
      <c r="L521" s="911"/>
      <c r="M521" s="911"/>
      <c r="N521" s="911"/>
      <c r="O521" s="911" t="s">
        <v>105</v>
      </c>
      <c r="P521" s="911"/>
      <c r="Q521" s="911"/>
      <c r="R521" s="911"/>
      <c r="S521" s="911"/>
      <c r="T521" s="911"/>
      <c r="U521" s="911" t="s">
        <v>106</v>
      </c>
      <c r="V521" s="911"/>
      <c r="W521" s="911"/>
      <c r="X521" s="911"/>
      <c r="Y521" s="911"/>
      <c r="Z521" s="911"/>
      <c r="AA521" s="912" t="s">
        <v>107</v>
      </c>
      <c r="AB521" s="912"/>
      <c r="AC521" s="912"/>
      <c r="AD521" s="912"/>
      <c r="AE521" s="912"/>
      <c r="AF521" s="912"/>
    </row>
    <row r="522" spans="1:32" ht="14.25" thickBot="1" thickTop="1">
      <c r="A522" s="910" t="s">
        <v>1043</v>
      </c>
      <c r="B522" s="910"/>
      <c r="C522" s="910"/>
      <c r="D522" s="910"/>
      <c r="E522" s="910"/>
      <c r="F522" s="910"/>
      <c r="G522" s="910"/>
      <c r="H522" s="910"/>
      <c r="I522" s="910"/>
      <c r="J522" s="910"/>
      <c r="K522" s="911" t="s">
        <v>1044</v>
      </c>
      <c r="L522" s="911"/>
      <c r="M522" s="911"/>
      <c r="N522" s="911"/>
      <c r="O522" s="911" t="s">
        <v>1016</v>
      </c>
      <c r="P522" s="911"/>
      <c r="Q522" s="911"/>
      <c r="R522" s="911"/>
      <c r="S522" s="911"/>
      <c r="T522" s="911"/>
      <c r="U522" s="911" t="s">
        <v>106</v>
      </c>
      <c r="V522" s="911"/>
      <c r="W522" s="911"/>
      <c r="X522" s="911"/>
      <c r="Y522" s="911"/>
      <c r="Z522" s="911"/>
      <c r="AA522" s="912" t="s">
        <v>1016</v>
      </c>
      <c r="AB522" s="912"/>
      <c r="AC522" s="912"/>
      <c r="AD522" s="912"/>
      <c r="AE522" s="912"/>
      <c r="AF522" s="912"/>
    </row>
    <row r="523" spans="1:32" ht="14.25" thickBot="1" thickTop="1">
      <c r="A523" s="910" t="s">
        <v>1014</v>
      </c>
      <c r="B523" s="910"/>
      <c r="C523" s="910"/>
      <c r="D523" s="910"/>
      <c r="E523" s="910"/>
      <c r="F523" s="910"/>
      <c r="G523" s="910"/>
      <c r="H523" s="910"/>
      <c r="I523" s="910"/>
      <c r="J523" s="910"/>
      <c r="K523" s="911" t="s">
        <v>1048</v>
      </c>
      <c r="L523" s="911"/>
      <c r="M523" s="911"/>
      <c r="N523" s="911"/>
      <c r="O523" s="911" t="s">
        <v>1016</v>
      </c>
      <c r="P523" s="911"/>
      <c r="Q523" s="911"/>
      <c r="R523" s="911"/>
      <c r="S523" s="911"/>
      <c r="T523" s="911"/>
      <c r="U523" s="911" t="s">
        <v>108</v>
      </c>
      <c r="V523" s="911"/>
      <c r="W523" s="911"/>
      <c r="X523" s="911"/>
      <c r="Y523" s="911"/>
      <c r="Z523" s="911"/>
      <c r="AA523" s="912" t="s">
        <v>1016</v>
      </c>
      <c r="AB523" s="912"/>
      <c r="AC523" s="912"/>
      <c r="AD523" s="912"/>
      <c r="AE523" s="912"/>
      <c r="AF523" s="912"/>
    </row>
    <row r="524" spans="1:32" ht="14.25" thickBot="1" thickTop="1">
      <c r="A524" s="910" t="s">
        <v>1017</v>
      </c>
      <c r="B524" s="910"/>
      <c r="C524" s="910"/>
      <c r="D524" s="910"/>
      <c r="E524" s="910"/>
      <c r="F524" s="910"/>
      <c r="G524" s="910"/>
      <c r="H524" s="910"/>
      <c r="I524" s="910"/>
      <c r="J524" s="910"/>
      <c r="K524" s="911" t="s">
        <v>1050</v>
      </c>
      <c r="L524" s="911"/>
      <c r="M524" s="911"/>
      <c r="N524" s="911"/>
      <c r="O524" s="911" t="s">
        <v>1016</v>
      </c>
      <c r="P524" s="911"/>
      <c r="Q524" s="911"/>
      <c r="R524" s="911"/>
      <c r="S524" s="911"/>
      <c r="T524" s="911"/>
      <c r="U524" s="911" t="s">
        <v>1016</v>
      </c>
      <c r="V524" s="911"/>
      <c r="W524" s="911"/>
      <c r="X524" s="911"/>
      <c r="Y524" s="911"/>
      <c r="Z524" s="911"/>
      <c r="AA524" s="912" t="s">
        <v>1016</v>
      </c>
      <c r="AB524" s="912"/>
      <c r="AC524" s="912"/>
      <c r="AD524" s="912"/>
      <c r="AE524" s="912"/>
      <c r="AF524" s="912"/>
    </row>
    <row r="525" spans="1:32" ht="14.25" thickBot="1" thickTop="1">
      <c r="A525" s="910" t="s">
        <v>1019</v>
      </c>
      <c r="B525" s="910"/>
      <c r="C525" s="910"/>
      <c r="D525" s="910"/>
      <c r="E525" s="910"/>
      <c r="F525" s="910"/>
      <c r="G525" s="910"/>
      <c r="H525" s="910"/>
      <c r="I525" s="910"/>
      <c r="J525" s="910"/>
      <c r="K525" s="911" t="s">
        <v>1051</v>
      </c>
      <c r="L525" s="911"/>
      <c r="M525" s="911"/>
      <c r="N525" s="911"/>
      <c r="O525" s="911" t="s">
        <v>1016</v>
      </c>
      <c r="P525" s="911"/>
      <c r="Q525" s="911"/>
      <c r="R525" s="911"/>
      <c r="S525" s="911"/>
      <c r="T525" s="911"/>
      <c r="U525" s="911" t="s">
        <v>1016</v>
      </c>
      <c r="V525" s="911"/>
      <c r="W525" s="911"/>
      <c r="X525" s="911"/>
      <c r="Y525" s="911"/>
      <c r="Z525" s="911"/>
      <c r="AA525" s="912" t="s">
        <v>1016</v>
      </c>
      <c r="AB525" s="912"/>
      <c r="AC525" s="912"/>
      <c r="AD525" s="912"/>
      <c r="AE525" s="912"/>
      <c r="AF525" s="912"/>
    </row>
    <row r="526" spans="1:32" ht="14.25" thickBot="1" thickTop="1">
      <c r="A526" s="910" t="s">
        <v>1021</v>
      </c>
      <c r="B526" s="910"/>
      <c r="C526" s="910"/>
      <c r="D526" s="910"/>
      <c r="E526" s="910"/>
      <c r="F526" s="910"/>
      <c r="G526" s="910"/>
      <c r="H526" s="910"/>
      <c r="I526" s="910"/>
      <c r="J526" s="910"/>
      <c r="K526" s="911" t="s">
        <v>1053</v>
      </c>
      <c r="L526" s="911"/>
      <c r="M526" s="911"/>
      <c r="N526" s="911"/>
      <c r="O526" s="911" t="s">
        <v>1016</v>
      </c>
      <c r="P526" s="911"/>
      <c r="Q526" s="911"/>
      <c r="R526" s="911"/>
      <c r="S526" s="911"/>
      <c r="T526" s="911"/>
      <c r="U526" s="911" t="s">
        <v>109</v>
      </c>
      <c r="V526" s="911"/>
      <c r="W526" s="911"/>
      <c r="X526" s="911"/>
      <c r="Y526" s="911"/>
      <c r="Z526" s="911"/>
      <c r="AA526" s="912" t="s">
        <v>1016</v>
      </c>
      <c r="AB526" s="912"/>
      <c r="AC526" s="912"/>
      <c r="AD526" s="912"/>
      <c r="AE526" s="912"/>
      <c r="AF526" s="912"/>
    </row>
    <row r="527" spans="1:32" ht="14.25" thickBot="1" thickTop="1">
      <c r="A527" s="910" t="s">
        <v>1056</v>
      </c>
      <c r="B527" s="910"/>
      <c r="C527" s="910"/>
      <c r="D527" s="910"/>
      <c r="E527" s="910"/>
      <c r="F527" s="910"/>
      <c r="G527" s="910"/>
      <c r="H527" s="910"/>
      <c r="I527" s="910"/>
      <c r="J527" s="910"/>
      <c r="K527" s="911" t="s">
        <v>1057</v>
      </c>
      <c r="L527" s="911"/>
      <c r="M527" s="911"/>
      <c r="N527" s="911"/>
      <c r="O527" s="911" t="s">
        <v>1016</v>
      </c>
      <c r="P527" s="911"/>
      <c r="Q527" s="911"/>
      <c r="R527" s="911"/>
      <c r="S527" s="911"/>
      <c r="T527" s="911"/>
      <c r="U527" s="911" t="s">
        <v>1016</v>
      </c>
      <c r="V527" s="911"/>
      <c r="W527" s="911"/>
      <c r="X527" s="911"/>
      <c r="Y527" s="911"/>
      <c r="Z527" s="911"/>
      <c r="AA527" s="912" t="s">
        <v>1016</v>
      </c>
      <c r="AB527" s="912"/>
      <c r="AC527" s="912"/>
      <c r="AD527" s="912"/>
      <c r="AE527" s="912"/>
      <c r="AF527" s="912"/>
    </row>
    <row r="528" spans="1:32" ht="14.25" thickBot="1" thickTop="1">
      <c r="A528" s="910" t="s">
        <v>1014</v>
      </c>
      <c r="B528" s="910"/>
      <c r="C528" s="910"/>
      <c r="D528" s="910"/>
      <c r="E528" s="910"/>
      <c r="F528" s="910"/>
      <c r="G528" s="910"/>
      <c r="H528" s="910"/>
      <c r="I528" s="910"/>
      <c r="J528" s="910"/>
      <c r="K528" s="911" t="s">
        <v>1061</v>
      </c>
      <c r="L528" s="911"/>
      <c r="M528" s="911"/>
      <c r="N528" s="911"/>
      <c r="O528" s="911" t="s">
        <v>1016</v>
      </c>
      <c r="P528" s="911"/>
      <c r="Q528" s="911"/>
      <c r="R528" s="911"/>
      <c r="S528" s="911"/>
      <c r="T528" s="911"/>
      <c r="U528" s="911" t="s">
        <v>1016</v>
      </c>
      <c r="V528" s="911"/>
      <c r="W528" s="911"/>
      <c r="X528" s="911"/>
      <c r="Y528" s="911"/>
      <c r="Z528" s="911"/>
      <c r="AA528" s="912" t="s">
        <v>1016</v>
      </c>
      <c r="AB528" s="912"/>
      <c r="AC528" s="912"/>
      <c r="AD528" s="912"/>
      <c r="AE528" s="912"/>
      <c r="AF528" s="912"/>
    </row>
    <row r="529" spans="1:32" ht="14.25" thickBot="1" thickTop="1">
      <c r="A529" s="910" t="s">
        <v>1017</v>
      </c>
      <c r="B529" s="910"/>
      <c r="C529" s="910"/>
      <c r="D529" s="910"/>
      <c r="E529" s="910"/>
      <c r="F529" s="910"/>
      <c r="G529" s="910"/>
      <c r="H529" s="910"/>
      <c r="I529" s="910"/>
      <c r="J529" s="910"/>
      <c r="K529" s="911" t="s">
        <v>1063</v>
      </c>
      <c r="L529" s="911"/>
      <c r="M529" s="911"/>
      <c r="N529" s="911"/>
      <c r="O529" s="911" t="s">
        <v>1016</v>
      </c>
      <c r="P529" s="911"/>
      <c r="Q529" s="911"/>
      <c r="R529" s="911"/>
      <c r="S529" s="911"/>
      <c r="T529" s="911"/>
      <c r="U529" s="911" t="s">
        <v>1016</v>
      </c>
      <c r="V529" s="911"/>
      <c r="W529" s="911"/>
      <c r="X529" s="911"/>
      <c r="Y529" s="911"/>
      <c r="Z529" s="911"/>
      <c r="AA529" s="912" t="s">
        <v>1016</v>
      </c>
      <c r="AB529" s="912"/>
      <c r="AC529" s="912"/>
      <c r="AD529" s="912"/>
      <c r="AE529" s="912"/>
      <c r="AF529" s="912"/>
    </row>
    <row r="530" spans="1:32" ht="14.25" thickBot="1" thickTop="1">
      <c r="A530" s="910" t="s">
        <v>1019</v>
      </c>
      <c r="B530" s="910"/>
      <c r="C530" s="910"/>
      <c r="D530" s="910"/>
      <c r="E530" s="910"/>
      <c r="F530" s="910"/>
      <c r="G530" s="910"/>
      <c r="H530" s="910"/>
      <c r="I530" s="910"/>
      <c r="J530" s="910"/>
      <c r="K530" s="911" t="s">
        <v>1064</v>
      </c>
      <c r="L530" s="911"/>
      <c r="M530" s="911"/>
      <c r="N530" s="911"/>
      <c r="O530" s="911" t="s">
        <v>1016</v>
      </c>
      <c r="P530" s="911"/>
      <c r="Q530" s="911"/>
      <c r="R530" s="911"/>
      <c r="S530" s="911"/>
      <c r="T530" s="911"/>
      <c r="U530" s="911" t="s">
        <v>1016</v>
      </c>
      <c r="V530" s="911"/>
      <c r="W530" s="911"/>
      <c r="X530" s="911"/>
      <c r="Y530" s="911"/>
      <c r="Z530" s="911"/>
      <c r="AA530" s="912" t="s">
        <v>1016</v>
      </c>
      <c r="AB530" s="912"/>
      <c r="AC530" s="912"/>
      <c r="AD530" s="912"/>
      <c r="AE530" s="912"/>
      <c r="AF530" s="912"/>
    </row>
    <row r="531" spans="1:32" ht="14.25" thickBot="1" thickTop="1">
      <c r="A531" s="910" t="s">
        <v>1021</v>
      </c>
      <c r="B531" s="910"/>
      <c r="C531" s="910"/>
      <c r="D531" s="910"/>
      <c r="E531" s="910"/>
      <c r="F531" s="910"/>
      <c r="G531" s="910"/>
      <c r="H531" s="910"/>
      <c r="I531" s="910"/>
      <c r="J531" s="910"/>
      <c r="K531" s="911" t="s">
        <v>1066</v>
      </c>
      <c r="L531" s="911"/>
      <c r="M531" s="911"/>
      <c r="N531" s="911"/>
      <c r="O531" s="911" t="s">
        <v>1016</v>
      </c>
      <c r="P531" s="911"/>
      <c r="Q531" s="911"/>
      <c r="R531" s="911"/>
      <c r="S531" s="911"/>
      <c r="T531" s="911"/>
      <c r="U531" s="911" t="s">
        <v>1016</v>
      </c>
      <c r="V531" s="911"/>
      <c r="W531" s="911"/>
      <c r="X531" s="911"/>
      <c r="Y531" s="911"/>
      <c r="Z531" s="911"/>
      <c r="AA531" s="912" t="s">
        <v>1016</v>
      </c>
      <c r="AB531" s="912"/>
      <c r="AC531" s="912"/>
      <c r="AD531" s="912"/>
      <c r="AE531" s="912"/>
      <c r="AF531" s="912"/>
    </row>
    <row r="532" spans="1:32" ht="14.25" thickBot="1" thickTop="1">
      <c r="A532" s="910" t="s">
        <v>1069</v>
      </c>
      <c r="B532" s="910"/>
      <c r="C532" s="910"/>
      <c r="D532" s="910"/>
      <c r="E532" s="910"/>
      <c r="F532" s="910"/>
      <c r="G532" s="910"/>
      <c r="H532" s="910"/>
      <c r="I532" s="910"/>
      <c r="J532" s="910"/>
      <c r="K532" s="911" t="s">
        <v>1070</v>
      </c>
      <c r="L532" s="911"/>
      <c r="M532" s="911"/>
      <c r="N532" s="911"/>
      <c r="O532" s="911" t="s">
        <v>1016</v>
      </c>
      <c r="P532" s="911"/>
      <c r="Q532" s="911"/>
      <c r="R532" s="911"/>
      <c r="S532" s="911"/>
      <c r="T532" s="911"/>
      <c r="U532" s="911" t="s">
        <v>1016</v>
      </c>
      <c r="V532" s="911"/>
      <c r="W532" s="911"/>
      <c r="X532" s="911"/>
      <c r="Y532" s="911"/>
      <c r="Z532" s="911"/>
      <c r="AA532" s="912" t="s">
        <v>1016</v>
      </c>
      <c r="AB532" s="912"/>
      <c r="AC532" s="912"/>
      <c r="AD532" s="912"/>
      <c r="AE532" s="912"/>
      <c r="AF532" s="912"/>
    </row>
    <row r="533" spans="1:32" ht="14.25" thickBot="1" thickTop="1">
      <c r="A533" s="910" t="s">
        <v>1014</v>
      </c>
      <c r="B533" s="910"/>
      <c r="C533" s="910"/>
      <c r="D533" s="910"/>
      <c r="E533" s="910"/>
      <c r="F533" s="910"/>
      <c r="G533" s="910"/>
      <c r="H533" s="910"/>
      <c r="I533" s="910"/>
      <c r="J533" s="910"/>
      <c r="K533" s="911" t="s">
        <v>1071</v>
      </c>
      <c r="L533" s="911"/>
      <c r="M533" s="911"/>
      <c r="N533" s="911"/>
      <c r="O533" s="911" t="s">
        <v>1016</v>
      </c>
      <c r="P533" s="911"/>
      <c r="Q533" s="911"/>
      <c r="R533" s="911"/>
      <c r="S533" s="911"/>
      <c r="T533" s="911"/>
      <c r="U533" s="911" t="s">
        <v>1016</v>
      </c>
      <c r="V533" s="911"/>
      <c r="W533" s="911"/>
      <c r="X533" s="911"/>
      <c r="Y533" s="911"/>
      <c r="Z533" s="911"/>
      <c r="AA533" s="912" t="s">
        <v>1016</v>
      </c>
      <c r="AB533" s="912"/>
      <c r="AC533" s="912"/>
      <c r="AD533" s="912"/>
      <c r="AE533" s="912"/>
      <c r="AF533" s="912"/>
    </row>
    <row r="534" spans="1:32" ht="14.25" thickBot="1" thickTop="1">
      <c r="A534" s="910" t="s">
        <v>1017</v>
      </c>
      <c r="B534" s="910"/>
      <c r="C534" s="910"/>
      <c r="D534" s="910"/>
      <c r="E534" s="910"/>
      <c r="F534" s="910"/>
      <c r="G534" s="910"/>
      <c r="H534" s="910"/>
      <c r="I534" s="910"/>
      <c r="J534" s="910"/>
      <c r="K534" s="911" t="s">
        <v>1072</v>
      </c>
      <c r="L534" s="911"/>
      <c r="M534" s="911"/>
      <c r="N534" s="911"/>
      <c r="O534" s="911" t="s">
        <v>1016</v>
      </c>
      <c r="P534" s="911"/>
      <c r="Q534" s="911"/>
      <c r="R534" s="911"/>
      <c r="S534" s="911"/>
      <c r="T534" s="911"/>
      <c r="U534" s="911" t="s">
        <v>1016</v>
      </c>
      <c r="V534" s="911"/>
      <c r="W534" s="911"/>
      <c r="X534" s="911"/>
      <c r="Y534" s="911"/>
      <c r="Z534" s="911"/>
      <c r="AA534" s="912" t="s">
        <v>1016</v>
      </c>
      <c r="AB534" s="912"/>
      <c r="AC534" s="912"/>
      <c r="AD534" s="912"/>
      <c r="AE534" s="912"/>
      <c r="AF534" s="912"/>
    </row>
    <row r="535" spans="1:32" ht="14.25" thickBot="1" thickTop="1">
      <c r="A535" s="910" t="s">
        <v>1019</v>
      </c>
      <c r="B535" s="910"/>
      <c r="C535" s="910"/>
      <c r="D535" s="910"/>
      <c r="E535" s="910"/>
      <c r="F535" s="910"/>
      <c r="G535" s="910"/>
      <c r="H535" s="910"/>
      <c r="I535" s="910"/>
      <c r="J535" s="910"/>
      <c r="K535" s="911" t="s">
        <v>1073</v>
      </c>
      <c r="L535" s="911"/>
      <c r="M535" s="911"/>
      <c r="N535" s="911"/>
      <c r="O535" s="911" t="s">
        <v>1016</v>
      </c>
      <c r="P535" s="911"/>
      <c r="Q535" s="911"/>
      <c r="R535" s="911"/>
      <c r="S535" s="911"/>
      <c r="T535" s="911"/>
      <c r="U535" s="911" t="s">
        <v>1016</v>
      </c>
      <c r="V535" s="911"/>
      <c r="W535" s="911"/>
      <c r="X535" s="911"/>
      <c r="Y535" s="911"/>
      <c r="Z535" s="911"/>
      <c r="AA535" s="912" t="s">
        <v>1016</v>
      </c>
      <c r="AB535" s="912"/>
      <c r="AC535" s="912"/>
      <c r="AD535" s="912"/>
      <c r="AE535" s="912"/>
      <c r="AF535" s="912"/>
    </row>
    <row r="536" spans="1:32" ht="14.25" thickBot="1" thickTop="1">
      <c r="A536" s="910" t="s">
        <v>1021</v>
      </c>
      <c r="B536" s="910"/>
      <c r="C536" s="910"/>
      <c r="D536" s="910"/>
      <c r="E536" s="910"/>
      <c r="F536" s="910"/>
      <c r="G536" s="910"/>
      <c r="H536" s="910"/>
      <c r="I536" s="910"/>
      <c r="J536" s="910"/>
      <c r="K536" s="911" t="s">
        <v>1074</v>
      </c>
      <c r="L536" s="911"/>
      <c r="M536" s="911"/>
      <c r="N536" s="911"/>
      <c r="O536" s="911" t="s">
        <v>1016</v>
      </c>
      <c r="P536" s="911"/>
      <c r="Q536" s="911"/>
      <c r="R536" s="911"/>
      <c r="S536" s="911"/>
      <c r="T536" s="911"/>
      <c r="U536" s="911" t="s">
        <v>1016</v>
      </c>
      <c r="V536" s="911"/>
      <c r="W536" s="911"/>
      <c r="X536" s="911"/>
      <c r="Y536" s="911"/>
      <c r="Z536" s="911"/>
      <c r="AA536" s="912" t="s">
        <v>1016</v>
      </c>
      <c r="AB536" s="912"/>
      <c r="AC536" s="912"/>
      <c r="AD536" s="912"/>
      <c r="AE536" s="912"/>
      <c r="AF536" s="912"/>
    </row>
    <row r="537" spans="1:32" ht="14.25" thickBot="1" thickTop="1">
      <c r="A537" s="910" t="s">
        <v>1075</v>
      </c>
      <c r="B537" s="910"/>
      <c r="C537" s="910"/>
      <c r="D537" s="910"/>
      <c r="E537" s="910"/>
      <c r="F537" s="910"/>
      <c r="G537" s="910"/>
      <c r="H537" s="910"/>
      <c r="I537" s="910"/>
      <c r="J537" s="910"/>
      <c r="K537" s="911" t="s">
        <v>1076</v>
      </c>
      <c r="L537" s="911"/>
      <c r="M537" s="911"/>
      <c r="N537" s="911"/>
      <c r="O537" s="911" t="s">
        <v>105</v>
      </c>
      <c r="P537" s="911"/>
      <c r="Q537" s="911"/>
      <c r="R537" s="911"/>
      <c r="S537" s="911"/>
      <c r="T537" s="911"/>
      <c r="U537" s="911" t="s">
        <v>1016</v>
      </c>
      <c r="V537" s="911"/>
      <c r="W537" s="911"/>
      <c r="X537" s="911"/>
      <c r="Y537" s="911"/>
      <c r="Z537" s="911"/>
      <c r="AA537" s="912" t="s">
        <v>1016</v>
      </c>
      <c r="AB537" s="912"/>
      <c r="AC537" s="912"/>
      <c r="AD537" s="912"/>
      <c r="AE537" s="912"/>
      <c r="AF537" s="912"/>
    </row>
    <row r="538" spans="1:32" ht="14.25" thickBot="1" thickTop="1">
      <c r="A538" s="910" t="s">
        <v>1014</v>
      </c>
      <c r="B538" s="910"/>
      <c r="C538" s="910"/>
      <c r="D538" s="910"/>
      <c r="E538" s="910"/>
      <c r="F538" s="910"/>
      <c r="G538" s="910"/>
      <c r="H538" s="910"/>
      <c r="I538" s="910"/>
      <c r="J538" s="910"/>
      <c r="K538" s="911" t="s">
        <v>1080</v>
      </c>
      <c r="L538" s="911"/>
      <c r="M538" s="911"/>
      <c r="N538" s="911"/>
      <c r="O538" s="911" t="s">
        <v>1016</v>
      </c>
      <c r="P538" s="911"/>
      <c r="Q538" s="911"/>
      <c r="R538" s="911"/>
      <c r="S538" s="911"/>
      <c r="T538" s="911"/>
      <c r="U538" s="911" t="s">
        <v>1016</v>
      </c>
      <c r="V538" s="911"/>
      <c r="W538" s="911"/>
      <c r="X538" s="911"/>
      <c r="Y538" s="911"/>
      <c r="Z538" s="911"/>
      <c r="AA538" s="912" t="s">
        <v>1016</v>
      </c>
      <c r="AB538" s="912"/>
      <c r="AC538" s="912"/>
      <c r="AD538" s="912"/>
      <c r="AE538" s="912"/>
      <c r="AF538" s="912"/>
    </row>
    <row r="539" spans="1:32" ht="14.25" thickBot="1" thickTop="1">
      <c r="A539" s="910" t="s">
        <v>1017</v>
      </c>
      <c r="B539" s="910"/>
      <c r="C539" s="910"/>
      <c r="D539" s="910"/>
      <c r="E539" s="910"/>
      <c r="F539" s="910"/>
      <c r="G539" s="910"/>
      <c r="H539" s="910"/>
      <c r="I539" s="910"/>
      <c r="J539" s="910"/>
      <c r="K539" s="911" t="s">
        <v>1081</v>
      </c>
      <c r="L539" s="911"/>
      <c r="M539" s="911"/>
      <c r="N539" s="911"/>
      <c r="O539" s="911" t="s">
        <v>1016</v>
      </c>
      <c r="P539" s="911"/>
      <c r="Q539" s="911"/>
      <c r="R539" s="911"/>
      <c r="S539" s="911"/>
      <c r="T539" s="911"/>
      <c r="U539" s="911" t="s">
        <v>1016</v>
      </c>
      <c r="V539" s="911"/>
      <c r="W539" s="911"/>
      <c r="X539" s="911"/>
      <c r="Y539" s="911"/>
      <c r="Z539" s="911"/>
      <c r="AA539" s="912" t="s">
        <v>1016</v>
      </c>
      <c r="AB539" s="912"/>
      <c r="AC539" s="912"/>
      <c r="AD539" s="912"/>
      <c r="AE539" s="912"/>
      <c r="AF539" s="912"/>
    </row>
    <row r="540" spans="1:32" ht="14.25" thickBot="1" thickTop="1">
      <c r="A540" s="910" t="s">
        <v>1019</v>
      </c>
      <c r="B540" s="910"/>
      <c r="C540" s="910"/>
      <c r="D540" s="910"/>
      <c r="E540" s="910"/>
      <c r="F540" s="910"/>
      <c r="G540" s="910"/>
      <c r="H540" s="910"/>
      <c r="I540" s="910"/>
      <c r="J540" s="910"/>
      <c r="K540" s="911" t="s">
        <v>1082</v>
      </c>
      <c r="L540" s="911"/>
      <c r="M540" s="911"/>
      <c r="N540" s="911"/>
      <c r="O540" s="911" t="s">
        <v>1016</v>
      </c>
      <c r="P540" s="911"/>
      <c r="Q540" s="911"/>
      <c r="R540" s="911"/>
      <c r="S540" s="911"/>
      <c r="T540" s="911"/>
      <c r="U540" s="911" t="s">
        <v>1016</v>
      </c>
      <c r="V540" s="911"/>
      <c r="W540" s="911"/>
      <c r="X540" s="911"/>
      <c r="Y540" s="911"/>
      <c r="Z540" s="911"/>
      <c r="AA540" s="912" t="s">
        <v>1016</v>
      </c>
      <c r="AB540" s="912"/>
      <c r="AC540" s="912"/>
      <c r="AD540" s="912"/>
      <c r="AE540" s="912"/>
      <c r="AF540" s="912"/>
    </row>
    <row r="541" spans="1:32" ht="14.25" thickBot="1" thickTop="1">
      <c r="A541" s="910" t="s">
        <v>1021</v>
      </c>
      <c r="B541" s="910"/>
      <c r="C541" s="910"/>
      <c r="D541" s="910"/>
      <c r="E541" s="910"/>
      <c r="F541" s="910"/>
      <c r="G541" s="910"/>
      <c r="H541" s="910"/>
      <c r="I541" s="910"/>
      <c r="J541" s="910"/>
      <c r="K541" s="911" t="s">
        <v>1083</v>
      </c>
      <c r="L541" s="911"/>
      <c r="M541" s="911"/>
      <c r="N541" s="911"/>
      <c r="O541" s="911" t="s">
        <v>105</v>
      </c>
      <c r="P541" s="911"/>
      <c r="Q541" s="911"/>
      <c r="R541" s="911"/>
      <c r="S541" s="911"/>
      <c r="T541" s="911"/>
      <c r="U541" s="911" t="s">
        <v>1016</v>
      </c>
      <c r="V541" s="911"/>
      <c r="W541" s="911"/>
      <c r="X541" s="911"/>
      <c r="Y541" s="911"/>
      <c r="Z541" s="911"/>
      <c r="AA541" s="912" t="s">
        <v>1016</v>
      </c>
      <c r="AB541" s="912"/>
      <c r="AC541" s="912"/>
      <c r="AD541" s="912"/>
      <c r="AE541" s="912"/>
      <c r="AF541" s="912"/>
    </row>
    <row r="542" spans="1:32" ht="14.25" thickBot="1" thickTop="1">
      <c r="A542" s="910" t="s">
        <v>1084</v>
      </c>
      <c r="B542" s="910"/>
      <c r="C542" s="910"/>
      <c r="D542" s="910"/>
      <c r="E542" s="910"/>
      <c r="F542" s="910"/>
      <c r="G542" s="910"/>
      <c r="H542" s="910"/>
      <c r="I542" s="910"/>
      <c r="J542" s="910"/>
      <c r="K542" s="911" t="s">
        <v>1085</v>
      </c>
      <c r="L542" s="911"/>
      <c r="M542" s="911"/>
      <c r="N542" s="911"/>
      <c r="O542" s="911" t="s">
        <v>1016</v>
      </c>
      <c r="P542" s="911"/>
      <c r="Q542" s="911"/>
      <c r="R542" s="911"/>
      <c r="S542" s="911"/>
      <c r="T542" s="911"/>
      <c r="U542" s="911" t="s">
        <v>1016</v>
      </c>
      <c r="V542" s="911"/>
      <c r="W542" s="911"/>
      <c r="X542" s="911"/>
      <c r="Y542" s="911"/>
      <c r="Z542" s="911"/>
      <c r="AA542" s="912" t="s">
        <v>1016</v>
      </c>
      <c r="AB542" s="912"/>
      <c r="AC542" s="912"/>
      <c r="AD542" s="912"/>
      <c r="AE542" s="912"/>
      <c r="AF542" s="912"/>
    </row>
    <row r="543" spans="1:32" ht="14.25" thickBot="1" thickTop="1">
      <c r="A543" s="910" t="s">
        <v>1014</v>
      </c>
      <c r="B543" s="910"/>
      <c r="C543" s="910"/>
      <c r="D543" s="910"/>
      <c r="E543" s="910"/>
      <c r="F543" s="910"/>
      <c r="G543" s="910"/>
      <c r="H543" s="910"/>
      <c r="I543" s="910"/>
      <c r="J543" s="910"/>
      <c r="K543" s="911" t="s">
        <v>1086</v>
      </c>
      <c r="L543" s="911"/>
      <c r="M543" s="911"/>
      <c r="N543" s="911"/>
      <c r="O543" s="911" t="s">
        <v>1016</v>
      </c>
      <c r="P543" s="911"/>
      <c r="Q543" s="911"/>
      <c r="R543" s="911"/>
      <c r="S543" s="911"/>
      <c r="T543" s="911"/>
      <c r="U543" s="911" t="s">
        <v>1016</v>
      </c>
      <c r="V543" s="911"/>
      <c r="W543" s="911"/>
      <c r="X543" s="911"/>
      <c r="Y543" s="911"/>
      <c r="Z543" s="911"/>
      <c r="AA543" s="912" t="s">
        <v>1016</v>
      </c>
      <c r="AB543" s="912"/>
      <c r="AC543" s="912"/>
      <c r="AD543" s="912"/>
      <c r="AE543" s="912"/>
      <c r="AF543" s="912"/>
    </row>
    <row r="544" spans="1:32" ht="14.25" thickBot="1" thickTop="1">
      <c r="A544" s="910" t="s">
        <v>1017</v>
      </c>
      <c r="B544" s="910"/>
      <c r="C544" s="910"/>
      <c r="D544" s="910"/>
      <c r="E544" s="910"/>
      <c r="F544" s="910"/>
      <c r="G544" s="910"/>
      <c r="H544" s="910"/>
      <c r="I544" s="910"/>
      <c r="J544" s="910"/>
      <c r="K544" s="911" t="s">
        <v>1087</v>
      </c>
      <c r="L544" s="911"/>
      <c r="M544" s="911"/>
      <c r="N544" s="911"/>
      <c r="O544" s="911" t="s">
        <v>1016</v>
      </c>
      <c r="P544" s="911"/>
      <c r="Q544" s="911"/>
      <c r="R544" s="911"/>
      <c r="S544" s="911"/>
      <c r="T544" s="911"/>
      <c r="U544" s="911" t="s">
        <v>1016</v>
      </c>
      <c r="V544" s="911"/>
      <c r="W544" s="911"/>
      <c r="X544" s="911"/>
      <c r="Y544" s="911"/>
      <c r="Z544" s="911"/>
      <c r="AA544" s="912" t="s">
        <v>1016</v>
      </c>
      <c r="AB544" s="912"/>
      <c r="AC544" s="912"/>
      <c r="AD544" s="912"/>
      <c r="AE544" s="912"/>
      <c r="AF544" s="912"/>
    </row>
    <row r="545" spans="1:32" ht="14.25" thickBot="1" thickTop="1">
      <c r="A545" s="910" t="s">
        <v>1019</v>
      </c>
      <c r="B545" s="910"/>
      <c r="C545" s="910"/>
      <c r="D545" s="910"/>
      <c r="E545" s="910"/>
      <c r="F545" s="910"/>
      <c r="G545" s="910"/>
      <c r="H545" s="910"/>
      <c r="I545" s="910"/>
      <c r="J545" s="910"/>
      <c r="K545" s="911" t="s">
        <v>1088</v>
      </c>
      <c r="L545" s="911"/>
      <c r="M545" s="911"/>
      <c r="N545" s="911"/>
      <c r="O545" s="911" t="s">
        <v>1016</v>
      </c>
      <c r="P545" s="911"/>
      <c r="Q545" s="911"/>
      <c r="R545" s="911"/>
      <c r="S545" s="911"/>
      <c r="T545" s="911"/>
      <c r="U545" s="911" t="s">
        <v>1016</v>
      </c>
      <c r="V545" s="911"/>
      <c r="W545" s="911"/>
      <c r="X545" s="911"/>
      <c r="Y545" s="911"/>
      <c r="Z545" s="911"/>
      <c r="AA545" s="912" t="s">
        <v>1016</v>
      </c>
      <c r="AB545" s="912"/>
      <c r="AC545" s="912"/>
      <c r="AD545" s="912"/>
      <c r="AE545" s="912"/>
      <c r="AF545" s="912"/>
    </row>
    <row r="546" spans="1:32" ht="14.25" thickBot="1" thickTop="1">
      <c r="A546" s="910" t="s">
        <v>1021</v>
      </c>
      <c r="B546" s="910"/>
      <c r="C546" s="910"/>
      <c r="D546" s="910"/>
      <c r="E546" s="910"/>
      <c r="F546" s="910"/>
      <c r="G546" s="910"/>
      <c r="H546" s="910"/>
      <c r="I546" s="910"/>
      <c r="J546" s="910"/>
      <c r="K546" s="911" t="s">
        <v>1089</v>
      </c>
      <c r="L546" s="911"/>
      <c r="M546" s="911"/>
      <c r="N546" s="911"/>
      <c r="O546" s="911" t="s">
        <v>1016</v>
      </c>
      <c r="P546" s="911"/>
      <c r="Q546" s="911"/>
      <c r="R546" s="911"/>
      <c r="S546" s="911"/>
      <c r="T546" s="911"/>
      <c r="U546" s="911" t="s">
        <v>1016</v>
      </c>
      <c r="V546" s="911"/>
      <c r="W546" s="911"/>
      <c r="X546" s="911"/>
      <c r="Y546" s="911"/>
      <c r="Z546" s="911"/>
      <c r="AA546" s="912" t="s">
        <v>1016</v>
      </c>
      <c r="AB546" s="912"/>
      <c r="AC546" s="912"/>
      <c r="AD546" s="912"/>
      <c r="AE546" s="912"/>
      <c r="AF546" s="912"/>
    </row>
    <row r="547" spans="1:32" ht="14.25" thickBot="1" thickTop="1">
      <c r="A547" s="910" t="s">
        <v>1090</v>
      </c>
      <c r="B547" s="910"/>
      <c r="C547" s="910"/>
      <c r="D547" s="910"/>
      <c r="E547" s="910"/>
      <c r="F547" s="910"/>
      <c r="G547" s="910"/>
      <c r="H547" s="910"/>
      <c r="I547" s="910"/>
      <c r="J547" s="910"/>
      <c r="K547" s="911" t="s">
        <v>1091</v>
      </c>
      <c r="L547" s="911"/>
      <c r="M547" s="911"/>
      <c r="N547" s="911"/>
      <c r="O547" s="911" t="s">
        <v>1016</v>
      </c>
      <c r="P547" s="911"/>
      <c r="Q547" s="911"/>
      <c r="R547" s="911"/>
      <c r="S547" s="911"/>
      <c r="T547" s="911"/>
      <c r="U547" s="911" t="s">
        <v>1016</v>
      </c>
      <c r="V547" s="911"/>
      <c r="W547" s="911"/>
      <c r="X547" s="911"/>
      <c r="Y547" s="911"/>
      <c r="Z547" s="911"/>
      <c r="AA547" s="912" t="s">
        <v>1016</v>
      </c>
      <c r="AB547" s="912"/>
      <c r="AC547" s="912"/>
      <c r="AD547" s="912"/>
      <c r="AE547" s="912"/>
      <c r="AF547" s="912"/>
    </row>
    <row r="548" spans="1:32" ht="14.25" thickBot="1" thickTop="1">
      <c r="A548" s="910" t="s">
        <v>1094</v>
      </c>
      <c r="B548" s="910"/>
      <c r="C548" s="910"/>
      <c r="D548" s="910"/>
      <c r="E548" s="910"/>
      <c r="F548" s="910"/>
      <c r="G548" s="910"/>
      <c r="H548" s="910"/>
      <c r="I548" s="910"/>
      <c r="J548" s="910"/>
      <c r="K548" s="911" t="s">
        <v>1095</v>
      </c>
      <c r="L548" s="911"/>
      <c r="M548" s="911"/>
      <c r="N548" s="911"/>
      <c r="O548" s="911" t="s">
        <v>1016</v>
      </c>
      <c r="P548" s="911"/>
      <c r="Q548" s="911"/>
      <c r="R548" s="911"/>
      <c r="S548" s="911"/>
      <c r="T548" s="911"/>
      <c r="U548" s="911" t="s">
        <v>1016</v>
      </c>
      <c r="V548" s="911"/>
      <c r="W548" s="911"/>
      <c r="X548" s="911"/>
      <c r="Y548" s="911"/>
      <c r="Z548" s="911"/>
      <c r="AA548" s="912" t="s">
        <v>1016</v>
      </c>
      <c r="AB548" s="912"/>
      <c r="AC548" s="912"/>
      <c r="AD548" s="912"/>
      <c r="AE548" s="912"/>
      <c r="AF548" s="912"/>
    </row>
    <row r="549" spans="1:32" ht="14.25" thickBot="1" thickTop="1">
      <c r="A549" s="910" t="s">
        <v>1014</v>
      </c>
      <c r="B549" s="910"/>
      <c r="C549" s="910"/>
      <c r="D549" s="910"/>
      <c r="E549" s="910"/>
      <c r="F549" s="910"/>
      <c r="G549" s="910"/>
      <c r="H549" s="910"/>
      <c r="I549" s="910"/>
      <c r="J549" s="910"/>
      <c r="K549" s="911" t="s">
        <v>1096</v>
      </c>
      <c r="L549" s="911"/>
      <c r="M549" s="911"/>
      <c r="N549" s="911"/>
      <c r="O549" s="911" t="s">
        <v>1016</v>
      </c>
      <c r="P549" s="911"/>
      <c r="Q549" s="911"/>
      <c r="R549" s="911"/>
      <c r="S549" s="911"/>
      <c r="T549" s="911"/>
      <c r="U549" s="911" t="s">
        <v>1016</v>
      </c>
      <c r="V549" s="911"/>
      <c r="W549" s="911"/>
      <c r="X549" s="911"/>
      <c r="Y549" s="911"/>
      <c r="Z549" s="911"/>
      <c r="AA549" s="912" t="s">
        <v>1016</v>
      </c>
      <c r="AB549" s="912"/>
      <c r="AC549" s="912"/>
      <c r="AD549" s="912"/>
      <c r="AE549" s="912"/>
      <c r="AF549" s="912"/>
    </row>
    <row r="550" spans="1:32" ht="14.25" thickBot="1" thickTop="1">
      <c r="A550" s="910" t="s">
        <v>1017</v>
      </c>
      <c r="B550" s="910"/>
      <c r="C550" s="910"/>
      <c r="D550" s="910"/>
      <c r="E550" s="910"/>
      <c r="F550" s="910"/>
      <c r="G550" s="910"/>
      <c r="H550" s="910"/>
      <c r="I550" s="910"/>
      <c r="J550" s="910"/>
      <c r="K550" s="911" t="s">
        <v>1097</v>
      </c>
      <c r="L550" s="911"/>
      <c r="M550" s="911"/>
      <c r="N550" s="911"/>
      <c r="O550" s="911" t="s">
        <v>1016</v>
      </c>
      <c r="P550" s="911"/>
      <c r="Q550" s="911"/>
      <c r="R550" s="911"/>
      <c r="S550" s="911"/>
      <c r="T550" s="911"/>
      <c r="U550" s="911" t="s">
        <v>1016</v>
      </c>
      <c r="V550" s="911"/>
      <c r="W550" s="911"/>
      <c r="X550" s="911"/>
      <c r="Y550" s="911"/>
      <c r="Z550" s="911"/>
      <c r="AA550" s="912" t="s">
        <v>1016</v>
      </c>
      <c r="AB550" s="912"/>
      <c r="AC550" s="912"/>
      <c r="AD550" s="912"/>
      <c r="AE550" s="912"/>
      <c r="AF550" s="912"/>
    </row>
    <row r="551" spans="1:32" ht="14.25" thickBot="1" thickTop="1">
      <c r="A551" s="910" t="s">
        <v>1019</v>
      </c>
      <c r="B551" s="910"/>
      <c r="C551" s="910"/>
      <c r="D551" s="910"/>
      <c r="E551" s="910"/>
      <c r="F551" s="910"/>
      <c r="G551" s="910"/>
      <c r="H551" s="910"/>
      <c r="I551" s="910"/>
      <c r="J551" s="910"/>
      <c r="K551" s="911" t="s">
        <v>1098</v>
      </c>
      <c r="L551" s="911"/>
      <c r="M551" s="911"/>
      <c r="N551" s="911"/>
      <c r="O551" s="911" t="s">
        <v>1016</v>
      </c>
      <c r="P551" s="911"/>
      <c r="Q551" s="911"/>
      <c r="R551" s="911"/>
      <c r="S551" s="911"/>
      <c r="T551" s="911"/>
      <c r="U551" s="911" t="s">
        <v>1016</v>
      </c>
      <c r="V551" s="911"/>
      <c r="W551" s="911"/>
      <c r="X551" s="911"/>
      <c r="Y551" s="911"/>
      <c r="Z551" s="911"/>
      <c r="AA551" s="912" t="s">
        <v>1016</v>
      </c>
      <c r="AB551" s="912"/>
      <c r="AC551" s="912"/>
      <c r="AD551" s="912"/>
      <c r="AE551" s="912"/>
      <c r="AF551" s="912"/>
    </row>
    <row r="552" spans="1:32" ht="14.25" thickBot="1" thickTop="1">
      <c r="A552" s="910" t="s">
        <v>1021</v>
      </c>
      <c r="B552" s="910"/>
      <c r="C552" s="910"/>
      <c r="D552" s="910"/>
      <c r="E552" s="910"/>
      <c r="F552" s="910"/>
      <c r="G552" s="910"/>
      <c r="H552" s="910"/>
      <c r="I552" s="910"/>
      <c r="J552" s="910"/>
      <c r="K552" s="911" t="s">
        <v>1099</v>
      </c>
      <c r="L552" s="911"/>
      <c r="M552" s="911"/>
      <c r="N552" s="911"/>
      <c r="O552" s="911" t="s">
        <v>1016</v>
      </c>
      <c r="P552" s="911"/>
      <c r="Q552" s="911"/>
      <c r="R552" s="911"/>
      <c r="S552" s="911"/>
      <c r="T552" s="911"/>
      <c r="U552" s="911" t="s">
        <v>1016</v>
      </c>
      <c r="V552" s="911"/>
      <c r="W552" s="911"/>
      <c r="X552" s="911"/>
      <c r="Y552" s="911"/>
      <c r="Z552" s="911"/>
      <c r="AA552" s="912" t="s">
        <v>1016</v>
      </c>
      <c r="AB552" s="912"/>
      <c r="AC552" s="912"/>
      <c r="AD552" s="912"/>
      <c r="AE552" s="912"/>
      <c r="AF552" s="912"/>
    </row>
    <row r="553" spans="1:32" ht="14.25" thickBot="1" thickTop="1">
      <c r="A553" s="910" t="s">
        <v>1100</v>
      </c>
      <c r="B553" s="910"/>
      <c r="C553" s="910"/>
      <c r="D553" s="910"/>
      <c r="E553" s="910"/>
      <c r="F553" s="910"/>
      <c r="G553" s="910"/>
      <c r="H553" s="910"/>
      <c r="I553" s="910"/>
      <c r="J553" s="910"/>
      <c r="K553" s="911" t="s">
        <v>1101</v>
      </c>
      <c r="L553" s="911"/>
      <c r="M553" s="911"/>
      <c r="N553" s="911"/>
      <c r="O553" s="911" t="s">
        <v>1016</v>
      </c>
      <c r="P553" s="911"/>
      <c r="Q553" s="911"/>
      <c r="R553" s="911"/>
      <c r="S553" s="911"/>
      <c r="T553" s="911"/>
      <c r="U553" s="911" t="s">
        <v>1016</v>
      </c>
      <c r="V553" s="911"/>
      <c r="W553" s="911"/>
      <c r="X553" s="911"/>
      <c r="Y553" s="911"/>
      <c r="Z553" s="911"/>
      <c r="AA553" s="912" t="s">
        <v>1016</v>
      </c>
      <c r="AB553" s="912"/>
      <c r="AC553" s="912"/>
      <c r="AD553" s="912"/>
      <c r="AE553" s="912"/>
      <c r="AF553" s="912"/>
    </row>
    <row r="554" spans="1:32" ht="14.25" thickBot="1" thickTop="1">
      <c r="A554" s="910" t="s">
        <v>1014</v>
      </c>
      <c r="B554" s="910"/>
      <c r="C554" s="910"/>
      <c r="D554" s="910"/>
      <c r="E554" s="910"/>
      <c r="F554" s="910"/>
      <c r="G554" s="910"/>
      <c r="H554" s="910"/>
      <c r="I554" s="910"/>
      <c r="J554" s="910"/>
      <c r="K554" s="911" t="s">
        <v>1102</v>
      </c>
      <c r="L554" s="911"/>
      <c r="M554" s="911"/>
      <c r="N554" s="911"/>
      <c r="O554" s="911" t="s">
        <v>1016</v>
      </c>
      <c r="P554" s="911"/>
      <c r="Q554" s="911"/>
      <c r="R554" s="911"/>
      <c r="S554" s="911"/>
      <c r="T554" s="911"/>
      <c r="U554" s="911" t="s">
        <v>1016</v>
      </c>
      <c r="V554" s="911"/>
      <c r="W554" s="911"/>
      <c r="X554" s="911"/>
      <c r="Y554" s="911"/>
      <c r="Z554" s="911"/>
      <c r="AA554" s="912" t="s">
        <v>1016</v>
      </c>
      <c r="AB554" s="912"/>
      <c r="AC554" s="912"/>
      <c r="AD554" s="912"/>
      <c r="AE554" s="912"/>
      <c r="AF554" s="912"/>
    </row>
    <row r="555" spans="1:32" ht="14.25" thickBot="1" thickTop="1">
      <c r="A555" s="910" t="s">
        <v>1017</v>
      </c>
      <c r="B555" s="910"/>
      <c r="C555" s="910"/>
      <c r="D555" s="910"/>
      <c r="E555" s="910"/>
      <c r="F555" s="910"/>
      <c r="G555" s="910"/>
      <c r="H555" s="910"/>
      <c r="I555" s="910"/>
      <c r="J555" s="910"/>
      <c r="K555" s="911" t="s">
        <v>1103</v>
      </c>
      <c r="L555" s="911"/>
      <c r="M555" s="911"/>
      <c r="N555" s="911"/>
      <c r="O555" s="911" t="s">
        <v>1016</v>
      </c>
      <c r="P555" s="911"/>
      <c r="Q555" s="911"/>
      <c r="R555" s="911"/>
      <c r="S555" s="911"/>
      <c r="T555" s="911"/>
      <c r="U555" s="911" t="s">
        <v>1016</v>
      </c>
      <c r="V555" s="911"/>
      <c r="W555" s="911"/>
      <c r="X555" s="911"/>
      <c r="Y555" s="911"/>
      <c r="Z555" s="911"/>
      <c r="AA555" s="912" t="s">
        <v>1016</v>
      </c>
      <c r="AB555" s="912"/>
      <c r="AC555" s="912"/>
      <c r="AD555" s="912"/>
      <c r="AE555" s="912"/>
      <c r="AF555" s="912"/>
    </row>
    <row r="556" spans="1:32" ht="14.25" thickBot="1" thickTop="1">
      <c r="A556" s="910" t="s">
        <v>1019</v>
      </c>
      <c r="B556" s="910"/>
      <c r="C556" s="910"/>
      <c r="D556" s="910"/>
      <c r="E556" s="910"/>
      <c r="F556" s="910"/>
      <c r="G556" s="910"/>
      <c r="H556" s="910"/>
      <c r="I556" s="910"/>
      <c r="J556" s="910"/>
      <c r="K556" s="911" t="s">
        <v>1104</v>
      </c>
      <c r="L556" s="911"/>
      <c r="M556" s="911"/>
      <c r="N556" s="911"/>
      <c r="O556" s="911" t="s">
        <v>1016</v>
      </c>
      <c r="P556" s="911"/>
      <c r="Q556" s="911"/>
      <c r="R556" s="911"/>
      <c r="S556" s="911"/>
      <c r="T556" s="911"/>
      <c r="U556" s="911" t="s">
        <v>1016</v>
      </c>
      <c r="V556" s="911"/>
      <c r="W556" s="911"/>
      <c r="X556" s="911"/>
      <c r="Y556" s="911"/>
      <c r="Z556" s="911"/>
      <c r="AA556" s="912" t="s">
        <v>1016</v>
      </c>
      <c r="AB556" s="912"/>
      <c r="AC556" s="912"/>
      <c r="AD556" s="912"/>
      <c r="AE556" s="912"/>
      <c r="AF556" s="912"/>
    </row>
    <row r="557" spans="1:32" ht="14.25" thickBot="1" thickTop="1">
      <c r="A557" s="910" t="s">
        <v>1021</v>
      </c>
      <c r="B557" s="910"/>
      <c r="C557" s="910"/>
      <c r="D557" s="910"/>
      <c r="E557" s="910"/>
      <c r="F557" s="910"/>
      <c r="G557" s="910"/>
      <c r="H557" s="910"/>
      <c r="I557" s="910"/>
      <c r="J557" s="910"/>
      <c r="K557" s="911" t="s">
        <v>1105</v>
      </c>
      <c r="L557" s="911"/>
      <c r="M557" s="911"/>
      <c r="N557" s="911"/>
      <c r="O557" s="911" t="s">
        <v>1016</v>
      </c>
      <c r="P557" s="911"/>
      <c r="Q557" s="911"/>
      <c r="R557" s="911"/>
      <c r="S557" s="911"/>
      <c r="T557" s="911"/>
      <c r="U557" s="911" t="s">
        <v>1016</v>
      </c>
      <c r="V557" s="911"/>
      <c r="W557" s="911"/>
      <c r="X557" s="911"/>
      <c r="Y557" s="911"/>
      <c r="Z557" s="911"/>
      <c r="AA557" s="912" t="s">
        <v>1016</v>
      </c>
      <c r="AB557" s="912"/>
      <c r="AC557" s="912"/>
      <c r="AD557" s="912"/>
      <c r="AE557" s="912"/>
      <c r="AF557" s="912"/>
    </row>
    <row r="558" spans="1:32" ht="14.25" thickBot="1" thickTop="1">
      <c r="A558" s="910" t="s">
        <v>1106</v>
      </c>
      <c r="B558" s="910"/>
      <c r="C558" s="910"/>
      <c r="D558" s="910"/>
      <c r="E558" s="910"/>
      <c r="F558" s="910"/>
      <c r="G558" s="910"/>
      <c r="H558" s="910"/>
      <c r="I558" s="910"/>
      <c r="J558" s="910"/>
      <c r="K558" s="911" t="s">
        <v>1107</v>
      </c>
      <c r="L558" s="911"/>
      <c r="M558" s="911"/>
      <c r="N558" s="911"/>
      <c r="O558" s="911" t="s">
        <v>1016</v>
      </c>
      <c r="P558" s="911"/>
      <c r="Q558" s="911"/>
      <c r="R558" s="911"/>
      <c r="S558" s="911"/>
      <c r="T558" s="911"/>
      <c r="U558" s="911" t="s">
        <v>1016</v>
      </c>
      <c r="V558" s="911"/>
      <c r="W558" s="911"/>
      <c r="X558" s="911"/>
      <c r="Y558" s="911"/>
      <c r="Z558" s="911"/>
      <c r="AA558" s="912" t="s">
        <v>1016</v>
      </c>
      <c r="AB558" s="912"/>
      <c r="AC558" s="912"/>
      <c r="AD558" s="912"/>
      <c r="AE558" s="912"/>
      <c r="AF558" s="912"/>
    </row>
    <row r="559" spans="1:32" ht="14.25" thickBot="1" thickTop="1">
      <c r="A559" s="910" t="s">
        <v>1014</v>
      </c>
      <c r="B559" s="910"/>
      <c r="C559" s="910"/>
      <c r="D559" s="910"/>
      <c r="E559" s="910"/>
      <c r="F559" s="910"/>
      <c r="G559" s="910"/>
      <c r="H559" s="910"/>
      <c r="I559" s="910"/>
      <c r="J559" s="910"/>
      <c r="K559" s="911" t="s">
        <v>1108</v>
      </c>
      <c r="L559" s="911"/>
      <c r="M559" s="911"/>
      <c r="N559" s="911"/>
      <c r="O559" s="911" t="s">
        <v>1016</v>
      </c>
      <c r="P559" s="911"/>
      <c r="Q559" s="911"/>
      <c r="R559" s="911"/>
      <c r="S559" s="911"/>
      <c r="T559" s="911"/>
      <c r="U559" s="911" t="s">
        <v>1016</v>
      </c>
      <c r="V559" s="911"/>
      <c r="W559" s="911"/>
      <c r="X559" s="911"/>
      <c r="Y559" s="911"/>
      <c r="Z559" s="911"/>
      <c r="AA559" s="912" t="s">
        <v>1016</v>
      </c>
      <c r="AB559" s="912"/>
      <c r="AC559" s="912"/>
      <c r="AD559" s="912"/>
      <c r="AE559" s="912"/>
      <c r="AF559" s="912"/>
    </row>
    <row r="560" spans="1:32" ht="14.25" thickBot="1" thickTop="1">
      <c r="A560" s="910" t="s">
        <v>1017</v>
      </c>
      <c r="B560" s="910"/>
      <c r="C560" s="910"/>
      <c r="D560" s="910"/>
      <c r="E560" s="910"/>
      <c r="F560" s="910"/>
      <c r="G560" s="910"/>
      <c r="H560" s="910"/>
      <c r="I560" s="910"/>
      <c r="J560" s="910"/>
      <c r="K560" s="911" t="s">
        <v>1109</v>
      </c>
      <c r="L560" s="911"/>
      <c r="M560" s="911"/>
      <c r="N560" s="911"/>
      <c r="O560" s="911" t="s">
        <v>1016</v>
      </c>
      <c r="P560" s="911"/>
      <c r="Q560" s="911"/>
      <c r="R560" s="911"/>
      <c r="S560" s="911"/>
      <c r="T560" s="911"/>
      <c r="U560" s="911" t="s">
        <v>1016</v>
      </c>
      <c r="V560" s="911"/>
      <c r="W560" s="911"/>
      <c r="X560" s="911"/>
      <c r="Y560" s="911"/>
      <c r="Z560" s="911"/>
      <c r="AA560" s="912" t="s">
        <v>1016</v>
      </c>
      <c r="AB560" s="912"/>
      <c r="AC560" s="912"/>
      <c r="AD560" s="912"/>
      <c r="AE560" s="912"/>
      <c r="AF560" s="912"/>
    </row>
    <row r="561" spans="1:32" ht="14.25" thickBot="1" thickTop="1">
      <c r="A561" s="910" t="s">
        <v>1019</v>
      </c>
      <c r="B561" s="910"/>
      <c r="C561" s="910"/>
      <c r="D561" s="910"/>
      <c r="E561" s="910"/>
      <c r="F561" s="910"/>
      <c r="G561" s="910"/>
      <c r="H561" s="910"/>
      <c r="I561" s="910"/>
      <c r="J561" s="910"/>
      <c r="K561" s="911" t="s">
        <v>1110</v>
      </c>
      <c r="L561" s="911"/>
      <c r="M561" s="911"/>
      <c r="N561" s="911"/>
      <c r="O561" s="911" t="s">
        <v>1016</v>
      </c>
      <c r="P561" s="911"/>
      <c r="Q561" s="911"/>
      <c r="R561" s="911"/>
      <c r="S561" s="911"/>
      <c r="T561" s="911"/>
      <c r="U561" s="911" t="s">
        <v>1016</v>
      </c>
      <c r="V561" s="911"/>
      <c r="W561" s="911"/>
      <c r="X561" s="911"/>
      <c r="Y561" s="911"/>
      <c r="Z561" s="911"/>
      <c r="AA561" s="912" t="s">
        <v>1016</v>
      </c>
      <c r="AB561" s="912"/>
      <c r="AC561" s="912"/>
      <c r="AD561" s="912"/>
      <c r="AE561" s="912"/>
      <c r="AF561" s="912"/>
    </row>
    <row r="562" spans="1:32" ht="14.25" thickBot="1" thickTop="1">
      <c r="A562" s="910" t="s">
        <v>1021</v>
      </c>
      <c r="B562" s="910"/>
      <c r="C562" s="910"/>
      <c r="D562" s="910"/>
      <c r="E562" s="910"/>
      <c r="F562" s="910"/>
      <c r="G562" s="910"/>
      <c r="H562" s="910"/>
      <c r="I562" s="910"/>
      <c r="J562" s="910"/>
      <c r="K562" s="911" t="s">
        <v>1111</v>
      </c>
      <c r="L562" s="911"/>
      <c r="M562" s="911"/>
      <c r="N562" s="911"/>
      <c r="O562" s="911" t="s">
        <v>1016</v>
      </c>
      <c r="P562" s="911"/>
      <c r="Q562" s="911"/>
      <c r="R562" s="911"/>
      <c r="S562" s="911"/>
      <c r="T562" s="911"/>
      <c r="U562" s="911" t="s">
        <v>1016</v>
      </c>
      <c r="V562" s="911"/>
      <c r="W562" s="911"/>
      <c r="X562" s="911"/>
      <c r="Y562" s="911"/>
      <c r="Z562" s="911"/>
      <c r="AA562" s="912" t="s">
        <v>1016</v>
      </c>
      <c r="AB562" s="912"/>
      <c r="AC562" s="912"/>
      <c r="AD562" s="912"/>
      <c r="AE562" s="912"/>
      <c r="AF562" s="912"/>
    </row>
    <row r="563" spans="1:32" ht="14.25" thickBot="1" thickTop="1">
      <c r="A563" s="910" t="s">
        <v>1112</v>
      </c>
      <c r="B563" s="910"/>
      <c r="C563" s="910"/>
      <c r="D563" s="910"/>
      <c r="E563" s="910"/>
      <c r="F563" s="910"/>
      <c r="G563" s="910"/>
      <c r="H563" s="910"/>
      <c r="I563" s="910"/>
      <c r="J563" s="910"/>
      <c r="K563" s="911" t="s">
        <v>1113</v>
      </c>
      <c r="L563" s="911"/>
      <c r="M563" s="911"/>
      <c r="N563" s="911"/>
      <c r="O563" s="911" t="s">
        <v>1016</v>
      </c>
      <c r="P563" s="911"/>
      <c r="Q563" s="911"/>
      <c r="R563" s="911"/>
      <c r="S563" s="911"/>
      <c r="T563" s="911"/>
      <c r="U563" s="911" t="s">
        <v>1016</v>
      </c>
      <c r="V563" s="911"/>
      <c r="W563" s="911"/>
      <c r="X563" s="911"/>
      <c r="Y563" s="911"/>
      <c r="Z563" s="911"/>
      <c r="AA563" s="912" t="s">
        <v>1016</v>
      </c>
      <c r="AB563" s="912"/>
      <c r="AC563" s="912"/>
      <c r="AD563" s="912"/>
      <c r="AE563" s="912"/>
      <c r="AF563" s="912"/>
    </row>
    <row r="564" spans="1:32" ht="14.25" thickBot="1" thickTop="1">
      <c r="A564" s="910" t="s">
        <v>1114</v>
      </c>
      <c r="B564" s="910"/>
      <c r="C564" s="910"/>
      <c r="D564" s="910"/>
      <c r="E564" s="910"/>
      <c r="F564" s="910"/>
      <c r="G564" s="910"/>
      <c r="H564" s="910"/>
      <c r="I564" s="910"/>
      <c r="J564" s="910"/>
      <c r="K564" s="911" t="s">
        <v>1115</v>
      </c>
      <c r="L564" s="911"/>
      <c r="M564" s="911"/>
      <c r="N564" s="911"/>
      <c r="O564" s="911" t="s">
        <v>1016</v>
      </c>
      <c r="P564" s="911"/>
      <c r="Q564" s="911"/>
      <c r="R564" s="911"/>
      <c r="S564" s="911"/>
      <c r="T564" s="911"/>
      <c r="U564" s="911" t="s">
        <v>1016</v>
      </c>
      <c r="V564" s="911"/>
      <c r="W564" s="911"/>
      <c r="X564" s="911"/>
      <c r="Y564" s="911"/>
      <c r="Z564" s="911"/>
      <c r="AA564" s="912" t="s">
        <v>1016</v>
      </c>
      <c r="AB564" s="912"/>
      <c r="AC564" s="912"/>
      <c r="AD564" s="912"/>
      <c r="AE564" s="912"/>
      <c r="AF564" s="912"/>
    </row>
    <row r="565" spans="1:32" ht="14.25" thickBot="1" thickTop="1">
      <c r="A565" s="910" t="s">
        <v>1014</v>
      </c>
      <c r="B565" s="910"/>
      <c r="C565" s="910"/>
      <c r="D565" s="910"/>
      <c r="E565" s="910"/>
      <c r="F565" s="910"/>
      <c r="G565" s="910"/>
      <c r="H565" s="910"/>
      <c r="I565" s="910"/>
      <c r="J565" s="910"/>
      <c r="K565" s="911" t="s">
        <v>1116</v>
      </c>
      <c r="L565" s="911"/>
      <c r="M565" s="911"/>
      <c r="N565" s="911"/>
      <c r="O565" s="911" t="s">
        <v>1016</v>
      </c>
      <c r="P565" s="911"/>
      <c r="Q565" s="911"/>
      <c r="R565" s="911"/>
      <c r="S565" s="911"/>
      <c r="T565" s="911"/>
      <c r="U565" s="911" t="s">
        <v>1016</v>
      </c>
      <c r="V565" s="911"/>
      <c r="W565" s="911"/>
      <c r="X565" s="911"/>
      <c r="Y565" s="911"/>
      <c r="Z565" s="911"/>
      <c r="AA565" s="912" t="s">
        <v>1016</v>
      </c>
      <c r="AB565" s="912"/>
      <c r="AC565" s="912"/>
      <c r="AD565" s="912"/>
      <c r="AE565" s="912"/>
      <c r="AF565" s="912"/>
    </row>
    <row r="566" spans="1:32" ht="14.25" thickBot="1" thickTop="1">
      <c r="A566" s="910" t="s">
        <v>1017</v>
      </c>
      <c r="B566" s="910"/>
      <c r="C566" s="910"/>
      <c r="D566" s="910"/>
      <c r="E566" s="910"/>
      <c r="F566" s="910"/>
      <c r="G566" s="910"/>
      <c r="H566" s="910"/>
      <c r="I566" s="910"/>
      <c r="J566" s="910"/>
      <c r="K566" s="911" t="s">
        <v>1117</v>
      </c>
      <c r="L566" s="911"/>
      <c r="M566" s="911"/>
      <c r="N566" s="911"/>
      <c r="O566" s="911" t="s">
        <v>1016</v>
      </c>
      <c r="P566" s="911"/>
      <c r="Q566" s="911"/>
      <c r="R566" s="911"/>
      <c r="S566" s="911"/>
      <c r="T566" s="911"/>
      <c r="U566" s="911" t="s">
        <v>1016</v>
      </c>
      <c r="V566" s="911"/>
      <c r="W566" s="911"/>
      <c r="X566" s="911"/>
      <c r="Y566" s="911"/>
      <c r="Z566" s="911"/>
      <c r="AA566" s="912" t="s">
        <v>1016</v>
      </c>
      <c r="AB566" s="912"/>
      <c r="AC566" s="912"/>
      <c r="AD566" s="912"/>
      <c r="AE566" s="912"/>
      <c r="AF566" s="912"/>
    </row>
    <row r="567" spans="1:32" ht="14.25" thickBot="1" thickTop="1">
      <c r="A567" s="910" t="s">
        <v>1019</v>
      </c>
      <c r="B567" s="910"/>
      <c r="C567" s="910"/>
      <c r="D567" s="910"/>
      <c r="E567" s="910"/>
      <c r="F567" s="910"/>
      <c r="G567" s="910"/>
      <c r="H567" s="910"/>
      <c r="I567" s="910"/>
      <c r="J567" s="910"/>
      <c r="K567" s="911" t="s">
        <v>1118</v>
      </c>
      <c r="L567" s="911"/>
      <c r="M567" s="911"/>
      <c r="N567" s="911"/>
      <c r="O567" s="911" t="s">
        <v>1016</v>
      </c>
      <c r="P567" s="911"/>
      <c r="Q567" s="911"/>
      <c r="R567" s="911"/>
      <c r="S567" s="911"/>
      <c r="T567" s="911"/>
      <c r="U567" s="911" t="s">
        <v>1016</v>
      </c>
      <c r="V567" s="911"/>
      <c r="W567" s="911"/>
      <c r="X567" s="911"/>
      <c r="Y567" s="911"/>
      <c r="Z567" s="911"/>
      <c r="AA567" s="912" t="s">
        <v>1016</v>
      </c>
      <c r="AB567" s="912"/>
      <c r="AC567" s="912"/>
      <c r="AD567" s="912"/>
      <c r="AE567" s="912"/>
      <c r="AF567" s="912"/>
    </row>
    <row r="568" spans="1:32" ht="14.25" thickBot="1" thickTop="1">
      <c r="A568" s="910" t="s">
        <v>1021</v>
      </c>
      <c r="B568" s="910"/>
      <c r="C568" s="910"/>
      <c r="D568" s="910"/>
      <c r="E568" s="910"/>
      <c r="F568" s="910"/>
      <c r="G568" s="910"/>
      <c r="H568" s="910"/>
      <c r="I568" s="910"/>
      <c r="J568" s="910"/>
      <c r="K568" s="911" t="s">
        <v>1119</v>
      </c>
      <c r="L568" s="911"/>
      <c r="M568" s="911"/>
      <c r="N568" s="911"/>
      <c r="O568" s="911" t="s">
        <v>1016</v>
      </c>
      <c r="P568" s="911"/>
      <c r="Q568" s="911"/>
      <c r="R568" s="911"/>
      <c r="S568" s="911"/>
      <c r="T568" s="911"/>
      <c r="U568" s="911" t="s">
        <v>1016</v>
      </c>
      <c r="V568" s="911"/>
      <c r="W568" s="911"/>
      <c r="X568" s="911"/>
      <c r="Y568" s="911"/>
      <c r="Z568" s="911"/>
      <c r="AA568" s="912" t="s">
        <v>1016</v>
      </c>
      <c r="AB568" s="912"/>
      <c r="AC568" s="912"/>
      <c r="AD568" s="912"/>
      <c r="AE568" s="912"/>
      <c r="AF568" s="912"/>
    </row>
    <row r="569" spans="1:32" ht="14.25" thickBot="1" thickTop="1">
      <c r="A569" s="910" t="s">
        <v>1120</v>
      </c>
      <c r="B569" s="910"/>
      <c r="C569" s="910"/>
      <c r="D569" s="910"/>
      <c r="E569" s="910"/>
      <c r="F569" s="910"/>
      <c r="G569" s="910"/>
      <c r="H569" s="910"/>
      <c r="I569" s="910"/>
      <c r="J569" s="910"/>
      <c r="K569" s="911" t="s">
        <v>1121</v>
      </c>
      <c r="L569" s="911"/>
      <c r="M569" s="911"/>
      <c r="N569" s="911"/>
      <c r="O569" s="911" t="s">
        <v>1016</v>
      </c>
      <c r="P569" s="911"/>
      <c r="Q569" s="911"/>
      <c r="R569" s="911"/>
      <c r="S569" s="911"/>
      <c r="T569" s="911"/>
      <c r="U569" s="911" t="s">
        <v>1016</v>
      </c>
      <c r="V569" s="911"/>
      <c r="W569" s="911"/>
      <c r="X569" s="911"/>
      <c r="Y569" s="911"/>
      <c r="Z569" s="911"/>
      <c r="AA569" s="912" t="s">
        <v>1016</v>
      </c>
      <c r="AB569" s="912"/>
      <c r="AC569" s="912"/>
      <c r="AD569" s="912"/>
      <c r="AE569" s="912"/>
      <c r="AF569" s="912"/>
    </row>
    <row r="570" spans="1:32" ht="14.25" thickBot="1" thickTop="1">
      <c r="A570" s="910" t="s">
        <v>1014</v>
      </c>
      <c r="B570" s="910"/>
      <c r="C570" s="910"/>
      <c r="D570" s="910"/>
      <c r="E570" s="910"/>
      <c r="F570" s="910"/>
      <c r="G570" s="910"/>
      <c r="H570" s="910"/>
      <c r="I570" s="910"/>
      <c r="J570" s="910"/>
      <c r="K570" s="911" t="s">
        <v>1122</v>
      </c>
      <c r="L570" s="911"/>
      <c r="M570" s="911"/>
      <c r="N570" s="911"/>
      <c r="O570" s="911" t="s">
        <v>1016</v>
      </c>
      <c r="P570" s="911"/>
      <c r="Q570" s="911"/>
      <c r="R570" s="911"/>
      <c r="S570" s="911"/>
      <c r="T570" s="911"/>
      <c r="U570" s="911" t="s">
        <v>1016</v>
      </c>
      <c r="V570" s="911"/>
      <c r="W570" s="911"/>
      <c r="X570" s="911"/>
      <c r="Y570" s="911"/>
      <c r="Z570" s="911"/>
      <c r="AA570" s="912" t="s">
        <v>1016</v>
      </c>
      <c r="AB570" s="912"/>
      <c r="AC570" s="912"/>
      <c r="AD570" s="912"/>
      <c r="AE570" s="912"/>
      <c r="AF570" s="912"/>
    </row>
    <row r="571" spans="1:32" ht="14.25" thickBot="1" thickTop="1">
      <c r="A571" s="910" t="s">
        <v>1017</v>
      </c>
      <c r="B571" s="910"/>
      <c r="C571" s="910"/>
      <c r="D571" s="910"/>
      <c r="E571" s="910"/>
      <c r="F571" s="910"/>
      <c r="G571" s="910"/>
      <c r="H571" s="910"/>
      <c r="I571" s="910"/>
      <c r="J571" s="910"/>
      <c r="K571" s="911" t="s">
        <v>1123</v>
      </c>
      <c r="L571" s="911"/>
      <c r="M571" s="911"/>
      <c r="N571" s="911"/>
      <c r="O571" s="911" t="s">
        <v>1016</v>
      </c>
      <c r="P571" s="911"/>
      <c r="Q571" s="911"/>
      <c r="R571" s="911"/>
      <c r="S571" s="911"/>
      <c r="T571" s="911"/>
      <c r="U571" s="911" t="s">
        <v>1016</v>
      </c>
      <c r="V571" s="911"/>
      <c r="W571" s="911"/>
      <c r="X571" s="911"/>
      <c r="Y571" s="911"/>
      <c r="Z571" s="911"/>
      <c r="AA571" s="912" t="s">
        <v>1016</v>
      </c>
      <c r="AB571" s="912"/>
      <c r="AC571" s="912"/>
      <c r="AD571" s="912"/>
      <c r="AE571" s="912"/>
      <c r="AF571" s="912"/>
    </row>
    <row r="572" spans="1:32" ht="14.25" thickBot="1" thickTop="1">
      <c r="A572" s="910" t="s">
        <v>1019</v>
      </c>
      <c r="B572" s="910"/>
      <c r="C572" s="910"/>
      <c r="D572" s="910"/>
      <c r="E572" s="910"/>
      <c r="F572" s="910"/>
      <c r="G572" s="910"/>
      <c r="H572" s="910"/>
      <c r="I572" s="910"/>
      <c r="J572" s="910"/>
      <c r="K572" s="911" t="s">
        <v>1124</v>
      </c>
      <c r="L572" s="911"/>
      <c r="M572" s="911"/>
      <c r="N572" s="911"/>
      <c r="O572" s="911" t="s">
        <v>1016</v>
      </c>
      <c r="P572" s="911"/>
      <c r="Q572" s="911"/>
      <c r="R572" s="911"/>
      <c r="S572" s="911"/>
      <c r="T572" s="911"/>
      <c r="U572" s="911" t="s">
        <v>1016</v>
      </c>
      <c r="V572" s="911"/>
      <c r="W572" s="911"/>
      <c r="X572" s="911"/>
      <c r="Y572" s="911"/>
      <c r="Z572" s="911"/>
      <c r="AA572" s="912" t="s">
        <v>1016</v>
      </c>
      <c r="AB572" s="912"/>
      <c r="AC572" s="912"/>
      <c r="AD572" s="912"/>
      <c r="AE572" s="912"/>
      <c r="AF572" s="912"/>
    </row>
    <row r="573" spans="1:32" ht="14.25" thickBot="1" thickTop="1">
      <c r="A573" s="910" t="s">
        <v>1021</v>
      </c>
      <c r="B573" s="910"/>
      <c r="C573" s="910"/>
      <c r="D573" s="910"/>
      <c r="E573" s="910"/>
      <c r="F573" s="910"/>
      <c r="G573" s="910"/>
      <c r="H573" s="910"/>
      <c r="I573" s="910"/>
      <c r="J573" s="910"/>
      <c r="K573" s="911" t="s">
        <v>1125</v>
      </c>
      <c r="L573" s="911"/>
      <c r="M573" s="911"/>
      <c r="N573" s="911"/>
      <c r="O573" s="911" t="s">
        <v>1016</v>
      </c>
      <c r="P573" s="911"/>
      <c r="Q573" s="911"/>
      <c r="R573" s="911"/>
      <c r="S573" s="911"/>
      <c r="T573" s="911"/>
      <c r="U573" s="911" t="s">
        <v>1016</v>
      </c>
      <c r="V573" s="911"/>
      <c r="W573" s="911"/>
      <c r="X573" s="911"/>
      <c r="Y573" s="911"/>
      <c r="Z573" s="911"/>
      <c r="AA573" s="912" t="s">
        <v>1016</v>
      </c>
      <c r="AB573" s="912"/>
      <c r="AC573" s="912"/>
      <c r="AD573" s="912"/>
      <c r="AE573" s="912"/>
      <c r="AF573" s="912"/>
    </row>
    <row r="574" spans="1:32" ht="14.25" thickBot="1" thickTop="1">
      <c r="A574" s="910" t="s">
        <v>1126</v>
      </c>
      <c r="B574" s="910"/>
      <c r="C574" s="910"/>
      <c r="D574" s="910"/>
      <c r="E574" s="910"/>
      <c r="F574" s="910"/>
      <c r="G574" s="910"/>
      <c r="H574" s="910"/>
      <c r="I574" s="910"/>
      <c r="J574" s="910"/>
      <c r="K574" s="911" t="s">
        <v>562</v>
      </c>
      <c r="L574" s="911"/>
      <c r="M574" s="911"/>
      <c r="N574" s="911"/>
      <c r="O574" s="911" t="s">
        <v>110</v>
      </c>
      <c r="P574" s="911"/>
      <c r="Q574" s="911"/>
      <c r="R574" s="911"/>
      <c r="S574" s="911"/>
      <c r="T574" s="911"/>
      <c r="U574" s="911" t="s">
        <v>111</v>
      </c>
      <c r="V574" s="911"/>
      <c r="W574" s="911"/>
      <c r="X574" s="911"/>
      <c r="Y574" s="911"/>
      <c r="Z574" s="911"/>
      <c r="AA574" s="912" t="s">
        <v>112</v>
      </c>
      <c r="AB574" s="912"/>
      <c r="AC574" s="912"/>
      <c r="AD574" s="912"/>
      <c r="AE574" s="912"/>
      <c r="AF574" s="912"/>
    </row>
    <row r="575" spans="1:32" ht="14.25" thickBot="1" thickTop="1">
      <c r="A575" s="910" t="s">
        <v>806</v>
      </c>
      <c r="B575" s="910"/>
      <c r="C575" s="910"/>
      <c r="D575" s="910"/>
      <c r="E575" s="910"/>
      <c r="F575" s="910"/>
      <c r="G575" s="910"/>
      <c r="H575" s="910"/>
      <c r="I575" s="910"/>
      <c r="J575" s="910"/>
      <c r="K575" s="911" t="s">
        <v>1128</v>
      </c>
      <c r="L575" s="911"/>
      <c r="M575" s="911"/>
      <c r="N575" s="911"/>
      <c r="O575" s="911" t="s">
        <v>110</v>
      </c>
      <c r="P575" s="911"/>
      <c r="Q575" s="911"/>
      <c r="R575" s="911"/>
      <c r="S575" s="911"/>
      <c r="T575" s="911"/>
      <c r="U575" s="911" t="s">
        <v>111</v>
      </c>
      <c r="V575" s="911"/>
      <c r="W575" s="911"/>
      <c r="X575" s="911"/>
      <c r="Y575" s="911"/>
      <c r="Z575" s="911"/>
      <c r="AA575" s="912" t="s">
        <v>112</v>
      </c>
      <c r="AB575" s="912"/>
      <c r="AC575" s="912"/>
      <c r="AD575" s="912"/>
      <c r="AE575" s="912"/>
      <c r="AF575" s="912"/>
    </row>
    <row r="576" spans="1:32" ht="14.25" thickBot="1" thickTop="1">
      <c r="A576" s="910" t="s">
        <v>807</v>
      </c>
      <c r="B576" s="910"/>
      <c r="C576" s="910"/>
      <c r="D576" s="910"/>
      <c r="E576" s="910"/>
      <c r="F576" s="910"/>
      <c r="G576" s="910"/>
      <c r="H576" s="910"/>
      <c r="I576" s="910"/>
      <c r="J576" s="910"/>
      <c r="K576" s="911" t="s">
        <v>1129</v>
      </c>
      <c r="L576" s="911"/>
      <c r="M576" s="911"/>
      <c r="N576" s="911"/>
      <c r="O576" s="911" t="s">
        <v>1016</v>
      </c>
      <c r="P576" s="911"/>
      <c r="Q576" s="911"/>
      <c r="R576" s="911"/>
      <c r="S576" s="911"/>
      <c r="T576" s="911"/>
      <c r="U576" s="911" t="s">
        <v>1016</v>
      </c>
      <c r="V576" s="911"/>
      <c r="W576" s="911"/>
      <c r="X576" s="911"/>
      <c r="Y576" s="911"/>
      <c r="Z576" s="911"/>
      <c r="AA576" s="912" t="s">
        <v>1016</v>
      </c>
      <c r="AB576" s="912"/>
      <c r="AC576" s="912"/>
      <c r="AD576" s="912"/>
      <c r="AE576" s="912"/>
      <c r="AF576" s="912"/>
    </row>
    <row r="577" spans="1:32" ht="14.25" thickBot="1" thickTop="1">
      <c r="A577" s="910" t="s">
        <v>1130</v>
      </c>
      <c r="B577" s="910"/>
      <c r="C577" s="910"/>
      <c r="D577" s="910"/>
      <c r="E577" s="910"/>
      <c r="F577" s="910"/>
      <c r="G577" s="910"/>
      <c r="H577" s="910"/>
      <c r="I577" s="910"/>
      <c r="J577" s="910"/>
      <c r="K577" s="911" t="s">
        <v>563</v>
      </c>
      <c r="L577" s="911"/>
      <c r="M577" s="911"/>
      <c r="N577" s="911"/>
      <c r="O577" s="911" t="s">
        <v>113</v>
      </c>
      <c r="P577" s="911"/>
      <c r="Q577" s="911"/>
      <c r="R577" s="911"/>
      <c r="S577" s="911"/>
      <c r="T577" s="911"/>
      <c r="U577" s="911" t="s">
        <v>114</v>
      </c>
      <c r="V577" s="911"/>
      <c r="W577" s="911"/>
      <c r="X577" s="911"/>
      <c r="Y577" s="911"/>
      <c r="Z577" s="911"/>
      <c r="AA577" s="912" t="s">
        <v>115</v>
      </c>
      <c r="AB577" s="912"/>
      <c r="AC577" s="912"/>
      <c r="AD577" s="912"/>
      <c r="AE577" s="912"/>
      <c r="AF577" s="912"/>
    </row>
    <row r="578" spans="1:32" ht="14.25" thickBot="1" thickTop="1">
      <c r="A578" s="910" t="s">
        <v>808</v>
      </c>
      <c r="B578" s="910"/>
      <c r="C578" s="910"/>
      <c r="D578" s="910"/>
      <c r="E578" s="910"/>
      <c r="F578" s="910"/>
      <c r="G578" s="910"/>
      <c r="H578" s="910"/>
      <c r="I578" s="910"/>
      <c r="J578" s="910"/>
      <c r="K578" s="911" t="s">
        <v>1134</v>
      </c>
      <c r="L578" s="911"/>
      <c r="M578" s="911"/>
      <c r="N578" s="911"/>
      <c r="O578" s="911" t="s">
        <v>1016</v>
      </c>
      <c r="P578" s="911"/>
      <c r="Q578" s="911"/>
      <c r="R578" s="911"/>
      <c r="S578" s="911"/>
      <c r="T578" s="911"/>
      <c r="U578" s="911" t="s">
        <v>1016</v>
      </c>
      <c r="V578" s="911"/>
      <c r="W578" s="911"/>
      <c r="X578" s="911"/>
      <c r="Y578" s="911"/>
      <c r="Z578" s="911"/>
      <c r="AA578" s="912" t="s">
        <v>1016</v>
      </c>
      <c r="AB578" s="912"/>
      <c r="AC578" s="912"/>
      <c r="AD578" s="912"/>
      <c r="AE578" s="912"/>
      <c r="AF578" s="912"/>
    </row>
    <row r="579" spans="1:32" ht="14.25" thickBot="1" thickTop="1">
      <c r="A579" s="910" t="s">
        <v>809</v>
      </c>
      <c r="B579" s="910"/>
      <c r="C579" s="910"/>
      <c r="D579" s="910"/>
      <c r="E579" s="910"/>
      <c r="F579" s="910"/>
      <c r="G579" s="910"/>
      <c r="H579" s="910"/>
      <c r="I579" s="910"/>
      <c r="J579" s="910"/>
      <c r="K579" s="911" t="s">
        <v>1135</v>
      </c>
      <c r="L579" s="911"/>
      <c r="M579" s="911"/>
      <c r="N579" s="911"/>
      <c r="O579" s="911" t="s">
        <v>1016</v>
      </c>
      <c r="P579" s="911"/>
      <c r="Q579" s="911"/>
      <c r="R579" s="911"/>
      <c r="S579" s="911"/>
      <c r="T579" s="911"/>
      <c r="U579" s="911" t="s">
        <v>1016</v>
      </c>
      <c r="V579" s="911"/>
      <c r="W579" s="911"/>
      <c r="X579" s="911"/>
      <c r="Y579" s="911"/>
      <c r="Z579" s="911"/>
      <c r="AA579" s="912" t="s">
        <v>1016</v>
      </c>
      <c r="AB579" s="912"/>
      <c r="AC579" s="912"/>
      <c r="AD579" s="912"/>
      <c r="AE579" s="912"/>
      <c r="AF579" s="912"/>
    </row>
    <row r="580" spans="1:32" ht="14.25" thickBot="1" thickTop="1">
      <c r="A580" s="910" t="s">
        <v>810</v>
      </c>
      <c r="B580" s="910"/>
      <c r="C580" s="910"/>
      <c r="D580" s="910"/>
      <c r="E580" s="910"/>
      <c r="F580" s="910"/>
      <c r="G580" s="910"/>
      <c r="H580" s="910"/>
      <c r="I580" s="910"/>
      <c r="J580" s="910"/>
      <c r="K580" s="911" t="s">
        <v>1137</v>
      </c>
      <c r="L580" s="911"/>
      <c r="M580" s="911"/>
      <c r="N580" s="911"/>
      <c r="O580" s="911" t="s">
        <v>113</v>
      </c>
      <c r="P580" s="911"/>
      <c r="Q580" s="911"/>
      <c r="R580" s="911"/>
      <c r="S580" s="911"/>
      <c r="T580" s="911"/>
      <c r="U580" s="911" t="s">
        <v>114</v>
      </c>
      <c r="V580" s="911"/>
      <c r="W580" s="911"/>
      <c r="X580" s="911"/>
      <c r="Y580" s="911"/>
      <c r="Z580" s="911"/>
      <c r="AA580" s="912" t="s">
        <v>115</v>
      </c>
      <c r="AB580" s="912"/>
      <c r="AC580" s="912"/>
      <c r="AD580" s="912"/>
      <c r="AE580" s="912"/>
      <c r="AF580" s="912"/>
    </row>
    <row r="581" spans="1:32" ht="14.25" thickBot="1" thickTop="1">
      <c r="A581" s="910" t="s">
        <v>811</v>
      </c>
      <c r="B581" s="910"/>
      <c r="C581" s="910"/>
      <c r="D581" s="910"/>
      <c r="E581" s="910"/>
      <c r="F581" s="910"/>
      <c r="G581" s="910"/>
      <c r="H581" s="910"/>
      <c r="I581" s="910"/>
      <c r="J581" s="910"/>
      <c r="K581" s="911" t="s">
        <v>1139</v>
      </c>
      <c r="L581" s="911"/>
      <c r="M581" s="911"/>
      <c r="N581" s="911"/>
      <c r="O581" s="911" t="s">
        <v>1016</v>
      </c>
      <c r="P581" s="911"/>
      <c r="Q581" s="911"/>
      <c r="R581" s="911"/>
      <c r="S581" s="911"/>
      <c r="T581" s="911"/>
      <c r="U581" s="911" t="s">
        <v>1016</v>
      </c>
      <c r="V581" s="911"/>
      <c r="W581" s="911"/>
      <c r="X581" s="911"/>
      <c r="Y581" s="911"/>
      <c r="Z581" s="911"/>
      <c r="AA581" s="912" t="s">
        <v>1016</v>
      </c>
      <c r="AB581" s="912"/>
      <c r="AC581" s="912"/>
      <c r="AD581" s="912"/>
      <c r="AE581" s="912"/>
      <c r="AF581" s="912"/>
    </row>
    <row r="582" spans="1:32" ht="14.25" thickBot="1" thickTop="1">
      <c r="A582" s="910" t="s">
        <v>1140</v>
      </c>
      <c r="B582" s="910"/>
      <c r="C582" s="910"/>
      <c r="D582" s="910"/>
      <c r="E582" s="910"/>
      <c r="F582" s="910"/>
      <c r="G582" s="910"/>
      <c r="H582" s="910"/>
      <c r="I582" s="910"/>
      <c r="J582" s="910"/>
      <c r="K582" s="911" t="s">
        <v>565</v>
      </c>
      <c r="L582" s="911"/>
      <c r="M582" s="911"/>
      <c r="N582" s="911"/>
      <c r="O582" s="911" t="s">
        <v>116</v>
      </c>
      <c r="P582" s="911"/>
      <c r="Q582" s="911"/>
      <c r="R582" s="911"/>
      <c r="S582" s="911"/>
      <c r="T582" s="911"/>
      <c r="U582" s="911" t="s">
        <v>117</v>
      </c>
      <c r="V582" s="911"/>
      <c r="W582" s="911"/>
      <c r="X582" s="911"/>
      <c r="Y582" s="911"/>
      <c r="Z582" s="911"/>
      <c r="AA582" s="912" t="s">
        <v>118</v>
      </c>
      <c r="AB582" s="912"/>
      <c r="AC582" s="912"/>
      <c r="AD582" s="912"/>
      <c r="AE582" s="912"/>
      <c r="AF582" s="912"/>
    </row>
    <row r="583" spans="1:32" ht="14.25" thickBot="1" thickTop="1">
      <c r="A583" s="910" t="s">
        <v>812</v>
      </c>
      <c r="B583" s="910"/>
      <c r="C583" s="910"/>
      <c r="D583" s="910"/>
      <c r="E583" s="910"/>
      <c r="F583" s="910"/>
      <c r="G583" s="910"/>
      <c r="H583" s="910"/>
      <c r="I583" s="910"/>
      <c r="J583" s="910"/>
      <c r="K583" s="911" t="s">
        <v>1144</v>
      </c>
      <c r="L583" s="911"/>
      <c r="M583" s="911"/>
      <c r="N583" s="911"/>
      <c r="O583" s="911" t="s">
        <v>116</v>
      </c>
      <c r="P583" s="911"/>
      <c r="Q583" s="911"/>
      <c r="R583" s="911"/>
      <c r="S583" s="911"/>
      <c r="T583" s="911"/>
      <c r="U583" s="911" t="s">
        <v>119</v>
      </c>
      <c r="V583" s="911"/>
      <c r="W583" s="911"/>
      <c r="X583" s="911"/>
      <c r="Y583" s="911"/>
      <c r="Z583" s="911"/>
      <c r="AA583" s="912" t="s">
        <v>120</v>
      </c>
      <c r="AB583" s="912"/>
      <c r="AC583" s="912"/>
      <c r="AD583" s="912"/>
      <c r="AE583" s="912"/>
      <c r="AF583" s="912"/>
    </row>
    <row r="584" spans="1:32" ht="14.25" thickBot="1" thickTop="1">
      <c r="A584" s="910" t="s">
        <v>813</v>
      </c>
      <c r="B584" s="910"/>
      <c r="C584" s="910"/>
      <c r="D584" s="910"/>
      <c r="E584" s="910"/>
      <c r="F584" s="910"/>
      <c r="G584" s="910"/>
      <c r="H584" s="910"/>
      <c r="I584" s="910"/>
      <c r="J584" s="910"/>
      <c r="K584" s="911" t="s">
        <v>1147</v>
      </c>
      <c r="L584" s="911"/>
      <c r="M584" s="911"/>
      <c r="N584" s="911"/>
      <c r="O584" s="911" t="s">
        <v>1016</v>
      </c>
      <c r="P584" s="911"/>
      <c r="Q584" s="911"/>
      <c r="R584" s="911"/>
      <c r="S584" s="911"/>
      <c r="T584" s="911"/>
      <c r="U584" s="911" t="s">
        <v>1016</v>
      </c>
      <c r="V584" s="911"/>
      <c r="W584" s="911"/>
      <c r="X584" s="911"/>
      <c r="Y584" s="911"/>
      <c r="Z584" s="911"/>
      <c r="AA584" s="912" t="s">
        <v>1016</v>
      </c>
      <c r="AB584" s="912"/>
      <c r="AC584" s="912"/>
      <c r="AD584" s="912"/>
      <c r="AE584" s="912"/>
      <c r="AF584" s="912"/>
    </row>
    <row r="585" spans="1:32" ht="14.25" thickBot="1" thickTop="1">
      <c r="A585" s="910" t="s">
        <v>814</v>
      </c>
      <c r="B585" s="910"/>
      <c r="C585" s="910"/>
      <c r="D585" s="910"/>
      <c r="E585" s="910"/>
      <c r="F585" s="910"/>
      <c r="G585" s="910"/>
      <c r="H585" s="910"/>
      <c r="I585" s="910"/>
      <c r="J585" s="910"/>
      <c r="K585" s="911" t="s">
        <v>1148</v>
      </c>
      <c r="L585" s="911"/>
      <c r="M585" s="911"/>
      <c r="N585" s="911"/>
      <c r="O585" s="911" t="s">
        <v>1016</v>
      </c>
      <c r="P585" s="911"/>
      <c r="Q585" s="911"/>
      <c r="R585" s="911"/>
      <c r="S585" s="911"/>
      <c r="T585" s="911"/>
      <c r="U585" s="911" t="s">
        <v>121</v>
      </c>
      <c r="V585" s="911"/>
      <c r="W585" s="911"/>
      <c r="X585" s="911"/>
      <c r="Y585" s="911"/>
      <c r="Z585" s="911"/>
      <c r="AA585" s="912" t="s">
        <v>1016</v>
      </c>
      <c r="AB585" s="912"/>
      <c r="AC585" s="912"/>
      <c r="AD585" s="912"/>
      <c r="AE585" s="912"/>
      <c r="AF585" s="912"/>
    </row>
    <row r="586" spans="1:32" ht="14.25" thickBot="1" thickTop="1">
      <c r="A586" s="910" t="s">
        <v>1150</v>
      </c>
      <c r="B586" s="910"/>
      <c r="C586" s="910"/>
      <c r="D586" s="910"/>
      <c r="E586" s="910"/>
      <c r="F586" s="910"/>
      <c r="G586" s="910"/>
      <c r="H586" s="910"/>
      <c r="I586" s="910"/>
      <c r="J586" s="910"/>
      <c r="K586" s="911" t="s">
        <v>564</v>
      </c>
      <c r="L586" s="911"/>
      <c r="M586" s="911"/>
      <c r="N586" s="911"/>
      <c r="O586" s="911" t="s">
        <v>1016</v>
      </c>
      <c r="P586" s="911"/>
      <c r="Q586" s="911"/>
      <c r="R586" s="911"/>
      <c r="S586" s="911"/>
      <c r="T586" s="911"/>
      <c r="U586" s="911" t="s">
        <v>122</v>
      </c>
      <c r="V586" s="911"/>
      <c r="W586" s="911"/>
      <c r="X586" s="911"/>
      <c r="Y586" s="911"/>
      <c r="Z586" s="911"/>
      <c r="AA586" s="912" t="s">
        <v>1016</v>
      </c>
      <c r="AB586" s="912"/>
      <c r="AC586" s="912"/>
      <c r="AD586" s="912"/>
      <c r="AE586" s="912"/>
      <c r="AF586" s="912"/>
    </row>
    <row r="587" spans="1:32" ht="14.25" thickBot="1" thickTop="1">
      <c r="A587" s="910" t="s">
        <v>1152</v>
      </c>
      <c r="B587" s="910"/>
      <c r="C587" s="910"/>
      <c r="D587" s="910"/>
      <c r="E587" s="910"/>
      <c r="F587" s="910"/>
      <c r="G587" s="910"/>
      <c r="H587" s="910"/>
      <c r="I587" s="910"/>
      <c r="J587" s="910"/>
      <c r="K587" s="911" t="s">
        <v>566</v>
      </c>
      <c r="L587" s="911"/>
      <c r="M587" s="911"/>
      <c r="N587" s="911"/>
      <c r="O587" s="911" t="s">
        <v>1016</v>
      </c>
      <c r="P587" s="911"/>
      <c r="Q587" s="911"/>
      <c r="R587" s="911"/>
      <c r="S587" s="911"/>
      <c r="T587" s="911"/>
      <c r="U587" s="911" t="s">
        <v>1016</v>
      </c>
      <c r="V587" s="911"/>
      <c r="W587" s="911"/>
      <c r="X587" s="911"/>
      <c r="Y587" s="911"/>
      <c r="Z587" s="911"/>
      <c r="AA587" s="912" t="s">
        <v>1016</v>
      </c>
      <c r="AB587" s="912"/>
      <c r="AC587" s="912"/>
      <c r="AD587" s="912"/>
      <c r="AE587" s="912"/>
      <c r="AF587" s="912"/>
    </row>
    <row r="588" spans="1:32" ht="14.25" thickBot="1" thickTop="1">
      <c r="A588" s="910" t="s">
        <v>1153</v>
      </c>
      <c r="B588" s="910"/>
      <c r="C588" s="910"/>
      <c r="D588" s="910"/>
      <c r="E588" s="910"/>
      <c r="F588" s="910"/>
      <c r="G588" s="910"/>
      <c r="H588" s="910"/>
      <c r="I588" s="910"/>
      <c r="J588" s="910"/>
      <c r="K588" s="911" t="s">
        <v>1154</v>
      </c>
      <c r="L588" s="911"/>
      <c r="M588" s="911"/>
      <c r="N588" s="911"/>
      <c r="O588" s="911" t="s">
        <v>123</v>
      </c>
      <c r="P588" s="911"/>
      <c r="Q588" s="911"/>
      <c r="R588" s="911"/>
      <c r="S588" s="911"/>
      <c r="T588" s="911"/>
      <c r="U588" s="911" t="s">
        <v>124</v>
      </c>
      <c r="V588" s="911"/>
      <c r="W588" s="911"/>
      <c r="X588" s="911"/>
      <c r="Y588" s="911"/>
      <c r="Z588" s="911"/>
      <c r="AA588" s="912" t="s">
        <v>125</v>
      </c>
      <c r="AB588" s="912"/>
      <c r="AC588" s="912"/>
      <c r="AD588" s="912"/>
      <c r="AE588" s="912"/>
      <c r="AF588" s="912"/>
    </row>
    <row r="589" spans="1:32" ht="14.25" thickBot="1" thickTop="1">
      <c r="A589" s="910" t="s">
        <v>999</v>
      </c>
      <c r="B589" s="910"/>
      <c r="C589" s="910"/>
      <c r="D589" s="910"/>
      <c r="E589" s="910"/>
      <c r="F589" s="910"/>
      <c r="G589" s="910"/>
      <c r="H589" s="910"/>
      <c r="I589" s="910"/>
      <c r="J589" s="910"/>
      <c r="K589" s="911" t="s">
        <v>999</v>
      </c>
      <c r="L589" s="911"/>
      <c r="M589" s="911"/>
      <c r="N589" s="911"/>
      <c r="O589" s="911" t="s">
        <v>999</v>
      </c>
      <c r="P589" s="911"/>
      <c r="Q589" s="911"/>
      <c r="R589" s="911"/>
      <c r="S589" s="911"/>
      <c r="T589" s="911"/>
      <c r="U589" s="911" t="s">
        <v>999</v>
      </c>
      <c r="V589" s="911"/>
      <c r="W589" s="911"/>
      <c r="X589" s="911"/>
      <c r="Y589" s="911"/>
      <c r="Z589" s="911"/>
      <c r="AA589" s="912" t="s">
        <v>999</v>
      </c>
      <c r="AB589" s="912"/>
      <c r="AC589" s="912"/>
      <c r="AD589" s="912"/>
      <c r="AE589" s="912"/>
      <c r="AF589" s="912"/>
    </row>
    <row r="590" spans="1:32" ht="14.25" thickBot="1" thickTop="1">
      <c r="A590" s="910" t="s">
        <v>815</v>
      </c>
      <c r="B590" s="910"/>
      <c r="C590" s="910"/>
      <c r="D590" s="910"/>
      <c r="E590" s="910"/>
      <c r="F590" s="910"/>
      <c r="G590" s="910"/>
      <c r="H590" s="910"/>
      <c r="I590" s="910"/>
      <c r="J590" s="910"/>
      <c r="K590" s="911" t="s">
        <v>999</v>
      </c>
      <c r="L590" s="911"/>
      <c r="M590" s="911"/>
      <c r="N590" s="911"/>
      <c r="O590" s="911" t="s">
        <v>999</v>
      </c>
      <c r="P590" s="911"/>
      <c r="Q590" s="911"/>
      <c r="R590" s="911"/>
      <c r="S590" s="911"/>
      <c r="T590" s="911"/>
      <c r="U590" s="911" t="s">
        <v>999</v>
      </c>
      <c r="V590" s="911"/>
      <c r="W590" s="911"/>
      <c r="X590" s="911"/>
      <c r="Y590" s="911"/>
      <c r="Z590" s="911"/>
      <c r="AA590" s="912" t="s">
        <v>999</v>
      </c>
      <c r="AB590" s="912"/>
      <c r="AC590" s="912"/>
      <c r="AD590" s="912"/>
      <c r="AE590" s="912"/>
      <c r="AF590" s="912"/>
    </row>
    <row r="591" spans="1:32" ht="14.25" thickBot="1" thickTop="1">
      <c r="A591" s="910" t="s">
        <v>1158</v>
      </c>
      <c r="B591" s="910"/>
      <c r="C591" s="910"/>
      <c r="D591" s="910"/>
      <c r="E591" s="910"/>
      <c r="F591" s="910"/>
      <c r="G591" s="910"/>
      <c r="H591" s="910"/>
      <c r="I591" s="910"/>
      <c r="J591" s="910"/>
      <c r="K591" s="911" t="s">
        <v>567</v>
      </c>
      <c r="L591" s="911"/>
      <c r="M591" s="911"/>
      <c r="N591" s="911"/>
      <c r="O591" s="911" t="s">
        <v>126</v>
      </c>
      <c r="P591" s="911"/>
      <c r="Q591" s="911"/>
      <c r="R591" s="911"/>
      <c r="S591" s="911"/>
      <c r="T591" s="911"/>
      <c r="U591" s="911" t="s">
        <v>127</v>
      </c>
      <c r="V591" s="911"/>
      <c r="W591" s="911"/>
      <c r="X591" s="911"/>
      <c r="Y591" s="911"/>
      <c r="Z591" s="911"/>
      <c r="AA591" s="912" t="s">
        <v>128</v>
      </c>
      <c r="AB591" s="912"/>
      <c r="AC591" s="912"/>
      <c r="AD591" s="912"/>
      <c r="AE591" s="912"/>
      <c r="AF591" s="912"/>
    </row>
    <row r="592" spans="1:32" ht="14.25" thickBot="1" thickTop="1">
      <c r="A592" s="910" t="s">
        <v>816</v>
      </c>
      <c r="B592" s="910"/>
      <c r="C592" s="910"/>
      <c r="D592" s="910"/>
      <c r="E592" s="910"/>
      <c r="F592" s="910"/>
      <c r="G592" s="910"/>
      <c r="H592" s="910"/>
      <c r="I592" s="910"/>
      <c r="J592" s="910"/>
      <c r="K592" s="911" t="s">
        <v>1162</v>
      </c>
      <c r="L592" s="911"/>
      <c r="M592" s="911"/>
      <c r="N592" s="911"/>
      <c r="O592" s="911" t="s">
        <v>129</v>
      </c>
      <c r="P592" s="911"/>
      <c r="Q592" s="911"/>
      <c r="R592" s="911"/>
      <c r="S592" s="911"/>
      <c r="T592" s="911"/>
      <c r="U592" s="911" t="s">
        <v>129</v>
      </c>
      <c r="V592" s="911"/>
      <c r="W592" s="911"/>
      <c r="X592" s="911"/>
      <c r="Y592" s="911"/>
      <c r="Z592" s="911"/>
      <c r="AA592" s="912" t="s">
        <v>1093</v>
      </c>
      <c r="AB592" s="912"/>
      <c r="AC592" s="912"/>
      <c r="AD592" s="912"/>
      <c r="AE592" s="912"/>
      <c r="AF592" s="912"/>
    </row>
    <row r="593" spans="1:32" ht="14.25" thickBot="1" thickTop="1">
      <c r="A593" s="910" t="s">
        <v>817</v>
      </c>
      <c r="B593" s="910"/>
      <c r="C593" s="910"/>
      <c r="D593" s="910"/>
      <c r="E593" s="910"/>
      <c r="F593" s="910"/>
      <c r="G593" s="910"/>
      <c r="H593" s="910"/>
      <c r="I593" s="910"/>
      <c r="J593" s="910"/>
      <c r="K593" s="911" t="s">
        <v>1164</v>
      </c>
      <c r="L593" s="911"/>
      <c r="M593" s="911"/>
      <c r="N593" s="911"/>
      <c r="O593" s="911" t="s">
        <v>1016</v>
      </c>
      <c r="P593" s="911"/>
      <c r="Q593" s="911"/>
      <c r="R593" s="911"/>
      <c r="S593" s="911"/>
      <c r="T593" s="911"/>
      <c r="U593" s="911" t="s">
        <v>1016</v>
      </c>
      <c r="V593" s="911"/>
      <c r="W593" s="911"/>
      <c r="X593" s="911"/>
      <c r="Y593" s="911"/>
      <c r="Z593" s="911"/>
      <c r="AA593" s="912" t="s">
        <v>1016</v>
      </c>
      <c r="AB593" s="912"/>
      <c r="AC593" s="912"/>
      <c r="AD593" s="912"/>
      <c r="AE593" s="912"/>
      <c r="AF593" s="912"/>
    </row>
    <row r="594" spans="1:32" ht="14.25" thickBot="1" thickTop="1">
      <c r="A594" s="910" t="s">
        <v>818</v>
      </c>
      <c r="B594" s="910"/>
      <c r="C594" s="910"/>
      <c r="D594" s="910"/>
      <c r="E594" s="910"/>
      <c r="F594" s="910"/>
      <c r="G594" s="910"/>
      <c r="H594" s="910"/>
      <c r="I594" s="910"/>
      <c r="J594" s="910"/>
      <c r="K594" s="911" t="s">
        <v>1166</v>
      </c>
      <c r="L594" s="911"/>
      <c r="M594" s="911"/>
      <c r="N594" s="911"/>
      <c r="O594" s="911" t="s">
        <v>130</v>
      </c>
      <c r="P594" s="911"/>
      <c r="Q594" s="911"/>
      <c r="R594" s="911"/>
      <c r="S594" s="911"/>
      <c r="T594" s="911"/>
      <c r="U594" s="911" t="s">
        <v>130</v>
      </c>
      <c r="V594" s="911"/>
      <c r="W594" s="911"/>
      <c r="X594" s="911"/>
      <c r="Y594" s="911"/>
      <c r="Z594" s="911"/>
      <c r="AA594" s="912" t="s">
        <v>1093</v>
      </c>
      <c r="AB594" s="912"/>
      <c r="AC594" s="912"/>
      <c r="AD594" s="912"/>
      <c r="AE594" s="912"/>
      <c r="AF594" s="912"/>
    </row>
    <row r="595" spans="1:32" ht="14.25" thickBot="1" thickTop="1">
      <c r="A595" s="910" t="s">
        <v>819</v>
      </c>
      <c r="B595" s="910"/>
      <c r="C595" s="910"/>
      <c r="D595" s="910"/>
      <c r="E595" s="910"/>
      <c r="F595" s="910"/>
      <c r="G595" s="910"/>
      <c r="H595" s="910"/>
      <c r="I595" s="910"/>
      <c r="J595" s="910"/>
      <c r="K595" s="911" t="s">
        <v>1168</v>
      </c>
      <c r="L595" s="911"/>
      <c r="M595" s="911"/>
      <c r="N595" s="911"/>
      <c r="O595" s="911" t="s">
        <v>131</v>
      </c>
      <c r="P595" s="911"/>
      <c r="Q595" s="911"/>
      <c r="R595" s="911"/>
      <c r="S595" s="911"/>
      <c r="T595" s="911"/>
      <c r="U595" s="911" t="s">
        <v>132</v>
      </c>
      <c r="V595" s="911"/>
      <c r="W595" s="911"/>
      <c r="X595" s="911"/>
      <c r="Y595" s="911"/>
      <c r="Z595" s="911"/>
      <c r="AA595" s="912" t="s">
        <v>133</v>
      </c>
      <c r="AB595" s="912"/>
      <c r="AC595" s="912"/>
      <c r="AD595" s="912"/>
      <c r="AE595" s="912"/>
      <c r="AF595" s="912"/>
    </row>
    <row r="596" spans="1:32" ht="14.25" thickBot="1" thickTop="1">
      <c r="A596" s="910" t="s">
        <v>820</v>
      </c>
      <c r="B596" s="910"/>
      <c r="C596" s="910"/>
      <c r="D596" s="910"/>
      <c r="E596" s="910"/>
      <c r="F596" s="910"/>
      <c r="G596" s="910"/>
      <c r="H596" s="910"/>
      <c r="I596" s="910"/>
      <c r="J596" s="910"/>
      <c r="K596" s="911" t="s">
        <v>1172</v>
      </c>
      <c r="L596" s="911"/>
      <c r="M596" s="911"/>
      <c r="N596" s="911"/>
      <c r="O596" s="911" t="s">
        <v>1016</v>
      </c>
      <c r="P596" s="911"/>
      <c r="Q596" s="911"/>
      <c r="R596" s="911"/>
      <c r="S596" s="911"/>
      <c r="T596" s="911"/>
      <c r="U596" s="911" t="s">
        <v>1016</v>
      </c>
      <c r="V596" s="911"/>
      <c r="W596" s="911"/>
      <c r="X596" s="911"/>
      <c r="Y596" s="911"/>
      <c r="Z596" s="911"/>
      <c r="AA596" s="912" t="s">
        <v>1016</v>
      </c>
      <c r="AB596" s="912"/>
      <c r="AC596" s="912"/>
      <c r="AD596" s="912"/>
      <c r="AE596" s="912"/>
      <c r="AF596" s="912"/>
    </row>
    <row r="597" spans="1:32" ht="14.25" thickBot="1" thickTop="1">
      <c r="A597" s="910" t="s">
        <v>821</v>
      </c>
      <c r="B597" s="910"/>
      <c r="C597" s="910"/>
      <c r="D597" s="910"/>
      <c r="E597" s="910"/>
      <c r="F597" s="910"/>
      <c r="G597" s="910"/>
      <c r="H597" s="910"/>
      <c r="I597" s="910"/>
      <c r="J597" s="910"/>
      <c r="K597" s="911" t="s">
        <v>1173</v>
      </c>
      <c r="L597" s="911"/>
      <c r="M597" s="911"/>
      <c r="N597" s="911"/>
      <c r="O597" s="911" t="s">
        <v>134</v>
      </c>
      <c r="P597" s="911"/>
      <c r="Q597" s="911"/>
      <c r="R597" s="911"/>
      <c r="S597" s="911"/>
      <c r="T597" s="911"/>
      <c r="U597" s="911" t="s">
        <v>135</v>
      </c>
      <c r="V597" s="911"/>
      <c r="W597" s="911"/>
      <c r="X597" s="911"/>
      <c r="Y597" s="911"/>
      <c r="Z597" s="911"/>
      <c r="AA597" s="912" t="s">
        <v>136</v>
      </c>
      <c r="AB597" s="912"/>
      <c r="AC597" s="912"/>
      <c r="AD597" s="912"/>
      <c r="AE597" s="912"/>
      <c r="AF597" s="912"/>
    </row>
    <row r="598" spans="1:32" ht="14.25" thickBot="1" thickTop="1">
      <c r="A598" s="910" t="s">
        <v>1177</v>
      </c>
      <c r="B598" s="910"/>
      <c r="C598" s="910"/>
      <c r="D598" s="910"/>
      <c r="E598" s="910"/>
      <c r="F598" s="910"/>
      <c r="G598" s="910"/>
      <c r="H598" s="910"/>
      <c r="I598" s="910"/>
      <c r="J598" s="910"/>
      <c r="K598" s="911" t="s">
        <v>568</v>
      </c>
      <c r="L598" s="911"/>
      <c r="M598" s="911"/>
      <c r="N598" s="911"/>
      <c r="O598" s="911" t="s">
        <v>137</v>
      </c>
      <c r="P598" s="911"/>
      <c r="Q598" s="911"/>
      <c r="R598" s="911"/>
      <c r="S598" s="911"/>
      <c r="T598" s="911"/>
      <c r="U598" s="911" t="s">
        <v>138</v>
      </c>
      <c r="V598" s="911"/>
      <c r="W598" s="911"/>
      <c r="X598" s="911"/>
      <c r="Y598" s="911"/>
      <c r="Z598" s="911"/>
      <c r="AA598" s="912" t="s">
        <v>139</v>
      </c>
      <c r="AB598" s="912"/>
      <c r="AC598" s="912"/>
      <c r="AD598" s="912"/>
      <c r="AE598" s="912"/>
      <c r="AF598" s="912"/>
    </row>
    <row r="599" spans="1:32" ht="14.25" thickBot="1" thickTop="1">
      <c r="A599" s="910" t="s">
        <v>822</v>
      </c>
      <c r="B599" s="910"/>
      <c r="C599" s="910"/>
      <c r="D599" s="910"/>
      <c r="E599" s="910"/>
      <c r="F599" s="910"/>
      <c r="G599" s="910"/>
      <c r="H599" s="910"/>
      <c r="I599" s="910"/>
      <c r="J599" s="910"/>
      <c r="K599" s="911" t="s">
        <v>1181</v>
      </c>
      <c r="L599" s="911"/>
      <c r="M599" s="911"/>
      <c r="N599" s="911"/>
      <c r="O599" s="911" t="s">
        <v>140</v>
      </c>
      <c r="P599" s="911"/>
      <c r="Q599" s="911"/>
      <c r="R599" s="911"/>
      <c r="S599" s="911"/>
      <c r="T599" s="911"/>
      <c r="U599" s="911" t="s">
        <v>138</v>
      </c>
      <c r="V599" s="911"/>
      <c r="W599" s="911"/>
      <c r="X599" s="911"/>
      <c r="Y599" s="911"/>
      <c r="Z599" s="911"/>
      <c r="AA599" s="912" t="s">
        <v>141</v>
      </c>
      <c r="AB599" s="912"/>
      <c r="AC599" s="912"/>
      <c r="AD599" s="912"/>
      <c r="AE599" s="912"/>
      <c r="AF599" s="912"/>
    </row>
    <row r="600" spans="1:32" ht="14.25" thickBot="1" thickTop="1">
      <c r="A600" s="910" t="s">
        <v>823</v>
      </c>
      <c r="B600" s="910"/>
      <c r="C600" s="910"/>
      <c r="D600" s="910"/>
      <c r="E600" s="910"/>
      <c r="F600" s="910"/>
      <c r="G600" s="910"/>
      <c r="H600" s="910"/>
      <c r="I600" s="910"/>
      <c r="J600" s="910"/>
      <c r="K600" s="911" t="s">
        <v>1185</v>
      </c>
      <c r="L600" s="911"/>
      <c r="M600" s="911"/>
      <c r="N600" s="911"/>
      <c r="O600" s="911" t="s">
        <v>142</v>
      </c>
      <c r="P600" s="911"/>
      <c r="Q600" s="911"/>
      <c r="R600" s="911"/>
      <c r="S600" s="911"/>
      <c r="T600" s="911"/>
      <c r="U600" s="911" t="s">
        <v>1016</v>
      </c>
      <c r="V600" s="911"/>
      <c r="W600" s="911"/>
      <c r="X600" s="911"/>
      <c r="Y600" s="911"/>
      <c r="Z600" s="911"/>
      <c r="AA600" s="912" t="s">
        <v>1016</v>
      </c>
      <c r="AB600" s="912"/>
      <c r="AC600" s="912"/>
      <c r="AD600" s="912"/>
      <c r="AE600" s="912"/>
      <c r="AF600" s="912"/>
    </row>
    <row r="601" spans="1:32" ht="14.25" thickBot="1" thickTop="1">
      <c r="A601" s="910" t="s">
        <v>824</v>
      </c>
      <c r="B601" s="910"/>
      <c r="C601" s="910"/>
      <c r="D601" s="910"/>
      <c r="E601" s="910"/>
      <c r="F601" s="910"/>
      <c r="G601" s="910"/>
      <c r="H601" s="910"/>
      <c r="I601" s="910"/>
      <c r="J601" s="910"/>
      <c r="K601" s="911" t="s">
        <v>1189</v>
      </c>
      <c r="L601" s="911"/>
      <c r="M601" s="911"/>
      <c r="N601" s="911"/>
      <c r="O601" s="911" t="s">
        <v>1016</v>
      </c>
      <c r="P601" s="911"/>
      <c r="Q601" s="911"/>
      <c r="R601" s="911"/>
      <c r="S601" s="911"/>
      <c r="T601" s="911"/>
      <c r="U601" s="911" t="s">
        <v>1016</v>
      </c>
      <c r="V601" s="911"/>
      <c r="W601" s="911"/>
      <c r="X601" s="911"/>
      <c r="Y601" s="911"/>
      <c r="Z601" s="911"/>
      <c r="AA601" s="912" t="s">
        <v>1016</v>
      </c>
      <c r="AB601" s="912"/>
      <c r="AC601" s="912"/>
      <c r="AD601" s="912"/>
      <c r="AE601" s="912"/>
      <c r="AF601" s="912"/>
    </row>
    <row r="602" spans="1:32" ht="14.25" thickBot="1" thickTop="1">
      <c r="A602" s="910" t="s">
        <v>1191</v>
      </c>
      <c r="B602" s="910"/>
      <c r="C602" s="910"/>
      <c r="D602" s="910"/>
      <c r="E602" s="910"/>
      <c r="F602" s="910"/>
      <c r="G602" s="910"/>
      <c r="H602" s="910"/>
      <c r="I602" s="910"/>
      <c r="J602" s="910"/>
      <c r="K602" s="911" t="s">
        <v>599</v>
      </c>
      <c r="L602" s="911"/>
      <c r="M602" s="911"/>
      <c r="N602" s="911"/>
      <c r="O602" s="911" t="s">
        <v>1016</v>
      </c>
      <c r="P602" s="911"/>
      <c r="Q602" s="911"/>
      <c r="R602" s="911"/>
      <c r="S602" s="911"/>
      <c r="T602" s="911"/>
      <c r="U602" s="911" t="s">
        <v>1016</v>
      </c>
      <c r="V602" s="911"/>
      <c r="W602" s="911"/>
      <c r="X602" s="911"/>
      <c r="Y602" s="911"/>
      <c r="Z602" s="911"/>
      <c r="AA602" s="912" t="s">
        <v>1016</v>
      </c>
      <c r="AB602" s="912"/>
      <c r="AC602" s="912"/>
      <c r="AD602" s="912"/>
      <c r="AE602" s="912"/>
      <c r="AF602" s="912"/>
    </row>
    <row r="603" spans="1:32" ht="14.25" thickBot="1" thickTop="1">
      <c r="A603" s="910" t="s">
        <v>1192</v>
      </c>
      <c r="B603" s="910"/>
      <c r="C603" s="910"/>
      <c r="D603" s="910"/>
      <c r="E603" s="910"/>
      <c r="F603" s="910"/>
      <c r="G603" s="910"/>
      <c r="H603" s="910"/>
      <c r="I603" s="910"/>
      <c r="J603" s="910"/>
      <c r="K603" s="911" t="s">
        <v>627</v>
      </c>
      <c r="L603" s="911"/>
      <c r="M603" s="911"/>
      <c r="N603" s="911"/>
      <c r="O603" s="911" t="s">
        <v>143</v>
      </c>
      <c r="P603" s="911"/>
      <c r="Q603" s="911"/>
      <c r="R603" s="911"/>
      <c r="S603" s="911"/>
      <c r="T603" s="911"/>
      <c r="U603" s="911" t="s">
        <v>144</v>
      </c>
      <c r="V603" s="911"/>
      <c r="W603" s="911"/>
      <c r="X603" s="911"/>
      <c r="Y603" s="911"/>
      <c r="Z603" s="911"/>
      <c r="AA603" s="912" t="s">
        <v>145</v>
      </c>
      <c r="AB603" s="912"/>
      <c r="AC603" s="912"/>
      <c r="AD603" s="912"/>
      <c r="AE603" s="912"/>
      <c r="AF603" s="912"/>
    </row>
    <row r="604" spans="1:32" ht="14.25" thickBot="1" thickTop="1">
      <c r="A604" s="910" t="s">
        <v>2</v>
      </c>
      <c r="B604" s="910"/>
      <c r="C604" s="910"/>
      <c r="D604" s="910"/>
      <c r="E604" s="910"/>
      <c r="F604" s="910"/>
      <c r="G604" s="910"/>
      <c r="H604" s="910"/>
      <c r="I604" s="910"/>
      <c r="J604" s="910"/>
      <c r="K604" s="911" t="s">
        <v>3</v>
      </c>
      <c r="L604" s="911"/>
      <c r="M604" s="911"/>
      <c r="N604" s="911"/>
      <c r="O604" s="911" t="s">
        <v>123</v>
      </c>
      <c r="P604" s="911"/>
      <c r="Q604" s="911"/>
      <c r="R604" s="911"/>
      <c r="S604" s="911"/>
      <c r="T604" s="911"/>
      <c r="U604" s="911" t="s">
        <v>124</v>
      </c>
      <c r="V604" s="911"/>
      <c r="W604" s="911"/>
      <c r="X604" s="911"/>
      <c r="Y604" s="911"/>
      <c r="Z604" s="911"/>
      <c r="AA604" s="912" t="s">
        <v>125</v>
      </c>
      <c r="AB604" s="912"/>
      <c r="AC604" s="912"/>
      <c r="AD604" s="912"/>
      <c r="AE604" s="912"/>
      <c r="AF604" s="912"/>
    </row>
    <row r="605" spans="1:32" ht="14.25" thickBot="1" thickTop="1">
      <c r="A605" s="910" t="s">
        <v>999</v>
      </c>
      <c r="B605" s="910"/>
      <c r="C605" s="910"/>
      <c r="D605" s="910"/>
      <c r="E605" s="910"/>
      <c r="F605" s="910"/>
      <c r="G605" s="910"/>
      <c r="H605" s="910"/>
      <c r="I605" s="910"/>
      <c r="J605" s="910"/>
      <c r="K605" s="911" t="s">
        <v>999</v>
      </c>
      <c r="L605" s="911"/>
      <c r="M605" s="911"/>
      <c r="N605" s="911"/>
      <c r="O605" s="911" t="s">
        <v>999</v>
      </c>
      <c r="P605" s="911"/>
      <c r="Q605" s="911"/>
      <c r="R605" s="911"/>
      <c r="S605" s="911"/>
      <c r="T605" s="911"/>
      <c r="U605" s="911" t="s">
        <v>999</v>
      </c>
      <c r="V605" s="911"/>
      <c r="W605" s="911"/>
      <c r="X605" s="911"/>
      <c r="Y605" s="911"/>
      <c r="Z605" s="911"/>
      <c r="AA605" s="912" t="s">
        <v>999</v>
      </c>
      <c r="AB605" s="912"/>
      <c r="AC605" s="912"/>
      <c r="AD605" s="912"/>
      <c r="AE605" s="912"/>
      <c r="AF605" s="912"/>
    </row>
    <row r="606" spans="1:32" ht="14.25" thickBot="1" thickTop="1">
      <c r="A606" s="910" t="s">
        <v>4</v>
      </c>
      <c r="B606" s="910"/>
      <c r="C606" s="910"/>
      <c r="D606" s="910"/>
      <c r="E606" s="910"/>
      <c r="F606" s="910"/>
      <c r="G606" s="910"/>
      <c r="H606" s="910"/>
      <c r="I606" s="910"/>
      <c r="J606" s="910"/>
      <c r="K606" s="911" t="s">
        <v>5</v>
      </c>
      <c r="L606" s="911"/>
      <c r="M606" s="911"/>
      <c r="N606" s="911"/>
      <c r="O606" s="911" t="s">
        <v>999</v>
      </c>
      <c r="P606" s="911"/>
      <c r="Q606" s="911"/>
      <c r="R606" s="911"/>
      <c r="S606" s="911"/>
      <c r="T606" s="911"/>
      <c r="U606" s="911" t="s">
        <v>999</v>
      </c>
      <c r="V606" s="911"/>
      <c r="W606" s="911"/>
      <c r="X606" s="911"/>
      <c r="Y606" s="911"/>
      <c r="Z606" s="911"/>
      <c r="AA606" s="912" t="s">
        <v>999</v>
      </c>
      <c r="AB606" s="912"/>
      <c r="AC606" s="912"/>
      <c r="AD606" s="912"/>
      <c r="AE606" s="912"/>
      <c r="AF606" s="912"/>
    </row>
    <row r="607" spans="1:32" ht="14.25" thickBot="1" thickTop="1">
      <c r="A607" s="910" t="s">
        <v>6</v>
      </c>
      <c r="B607" s="910"/>
      <c r="C607" s="910"/>
      <c r="D607" s="910"/>
      <c r="E607" s="910"/>
      <c r="F607" s="910"/>
      <c r="G607" s="910"/>
      <c r="H607" s="910"/>
      <c r="I607" s="910"/>
      <c r="J607" s="910"/>
      <c r="K607" s="911" t="s">
        <v>7</v>
      </c>
      <c r="L607" s="911"/>
      <c r="M607" s="911"/>
      <c r="N607" s="911"/>
      <c r="O607" s="911" t="s">
        <v>1016</v>
      </c>
      <c r="P607" s="911"/>
      <c r="Q607" s="911"/>
      <c r="R607" s="911"/>
      <c r="S607" s="911"/>
      <c r="T607" s="911"/>
      <c r="U607" s="911" t="s">
        <v>1016</v>
      </c>
      <c r="V607" s="911"/>
      <c r="W607" s="911"/>
      <c r="X607" s="911"/>
      <c r="Y607" s="911"/>
      <c r="Z607" s="911"/>
      <c r="AA607" s="912" t="s">
        <v>1016</v>
      </c>
      <c r="AB607" s="912"/>
      <c r="AC607" s="912"/>
      <c r="AD607" s="912"/>
      <c r="AE607" s="912"/>
      <c r="AF607" s="912"/>
    </row>
    <row r="608" spans="1:32" ht="14.25" thickBot="1" thickTop="1">
      <c r="A608" s="910" t="s">
        <v>8</v>
      </c>
      <c r="B608" s="910"/>
      <c r="C608" s="910"/>
      <c r="D608" s="910"/>
      <c r="E608" s="910"/>
      <c r="F608" s="910"/>
      <c r="G608" s="910"/>
      <c r="H608" s="910"/>
      <c r="I608" s="910"/>
      <c r="J608" s="910"/>
      <c r="K608" s="911" t="s">
        <v>9</v>
      </c>
      <c r="L608" s="911"/>
      <c r="M608" s="911"/>
      <c r="N608" s="911"/>
      <c r="O608" s="911" t="s">
        <v>1016</v>
      </c>
      <c r="P608" s="911"/>
      <c r="Q608" s="911"/>
      <c r="R608" s="911"/>
      <c r="S608" s="911"/>
      <c r="T608" s="911"/>
      <c r="U608" s="911" t="s">
        <v>1016</v>
      </c>
      <c r="V608" s="911"/>
      <c r="W608" s="911"/>
      <c r="X608" s="911"/>
      <c r="Y608" s="911"/>
      <c r="Z608" s="911"/>
      <c r="AA608" s="912" t="s">
        <v>1016</v>
      </c>
      <c r="AB608" s="912"/>
      <c r="AC608" s="912"/>
      <c r="AD608" s="912"/>
      <c r="AE608" s="912"/>
      <c r="AF608" s="912"/>
    </row>
    <row r="609" spans="1:32" ht="14.25" thickBot="1" thickTop="1">
      <c r="A609" s="910" t="s">
        <v>10</v>
      </c>
      <c r="B609" s="910"/>
      <c r="C609" s="910"/>
      <c r="D609" s="910"/>
      <c r="E609" s="910"/>
      <c r="F609" s="910"/>
      <c r="G609" s="910"/>
      <c r="H609" s="910"/>
      <c r="I609" s="910"/>
      <c r="J609" s="910"/>
      <c r="K609" s="911" t="s">
        <v>11</v>
      </c>
      <c r="L609" s="911"/>
      <c r="M609" s="911"/>
      <c r="N609" s="911"/>
      <c r="O609" s="911" t="s">
        <v>1016</v>
      </c>
      <c r="P609" s="911"/>
      <c r="Q609" s="911"/>
      <c r="R609" s="911"/>
      <c r="S609" s="911"/>
      <c r="T609" s="911"/>
      <c r="U609" s="911" t="s">
        <v>1016</v>
      </c>
      <c r="V609" s="911"/>
      <c r="W609" s="911"/>
      <c r="X609" s="911"/>
      <c r="Y609" s="911"/>
      <c r="Z609" s="911"/>
      <c r="AA609" s="912" t="s">
        <v>1016</v>
      </c>
      <c r="AB609" s="912"/>
      <c r="AC609" s="912"/>
      <c r="AD609" s="912"/>
      <c r="AE609" s="912"/>
      <c r="AF609" s="912"/>
    </row>
    <row r="610" spans="1:32" ht="14.25" thickBot="1" thickTop="1">
      <c r="A610" s="910" t="s">
        <v>12</v>
      </c>
      <c r="B610" s="910"/>
      <c r="C610" s="910"/>
      <c r="D610" s="910"/>
      <c r="E610" s="910"/>
      <c r="F610" s="910"/>
      <c r="G610" s="910"/>
      <c r="H610" s="910"/>
      <c r="I610" s="910"/>
      <c r="J610" s="910"/>
      <c r="K610" s="911" t="s">
        <v>13</v>
      </c>
      <c r="L610" s="911"/>
      <c r="M610" s="911"/>
      <c r="N610" s="911"/>
      <c r="O610" s="911" t="s">
        <v>1016</v>
      </c>
      <c r="P610" s="911"/>
      <c r="Q610" s="911"/>
      <c r="R610" s="911"/>
      <c r="S610" s="911"/>
      <c r="T610" s="911"/>
      <c r="U610" s="911" t="s">
        <v>1016</v>
      </c>
      <c r="V610" s="911"/>
      <c r="W610" s="911"/>
      <c r="X610" s="911"/>
      <c r="Y610" s="911"/>
      <c r="Z610" s="911"/>
      <c r="AA610" s="912" t="s">
        <v>1016</v>
      </c>
      <c r="AB610" s="912"/>
      <c r="AC610" s="912"/>
      <c r="AD610" s="912"/>
      <c r="AE610" s="912"/>
      <c r="AF610" s="912"/>
    </row>
    <row r="611" spans="1:32" ht="14.25" thickBot="1" thickTop="1">
      <c r="A611" s="910" t="s">
        <v>14</v>
      </c>
      <c r="B611" s="910"/>
      <c r="C611" s="910"/>
      <c r="D611" s="910"/>
      <c r="E611" s="910"/>
      <c r="F611" s="910"/>
      <c r="G611" s="910"/>
      <c r="H611" s="910"/>
      <c r="I611" s="910"/>
      <c r="J611" s="910"/>
      <c r="K611" s="911" t="s">
        <v>15</v>
      </c>
      <c r="L611" s="911"/>
      <c r="M611" s="911"/>
      <c r="N611" s="911"/>
      <c r="O611" s="911" t="s">
        <v>1016</v>
      </c>
      <c r="P611" s="911"/>
      <c r="Q611" s="911"/>
      <c r="R611" s="911"/>
      <c r="S611" s="911"/>
      <c r="T611" s="911"/>
      <c r="U611" s="911" t="s">
        <v>1016</v>
      </c>
      <c r="V611" s="911"/>
      <c r="W611" s="911"/>
      <c r="X611" s="911"/>
      <c r="Y611" s="911"/>
      <c r="Z611" s="911"/>
      <c r="AA611" s="912" t="s">
        <v>1016</v>
      </c>
      <c r="AB611" s="912"/>
      <c r="AC611" s="912"/>
      <c r="AD611" s="912"/>
      <c r="AE611" s="912"/>
      <c r="AF611" s="912"/>
    </row>
    <row r="612" spans="1:32" ht="14.25" thickBot="1" thickTop="1">
      <c r="A612" s="910" t="s">
        <v>16</v>
      </c>
      <c r="B612" s="910"/>
      <c r="C612" s="910"/>
      <c r="D612" s="910"/>
      <c r="E612" s="910"/>
      <c r="F612" s="910"/>
      <c r="G612" s="910"/>
      <c r="H612" s="910"/>
      <c r="I612" s="910"/>
      <c r="J612" s="910"/>
      <c r="K612" s="911" t="s">
        <v>17</v>
      </c>
      <c r="L612" s="911"/>
      <c r="M612" s="911"/>
      <c r="N612" s="911"/>
      <c r="O612" s="911" t="s">
        <v>1016</v>
      </c>
      <c r="P612" s="911"/>
      <c r="Q612" s="911"/>
      <c r="R612" s="911"/>
      <c r="S612" s="911"/>
      <c r="T612" s="911"/>
      <c r="U612" s="911" t="s">
        <v>1016</v>
      </c>
      <c r="V612" s="911"/>
      <c r="W612" s="911"/>
      <c r="X612" s="911"/>
      <c r="Y612" s="911"/>
      <c r="Z612" s="911"/>
      <c r="AA612" s="912" t="s">
        <v>1016</v>
      </c>
      <c r="AB612" s="912"/>
      <c r="AC612" s="912"/>
      <c r="AD612" s="912"/>
      <c r="AE612" s="912"/>
      <c r="AF612" s="912"/>
    </row>
    <row r="613" spans="1:32" ht="14.25" thickBot="1" thickTop="1">
      <c r="A613" s="910" t="s">
        <v>18</v>
      </c>
      <c r="B613" s="910"/>
      <c r="C613" s="910"/>
      <c r="D613" s="910"/>
      <c r="E613" s="910"/>
      <c r="F613" s="910"/>
      <c r="G613" s="910"/>
      <c r="H613" s="910"/>
      <c r="I613" s="910"/>
      <c r="J613" s="910"/>
      <c r="K613" s="911" t="s">
        <v>19</v>
      </c>
      <c r="L613" s="911"/>
      <c r="M613" s="911"/>
      <c r="N613" s="911"/>
      <c r="O613" s="911" t="s">
        <v>1016</v>
      </c>
      <c r="P613" s="911"/>
      <c r="Q613" s="911"/>
      <c r="R613" s="911"/>
      <c r="S613" s="911"/>
      <c r="T613" s="911"/>
      <c r="U613" s="911" t="s">
        <v>1016</v>
      </c>
      <c r="V613" s="911"/>
      <c r="W613" s="911"/>
      <c r="X613" s="911"/>
      <c r="Y613" s="911"/>
      <c r="Z613" s="911"/>
      <c r="AA613" s="912" t="s">
        <v>1016</v>
      </c>
      <c r="AB613" s="912"/>
      <c r="AC613" s="912"/>
      <c r="AD613" s="912"/>
      <c r="AE613" s="912"/>
      <c r="AF613" s="912"/>
    </row>
    <row r="614" spans="1:32" ht="14.25" thickBot="1" thickTop="1">
      <c r="A614" s="910" t="s">
        <v>20</v>
      </c>
      <c r="B614" s="910"/>
      <c r="C614" s="910"/>
      <c r="D614" s="910"/>
      <c r="E614" s="910"/>
      <c r="F614" s="910"/>
      <c r="G614" s="910"/>
      <c r="H614" s="910"/>
      <c r="I614" s="910"/>
      <c r="J614" s="910"/>
      <c r="K614" s="911" t="s">
        <v>21</v>
      </c>
      <c r="L614" s="911"/>
      <c r="M614" s="911"/>
      <c r="N614" s="911"/>
      <c r="O614" s="911" t="s">
        <v>1016</v>
      </c>
      <c r="P614" s="911"/>
      <c r="Q614" s="911"/>
      <c r="R614" s="911"/>
      <c r="S614" s="911"/>
      <c r="T614" s="911"/>
      <c r="U614" s="911" t="s">
        <v>1016</v>
      </c>
      <c r="V614" s="911"/>
      <c r="W614" s="911"/>
      <c r="X614" s="911"/>
      <c r="Y614" s="911"/>
      <c r="Z614" s="911"/>
      <c r="AA614" s="912" t="s">
        <v>1016</v>
      </c>
      <c r="AB614" s="912"/>
      <c r="AC614" s="912"/>
      <c r="AD614" s="912"/>
      <c r="AE614" s="912"/>
      <c r="AF614" s="912"/>
    </row>
    <row r="615" ht="13.5" thickTop="1"/>
  </sheetData>
  <sheetProtection/>
  <mergeCells count="2875">
    <mergeCell ref="AA614:AF614"/>
    <mergeCell ref="A612:J612"/>
    <mergeCell ref="K612:N612"/>
    <mergeCell ref="O612:T612"/>
    <mergeCell ref="U612:Z612"/>
    <mergeCell ref="AA612:AF612"/>
    <mergeCell ref="A614:J614"/>
    <mergeCell ref="K614:N614"/>
    <mergeCell ref="O614:T614"/>
    <mergeCell ref="U614:Z614"/>
    <mergeCell ref="AA613:AF613"/>
    <mergeCell ref="A610:J610"/>
    <mergeCell ref="K610:N610"/>
    <mergeCell ref="O610:T610"/>
    <mergeCell ref="U610:Z610"/>
    <mergeCell ref="AA610:AF610"/>
    <mergeCell ref="A613:J613"/>
    <mergeCell ref="K613:N613"/>
    <mergeCell ref="O613:T613"/>
    <mergeCell ref="U613:Z613"/>
    <mergeCell ref="AA611:AF611"/>
    <mergeCell ref="A608:J608"/>
    <mergeCell ref="K608:N608"/>
    <mergeCell ref="O608:T608"/>
    <mergeCell ref="U608:Z608"/>
    <mergeCell ref="AA608:AF608"/>
    <mergeCell ref="A611:J611"/>
    <mergeCell ref="K611:N611"/>
    <mergeCell ref="O611:T611"/>
    <mergeCell ref="U611:Z611"/>
    <mergeCell ref="AA609:AF609"/>
    <mergeCell ref="A606:J606"/>
    <mergeCell ref="K606:N606"/>
    <mergeCell ref="O606:T606"/>
    <mergeCell ref="U606:Z606"/>
    <mergeCell ref="AA606:AF606"/>
    <mergeCell ref="A609:J609"/>
    <mergeCell ref="K609:N609"/>
    <mergeCell ref="O609:T609"/>
    <mergeCell ref="U609:Z609"/>
    <mergeCell ref="AA607:AF607"/>
    <mergeCell ref="A604:J604"/>
    <mergeCell ref="K604:N604"/>
    <mergeCell ref="O604:T604"/>
    <mergeCell ref="U604:Z604"/>
    <mergeCell ref="AA604:AF604"/>
    <mergeCell ref="A607:J607"/>
    <mergeCell ref="K607:N607"/>
    <mergeCell ref="O607:T607"/>
    <mergeCell ref="U607:Z607"/>
    <mergeCell ref="AA605:AF605"/>
    <mergeCell ref="A602:J602"/>
    <mergeCell ref="K602:N602"/>
    <mergeCell ref="O602:T602"/>
    <mergeCell ref="U602:Z602"/>
    <mergeCell ref="AA602:AF602"/>
    <mergeCell ref="A605:J605"/>
    <mergeCell ref="K605:N605"/>
    <mergeCell ref="O605:T605"/>
    <mergeCell ref="U605:Z605"/>
    <mergeCell ref="AA603:AF603"/>
    <mergeCell ref="A600:J600"/>
    <mergeCell ref="K600:N600"/>
    <mergeCell ref="O600:T600"/>
    <mergeCell ref="U600:Z600"/>
    <mergeCell ref="AA600:AF600"/>
    <mergeCell ref="A603:J603"/>
    <mergeCell ref="K603:N603"/>
    <mergeCell ref="O603:T603"/>
    <mergeCell ref="U603:Z603"/>
    <mergeCell ref="AA601:AF601"/>
    <mergeCell ref="A598:J598"/>
    <mergeCell ref="K598:N598"/>
    <mergeCell ref="O598:T598"/>
    <mergeCell ref="U598:Z598"/>
    <mergeCell ref="AA598:AF598"/>
    <mergeCell ref="A601:J601"/>
    <mergeCell ref="K601:N601"/>
    <mergeCell ref="O601:T601"/>
    <mergeCell ref="U601:Z601"/>
    <mergeCell ref="AA599:AF599"/>
    <mergeCell ref="A596:J596"/>
    <mergeCell ref="K596:N596"/>
    <mergeCell ref="O596:T596"/>
    <mergeCell ref="U596:Z596"/>
    <mergeCell ref="AA596:AF596"/>
    <mergeCell ref="A599:J599"/>
    <mergeCell ref="K599:N599"/>
    <mergeCell ref="O599:T599"/>
    <mergeCell ref="U599:Z599"/>
    <mergeCell ref="AA597:AF597"/>
    <mergeCell ref="A594:J594"/>
    <mergeCell ref="K594:N594"/>
    <mergeCell ref="O594:T594"/>
    <mergeCell ref="U594:Z594"/>
    <mergeCell ref="AA594:AF594"/>
    <mergeCell ref="A597:J597"/>
    <mergeCell ref="K597:N597"/>
    <mergeCell ref="O597:T597"/>
    <mergeCell ref="U597:Z597"/>
    <mergeCell ref="AA595:AF595"/>
    <mergeCell ref="A592:J592"/>
    <mergeCell ref="K592:N592"/>
    <mergeCell ref="O592:T592"/>
    <mergeCell ref="U592:Z592"/>
    <mergeCell ref="AA592:AF592"/>
    <mergeCell ref="A595:J595"/>
    <mergeCell ref="K595:N595"/>
    <mergeCell ref="O595:T595"/>
    <mergeCell ref="U595:Z595"/>
    <mergeCell ref="AA593:AF593"/>
    <mergeCell ref="A590:J590"/>
    <mergeCell ref="K590:N590"/>
    <mergeCell ref="O590:T590"/>
    <mergeCell ref="U590:Z590"/>
    <mergeCell ref="AA590:AF590"/>
    <mergeCell ref="A593:J593"/>
    <mergeCell ref="K593:N593"/>
    <mergeCell ref="O593:T593"/>
    <mergeCell ref="U593:Z593"/>
    <mergeCell ref="AA591:AF591"/>
    <mergeCell ref="A588:J588"/>
    <mergeCell ref="K588:N588"/>
    <mergeCell ref="O588:T588"/>
    <mergeCell ref="U588:Z588"/>
    <mergeCell ref="AA588:AF588"/>
    <mergeCell ref="A591:J591"/>
    <mergeCell ref="K591:N591"/>
    <mergeCell ref="O591:T591"/>
    <mergeCell ref="U591:Z591"/>
    <mergeCell ref="AA589:AF589"/>
    <mergeCell ref="A586:J586"/>
    <mergeCell ref="K586:N586"/>
    <mergeCell ref="O586:T586"/>
    <mergeCell ref="U586:Z586"/>
    <mergeCell ref="AA586:AF586"/>
    <mergeCell ref="A589:J589"/>
    <mergeCell ref="K589:N589"/>
    <mergeCell ref="O589:T589"/>
    <mergeCell ref="U589:Z589"/>
    <mergeCell ref="AA587:AF587"/>
    <mergeCell ref="A584:J584"/>
    <mergeCell ref="K584:N584"/>
    <mergeCell ref="O584:T584"/>
    <mergeCell ref="U584:Z584"/>
    <mergeCell ref="AA584:AF584"/>
    <mergeCell ref="A587:J587"/>
    <mergeCell ref="K587:N587"/>
    <mergeCell ref="O587:T587"/>
    <mergeCell ref="U587:Z587"/>
    <mergeCell ref="AA585:AF585"/>
    <mergeCell ref="A582:J582"/>
    <mergeCell ref="K582:N582"/>
    <mergeCell ref="O582:T582"/>
    <mergeCell ref="U582:Z582"/>
    <mergeCell ref="AA582:AF582"/>
    <mergeCell ref="A585:J585"/>
    <mergeCell ref="K585:N585"/>
    <mergeCell ref="O585:T585"/>
    <mergeCell ref="U585:Z585"/>
    <mergeCell ref="AA583:AF583"/>
    <mergeCell ref="A580:J580"/>
    <mergeCell ref="K580:N580"/>
    <mergeCell ref="O580:T580"/>
    <mergeCell ref="U580:Z580"/>
    <mergeCell ref="AA580:AF580"/>
    <mergeCell ref="A583:J583"/>
    <mergeCell ref="K583:N583"/>
    <mergeCell ref="O583:T583"/>
    <mergeCell ref="U583:Z583"/>
    <mergeCell ref="AA581:AF581"/>
    <mergeCell ref="A578:J578"/>
    <mergeCell ref="K578:N578"/>
    <mergeCell ref="O578:T578"/>
    <mergeCell ref="U578:Z578"/>
    <mergeCell ref="AA578:AF578"/>
    <mergeCell ref="A581:J581"/>
    <mergeCell ref="K581:N581"/>
    <mergeCell ref="O581:T581"/>
    <mergeCell ref="U581:Z581"/>
    <mergeCell ref="AA579:AF579"/>
    <mergeCell ref="A576:J576"/>
    <mergeCell ref="K576:N576"/>
    <mergeCell ref="O576:T576"/>
    <mergeCell ref="U576:Z576"/>
    <mergeCell ref="AA576:AF576"/>
    <mergeCell ref="A579:J579"/>
    <mergeCell ref="K579:N579"/>
    <mergeCell ref="O579:T579"/>
    <mergeCell ref="U579:Z579"/>
    <mergeCell ref="AA577:AF577"/>
    <mergeCell ref="A574:J574"/>
    <mergeCell ref="K574:N574"/>
    <mergeCell ref="O574:T574"/>
    <mergeCell ref="U574:Z574"/>
    <mergeCell ref="AA574:AF574"/>
    <mergeCell ref="A577:J577"/>
    <mergeCell ref="K577:N577"/>
    <mergeCell ref="O577:T577"/>
    <mergeCell ref="U577:Z577"/>
    <mergeCell ref="AA575:AF575"/>
    <mergeCell ref="A572:J572"/>
    <mergeCell ref="K572:N572"/>
    <mergeCell ref="O572:T572"/>
    <mergeCell ref="U572:Z572"/>
    <mergeCell ref="AA572:AF572"/>
    <mergeCell ref="A575:J575"/>
    <mergeCell ref="K575:N575"/>
    <mergeCell ref="O575:T575"/>
    <mergeCell ref="U575:Z575"/>
    <mergeCell ref="AA573:AF573"/>
    <mergeCell ref="A570:J570"/>
    <mergeCell ref="K570:N570"/>
    <mergeCell ref="O570:T570"/>
    <mergeCell ref="U570:Z570"/>
    <mergeCell ref="AA570:AF570"/>
    <mergeCell ref="A573:J573"/>
    <mergeCell ref="K573:N573"/>
    <mergeCell ref="O573:T573"/>
    <mergeCell ref="U573:Z573"/>
    <mergeCell ref="AA571:AF571"/>
    <mergeCell ref="A568:J568"/>
    <mergeCell ref="K568:N568"/>
    <mergeCell ref="O568:T568"/>
    <mergeCell ref="U568:Z568"/>
    <mergeCell ref="AA568:AF568"/>
    <mergeCell ref="A571:J571"/>
    <mergeCell ref="K571:N571"/>
    <mergeCell ref="O571:T571"/>
    <mergeCell ref="U571:Z571"/>
    <mergeCell ref="AA569:AF569"/>
    <mergeCell ref="A566:J566"/>
    <mergeCell ref="K566:N566"/>
    <mergeCell ref="O566:T566"/>
    <mergeCell ref="U566:Z566"/>
    <mergeCell ref="AA566:AF566"/>
    <mergeCell ref="A569:J569"/>
    <mergeCell ref="K569:N569"/>
    <mergeCell ref="O569:T569"/>
    <mergeCell ref="U569:Z569"/>
    <mergeCell ref="AA567:AF567"/>
    <mergeCell ref="A564:J564"/>
    <mergeCell ref="K564:N564"/>
    <mergeCell ref="O564:T564"/>
    <mergeCell ref="U564:Z564"/>
    <mergeCell ref="AA564:AF564"/>
    <mergeCell ref="A567:J567"/>
    <mergeCell ref="K567:N567"/>
    <mergeCell ref="O567:T567"/>
    <mergeCell ref="U567:Z567"/>
    <mergeCell ref="AA565:AF565"/>
    <mergeCell ref="A562:J562"/>
    <mergeCell ref="K562:N562"/>
    <mergeCell ref="O562:T562"/>
    <mergeCell ref="U562:Z562"/>
    <mergeCell ref="AA562:AF562"/>
    <mergeCell ref="A565:J565"/>
    <mergeCell ref="K565:N565"/>
    <mergeCell ref="O565:T565"/>
    <mergeCell ref="U565:Z565"/>
    <mergeCell ref="AA563:AF563"/>
    <mergeCell ref="A560:J560"/>
    <mergeCell ref="K560:N560"/>
    <mergeCell ref="O560:T560"/>
    <mergeCell ref="U560:Z560"/>
    <mergeCell ref="AA560:AF560"/>
    <mergeCell ref="A563:J563"/>
    <mergeCell ref="K563:N563"/>
    <mergeCell ref="O563:T563"/>
    <mergeCell ref="U563:Z563"/>
    <mergeCell ref="AA561:AF561"/>
    <mergeCell ref="A558:J558"/>
    <mergeCell ref="K558:N558"/>
    <mergeCell ref="O558:T558"/>
    <mergeCell ref="U558:Z558"/>
    <mergeCell ref="AA558:AF558"/>
    <mergeCell ref="A561:J561"/>
    <mergeCell ref="K561:N561"/>
    <mergeCell ref="O561:T561"/>
    <mergeCell ref="U561:Z561"/>
    <mergeCell ref="AA559:AF559"/>
    <mergeCell ref="A556:J556"/>
    <mergeCell ref="K556:N556"/>
    <mergeCell ref="O556:T556"/>
    <mergeCell ref="U556:Z556"/>
    <mergeCell ref="AA556:AF556"/>
    <mergeCell ref="A559:J559"/>
    <mergeCell ref="K559:N559"/>
    <mergeCell ref="O559:T559"/>
    <mergeCell ref="U559:Z559"/>
    <mergeCell ref="AA557:AF557"/>
    <mergeCell ref="A554:J554"/>
    <mergeCell ref="K554:N554"/>
    <mergeCell ref="O554:T554"/>
    <mergeCell ref="U554:Z554"/>
    <mergeCell ref="AA554:AF554"/>
    <mergeCell ref="A557:J557"/>
    <mergeCell ref="K557:N557"/>
    <mergeCell ref="O557:T557"/>
    <mergeCell ref="U557:Z557"/>
    <mergeCell ref="AA555:AF555"/>
    <mergeCell ref="A552:J552"/>
    <mergeCell ref="K552:N552"/>
    <mergeCell ref="O552:T552"/>
    <mergeCell ref="U552:Z552"/>
    <mergeCell ref="AA552:AF552"/>
    <mergeCell ref="A555:J555"/>
    <mergeCell ref="K555:N555"/>
    <mergeCell ref="O555:T555"/>
    <mergeCell ref="U555:Z555"/>
    <mergeCell ref="AA553:AF553"/>
    <mergeCell ref="A550:J550"/>
    <mergeCell ref="K550:N550"/>
    <mergeCell ref="O550:T550"/>
    <mergeCell ref="U550:Z550"/>
    <mergeCell ref="AA550:AF550"/>
    <mergeCell ref="A553:J553"/>
    <mergeCell ref="K553:N553"/>
    <mergeCell ref="O553:T553"/>
    <mergeCell ref="U553:Z553"/>
    <mergeCell ref="AA551:AF551"/>
    <mergeCell ref="A548:J548"/>
    <mergeCell ref="K548:N548"/>
    <mergeCell ref="O548:T548"/>
    <mergeCell ref="U548:Z548"/>
    <mergeCell ref="AA548:AF548"/>
    <mergeCell ref="A551:J551"/>
    <mergeCell ref="K551:N551"/>
    <mergeCell ref="O551:T551"/>
    <mergeCell ref="U551:Z551"/>
    <mergeCell ref="AA549:AF549"/>
    <mergeCell ref="A546:J546"/>
    <mergeCell ref="K546:N546"/>
    <mergeCell ref="O546:T546"/>
    <mergeCell ref="U546:Z546"/>
    <mergeCell ref="AA546:AF546"/>
    <mergeCell ref="A549:J549"/>
    <mergeCell ref="K549:N549"/>
    <mergeCell ref="O549:T549"/>
    <mergeCell ref="U549:Z549"/>
    <mergeCell ref="AA547:AF547"/>
    <mergeCell ref="A544:J544"/>
    <mergeCell ref="K544:N544"/>
    <mergeCell ref="O544:T544"/>
    <mergeCell ref="U544:Z544"/>
    <mergeCell ref="AA544:AF544"/>
    <mergeCell ref="A547:J547"/>
    <mergeCell ref="K547:N547"/>
    <mergeCell ref="O547:T547"/>
    <mergeCell ref="U547:Z547"/>
    <mergeCell ref="AA545:AF545"/>
    <mergeCell ref="A542:J542"/>
    <mergeCell ref="K542:N542"/>
    <mergeCell ref="O542:T542"/>
    <mergeCell ref="U542:Z542"/>
    <mergeCell ref="AA542:AF542"/>
    <mergeCell ref="A545:J545"/>
    <mergeCell ref="K545:N545"/>
    <mergeCell ref="O545:T545"/>
    <mergeCell ref="U545:Z545"/>
    <mergeCell ref="AA543:AF543"/>
    <mergeCell ref="A540:J540"/>
    <mergeCell ref="K540:N540"/>
    <mergeCell ref="O540:T540"/>
    <mergeCell ref="U540:Z540"/>
    <mergeCell ref="AA540:AF540"/>
    <mergeCell ref="A543:J543"/>
    <mergeCell ref="K543:N543"/>
    <mergeCell ref="O543:T543"/>
    <mergeCell ref="U543:Z543"/>
    <mergeCell ref="AA541:AF541"/>
    <mergeCell ref="A538:J538"/>
    <mergeCell ref="K538:N538"/>
    <mergeCell ref="O538:T538"/>
    <mergeCell ref="U538:Z538"/>
    <mergeCell ref="AA538:AF538"/>
    <mergeCell ref="A541:J541"/>
    <mergeCell ref="K541:N541"/>
    <mergeCell ref="O541:T541"/>
    <mergeCell ref="U541:Z541"/>
    <mergeCell ref="AA539:AF539"/>
    <mergeCell ref="A536:J536"/>
    <mergeCell ref="K536:N536"/>
    <mergeCell ref="O536:T536"/>
    <mergeCell ref="U536:Z536"/>
    <mergeCell ref="AA536:AF536"/>
    <mergeCell ref="A539:J539"/>
    <mergeCell ref="K539:N539"/>
    <mergeCell ref="O539:T539"/>
    <mergeCell ref="U539:Z539"/>
    <mergeCell ref="AA537:AF537"/>
    <mergeCell ref="A534:J534"/>
    <mergeCell ref="K534:N534"/>
    <mergeCell ref="O534:T534"/>
    <mergeCell ref="U534:Z534"/>
    <mergeCell ref="AA534:AF534"/>
    <mergeCell ref="A537:J537"/>
    <mergeCell ref="K537:N537"/>
    <mergeCell ref="O537:T537"/>
    <mergeCell ref="U537:Z537"/>
    <mergeCell ref="AA535:AF535"/>
    <mergeCell ref="A532:J532"/>
    <mergeCell ref="K532:N532"/>
    <mergeCell ref="O532:T532"/>
    <mergeCell ref="U532:Z532"/>
    <mergeCell ref="AA532:AF532"/>
    <mergeCell ref="A535:J535"/>
    <mergeCell ref="K535:N535"/>
    <mergeCell ref="O535:T535"/>
    <mergeCell ref="U535:Z535"/>
    <mergeCell ref="AA533:AF533"/>
    <mergeCell ref="A530:J530"/>
    <mergeCell ref="K530:N530"/>
    <mergeCell ref="O530:T530"/>
    <mergeCell ref="U530:Z530"/>
    <mergeCell ref="AA530:AF530"/>
    <mergeCell ref="A533:J533"/>
    <mergeCell ref="K533:N533"/>
    <mergeCell ref="O533:T533"/>
    <mergeCell ref="U533:Z533"/>
    <mergeCell ref="AA531:AF531"/>
    <mergeCell ref="A528:J528"/>
    <mergeCell ref="K528:N528"/>
    <mergeCell ref="O528:T528"/>
    <mergeCell ref="U528:Z528"/>
    <mergeCell ref="AA528:AF528"/>
    <mergeCell ref="A531:J531"/>
    <mergeCell ref="K531:N531"/>
    <mergeCell ref="O531:T531"/>
    <mergeCell ref="U531:Z531"/>
    <mergeCell ref="AA529:AF529"/>
    <mergeCell ref="A526:J526"/>
    <mergeCell ref="K526:N526"/>
    <mergeCell ref="O526:T526"/>
    <mergeCell ref="U526:Z526"/>
    <mergeCell ref="AA526:AF526"/>
    <mergeCell ref="A529:J529"/>
    <mergeCell ref="K529:N529"/>
    <mergeCell ref="O529:T529"/>
    <mergeCell ref="U529:Z529"/>
    <mergeCell ref="AA527:AF527"/>
    <mergeCell ref="A524:J524"/>
    <mergeCell ref="K524:N524"/>
    <mergeCell ref="O524:T524"/>
    <mergeCell ref="U524:Z524"/>
    <mergeCell ref="AA524:AF524"/>
    <mergeCell ref="A527:J527"/>
    <mergeCell ref="K527:N527"/>
    <mergeCell ref="O527:T527"/>
    <mergeCell ref="U527:Z527"/>
    <mergeCell ref="AA525:AF525"/>
    <mergeCell ref="A522:J522"/>
    <mergeCell ref="K522:N522"/>
    <mergeCell ref="O522:T522"/>
    <mergeCell ref="U522:Z522"/>
    <mergeCell ref="AA522:AF522"/>
    <mergeCell ref="A525:J525"/>
    <mergeCell ref="K525:N525"/>
    <mergeCell ref="O525:T525"/>
    <mergeCell ref="U525:Z525"/>
    <mergeCell ref="AA523:AF523"/>
    <mergeCell ref="A520:J520"/>
    <mergeCell ref="K520:N520"/>
    <mergeCell ref="O520:T520"/>
    <mergeCell ref="U520:Z520"/>
    <mergeCell ref="AA520:AF520"/>
    <mergeCell ref="A523:J523"/>
    <mergeCell ref="K523:N523"/>
    <mergeCell ref="O523:T523"/>
    <mergeCell ref="U523:Z523"/>
    <mergeCell ref="AA521:AF521"/>
    <mergeCell ref="A518:J518"/>
    <mergeCell ref="K518:N518"/>
    <mergeCell ref="O518:T518"/>
    <mergeCell ref="U518:Z518"/>
    <mergeCell ref="AA518:AF518"/>
    <mergeCell ref="A521:J521"/>
    <mergeCell ref="K521:N521"/>
    <mergeCell ref="O521:T521"/>
    <mergeCell ref="U521:Z521"/>
    <mergeCell ref="AA519:AF519"/>
    <mergeCell ref="A516:J516"/>
    <mergeCell ref="K516:N516"/>
    <mergeCell ref="O516:T516"/>
    <mergeCell ref="U516:Z516"/>
    <mergeCell ref="AA516:AF516"/>
    <mergeCell ref="A519:J519"/>
    <mergeCell ref="K519:N519"/>
    <mergeCell ref="O519:T519"/>
    <mergeCell ref="U519:Z519"/>
    <mergeCell ref="AA517:AF517"/>
    <mergeCell ref="A514:J514"/>
    <mergeCell ref="K514:N514"/>
    <mergeCell ref="O514:T514"/>
    <mergeCell ref="U514:Z514"/>
    <mergeCell ref="AA514:AF514"/>
    <mergeCell ref="A517:J517"/>
    <mergeCell ref="K517:N517"/>
    <mergeCell ref="O517:T517"/>
    <mergeCell ref="U517:Z517"/>
    <mergeCell ref="AA515:AF515"/>
    <mergeCell ref="A512:J512"/>
    <mergeCell ref="K512:N512"/>
    <mergeCell ref="O512:T512"/>
    <mergeCell ref="U512:Z512"/>
    <mergeCell ref="AA512:AF512"/>
    <mergeCell ref="A515:J515"/>
    <mergeCell ref="K515:N515"/>
    <mergeCell ref="O515:T515"/>
    <mergeCell ref="U515:Z515"/>
    <mergeCell ref="AA513:AF513"/>
    <mergeCell ref="A510:J510"/>
    <mergeCell ref="K510:N510"/>
    <mergeCell ref="O510:T510"/>
    <mergeCell ref="U510:Z510"/>
    <mergeCell ref="AA510:AF510"/>
    <mergeCell ref="A513:J513"/>
    <mergeCell ref="K513:N513"/>
    <mergeCell ref="O513:T513"/>
    <mergeCell ref="U513:Z513"/>
    <mergeCell ref="AA511:AF511"/>
    <mergeCell ref="A508:J508"/>
    <mergeCell ref="K508:N508"/>
    <mergeCell ref="O508:T508"/>
    <mergeCell ref="U508:Z508"/>
    <mergeCell ref="AA508:AF508"/>
    <mergeCell ref="A511:J511"/>
    <mergeCell ref="K511:N511"/>
    <mergeCell ref="O511:T511"/>
    <mergeCell ref="U511:Z511"/>
    <mergeCell ref="AA509:AF509"/>
    <mergeCell ref="A506:J506"/>
    <mergeCell ref="K506:N506"/>
    <mergeCell ref="O506:T506"/>
    <mergeCell ref="U506:Z506"/>
    <mergeCell ref="AA506:AF506"/>
    <mergeCell ref="A509:J509"/>
    <mergeCell ref="K509:N509"/>
    <mergeCell ref="O509:T509"/>
    <mergeCell ref="U509:Z509"/>
    <mergeCell ref="AA507:AF507"/>
    <mergeCell ref="A504:J504"/>
    <mergeCell ref="K504:N504"/>
    <mergeCell ref="O504:T504"/>
    <mergeCell ref="U504:Z504"/>
    <mergeCell ref="AA504:AF504"/>
    <mergeCell ref="A507:J507"/>
    <mergeCell ref="K507:N507"/>
    <mergeCell ref="O507:T507"/>
    <mergeCell ref="U507:Z507"/>
    <mergeCell ref="AA505:AF505"/>
    <mergeCell ref="A502:J502"/>
    <mergeCell ref="K502:N502"/>
    <mergeCell ref="O502:T502"/>
    <mergeCell ref="U502:Z502"/>
    <mergeCell ref="AA502:AF502"/>
    <mergeCell ref="A505:J505"/>
    <mergeCell ref="K505:N505"/>
    <mergeCell ref="O505:T505"/>
    <mergeCell ref="U505:Z505"/>
    <mergeCell ref="AA503:AF503"/>
    <mergeCell ref="W496:AF496"/>
    <mergeCell ref="W497:AF497"/>
    <mergeCell ref="A499:AF499"/>
    <mergeCell ref="A500:AF500"/>
    <mergeCell ref="A501:J501"/>
    <mergeCell ref="A503:J503"/>
    <mergeCell ref="K503:N503"/>
    <mergeCell ref="O503:T503"/>
    <mergeCell ref="U503:Z503"/>
    <mergeCell ref="A370:J370"/>
    <mergeCell ref="K370:N370"/>
    <mergeCell ref="O370:T370"/>
    <mergeCell ref="U370:Z370"/>
    <mergeCell ref="AA369:AF369"/>
    <mergeCell ref="K501:N501"/>
    <mergeCell ref="O501:T501"/>
    <mergeCell ref="U501:Z501"/>
    <mergeCell ref="AA501:AF501"/>
    <mergeCell ref="AA370:AF370"/>
    <mergeCell ref="K379:N379"/>
    <mergeCell ref="A369:J369"/>
    <mergeCell ref="K369:N369"/>
    <mergeCell ref="O369:T369"/>
    <mergeCell ref="U369:Z369"/>
    <mergeCell ref="AA367:AF367"/>
    <mergeCell ref="A368:J368"/>
    <mergeCell ref="K368:N368"/>
    <mergeCell ref="O368:T368"/>
    <mergeCell ref="U368:Z368"/>
    <mergeCell ref="AA368:AF368"/>
    <mergeCell ref="A367:J367"/>
    <mergeCell ref="K367:N367"/>
    <mergeCell ref="O367:T367"/>
    <mergeCell ref="U367:Z367"/>
    <mergeCell ref="AA365:AF365"/>
    <mergeCell ref="A366:J366"/>
    <mergeCell ref="K366:N366"/>
    <mergeCell ref="O366:T366"/>
    <mergeCell ref="U366:Z366"/>
    <mergeCell ref="AA366:AF366"/>
    <mergeCell ref="A365:J365"/>
    <mergeCell ref="K365:N365"/>
    <mergeCell ref="O365:T365"/>
    <mergeCell ref="U365:Z365"/>
    <mergeCell ref="AA363:AF363"/>
    <mergeCell ref="A364:J364"/>
    <mergeCell ref="K364:N364"/>
    <mergeCell ref="O364:T364"/>
    <mergeCell ref="U364:Z364"/>
    <mergeCell ref="AA364:AF364"/>
    <mergeCell ref="A363:J363"/>
    <mergeCell ref="K363:N363"/>
    <mergeCell ref="O363:T363"/>
    <mergeCell ref="U363:Z363"/>
    <mergeCell ref="AA361:AF361"/>
    <mergeCell ref="A362:J362"/>
    <mergeCell ref="K362:N362"/>
    <mergeCell ref="O362:T362"/>
    <mergeCell ref="U362:Z362"/>
    <mergeCell ref="AA362:AF362"/>
    <mergeCell ref="A361:J361"/>
    <mergeCell ref="K361:N361"/>
    <mergeCell ref="O361:T361"/>
    <mergeCell ref="U361:Z361"/>
    <mergeCell ref="AA359:AF359"/>
    <mergeCell ref="A360:J360"/>
    <mergeCell ref="K360:N360"/>
    <mergeCell ref="O360:T360"/>
    <mergeCell ref="U360:Z360"/>
    <mergeCell ref="AA360:AF360"/>
    <mergeCell ref="A359:J359"/>
    <mergeCell ref="K359:N359"/>
    <mergeCell ref="O359:T359"/>
    <mergeCell ref="U359:Z359"/>
    <mergeCell ref="AA357:AF357"/>
    <mergeCell ref="A358:J358"/>
    <mergeCell ref="K358:N358"/>
    <mergeCell ref="O358:T358"/>
    <mergeCell ref="U358:Z358"/>
    <mergeCell ref="AA358:AF358"/>
    <mergeCell ref="A357:J357"/>
    <mergeCell ref="K357:N357"/>
    <mergeCell ref="O357:T357"/>
    <mergeCell ref="U357:Z357"/>
    <mergeCell ref="AA355:AF355"/>
    <mergeCell ref="A356:J356"/>
    <mergeCell ref="K356:N356"/>
    <mergeCell ref="O356:T356"/>
    <mergeCell ref="U356:Z356"/>
    <mergeCell ref="AA356:AF356"/>
    <mergeCell ref="A355:J355"/>
    <mergeCell ref="K355:N355"/>
    <mergeCell ref="O355:T355"/>
    <mergeCell ref="U355:Z355"/>
    <mergeCell ref="AA353:AF353"/>
    <mergeCell ref="A354:J354"/>
    <mergeCell ref="K354:N354"/>
    <mergeCell ref="O354:T354"/>
    <mergeCell ref="U354:Z354"/>
    <mergeCell ref="AA354:AF354"/>
    <mergeCell ref="A353:J353"/>
    <mergeCell ref="K353:N353"/>
    <mergeCell ref="O353:T353"/>
    <mergeCell ref="U353:Z353"/>
    <mergeCell ref="AA351:AF351"/>
    <mergeCell ref="A352:J352"/>
    <mergeCell ref="K352:N352"/>
    <mergeCell ref="O352:T352"/>
    <mergeCell ref="U352:Z352"/>
    <mergeCell ref="AA352:AF352"/>
    <mergeCell ref="A351:J351"/>
    <mergeCell ref="K351:N351"/>
    <mergeCell ref="O351:T351"/>
    <mergeCell ref="U351:Z351"/>
    <mergeCell ref="AA349:AF349"/>
    <mergeCell ref="A350:J350"/>
    <mergeCell ref="K350:N350"/>
    <mergeCell ref="O350:T350"/>
    <mergeCell ref="U350:Z350"/>
    <mergeCell ref="AA350:AF350"/>
    <mergeCell ref="A349:J349"/>
    <mergeCell ref="K349:N349"/>
    <mergeCell ref="O349:T349"/>
    <mergeCell ref="U349:Z349"/>
    <mergeCell ref="AA347:AF347"/>
    <mergeCell ref="A348:J348"/>
    <mergeCell ref="K348:N348"/>
    <mergeCell ref="O348:T348"/>
    <mergeCell ref="U348:Z348"/>
    <mergeCell ref="AA348:AF348"/>
    <mergeCell ref="A347:J347"/>
    <mergeCell ref="K347:N347"/>
    <mergeCell ref="O347:T347"/>
    <mergeCell ref="U347:Z347"/>
    <mergeCell ref="AA345:AF345"/>
    <mergeCell ref="A346:J346"/>
    <mergeCell ref="K346:N346"/>
    <mergeCell ref="O346:T346"/>
    <mergeCell ref="U346:Z346"/>
    <mergeCell ref="AA346:AF346"/>
    <mergeCell ref="A345:J345"/>
    <mergeCell ref="K345:N345"/>
    <mergeCell ref="O345:T345"/>
    <mergeCell ref="U345:Z345"/>
    <mergeCell ref="AA343:AF343"/>
    <mergeCell ref="A344:J344"/>
    <mergeCell ref="K344:N344"/>
    <mergeCell ref="O344:T344"/>
    <mergeCell ref="U344:Z344"/>
    <mergeCell ref="AA344:AF344"/>
    <mergeCell ref="A343:J343"/>
    <mergeCell ref="K343:N343"/>
    <mergeCell ref="O343:T343"/>
    <mergeCell ref="U343:Z343"/>
    <mergeCell ref="AA341:AF341"/>
    <mergeCell ref="A342:J342"/>
    <mergeCell ref="K342:N342"/>
    <mergeCell ref="O342:T342"/>
    <mergeCell ref="U342:Z342"/>
    <mergeCell ref="AA342:AF342"/>
    <mergeCell ref="A341:J341"/>
    <mergeCell ref="K341:N341"/>
    <mergeCell ref="O341:T341"/>
    <mergeCell ref="U341:Z341"/>
    <mergeCell ref="AA339:AF339"/>
    <mergeCell ref="A340:J340"/>
    <mergeCell ref="K340:N340"/>
    <mergeCell ref="O340:T340"/>
    <mergeCell ref="U340:Z340"/>
    <mergeCell ref="AA340:AF340"/>
    <mergeCell ref="A339:J339"/>
    <mergeCell ref="K339:N339"/>
    <mergeCell ref="O339:T339"/>
    <mergeCell ref="U339:Z339"/>
    <mergeCell ref="AA337:AF337"/>
    <mergeCell ref="A338:J338"/>
    <mergeCell ref="K338:N338"/>
    <mergeCell ref="O338:T338"/>
    <mergeCell ref="U338:Z338"/>
    <mergeCell ref="AA338:AF338"/>
    <mergeCell ref="A337:J337"/>
    <mergeCell ref="K337:N337"/>
    <mergeCell ref="O337:T337"/>
    <mergeCell ref="U337:Z337"/>
    <mergeCell ref="AA335:AF335"/>
    <mergeCell ref="A336:J336"/>
    <mergeCell ref="K336:N336"/>
    <mergeCell ref="O336:T336"/>
    <mergeCell ref="U336:Z336"/>
    <mergeCell ref="AA336:AF336"/>
    <mergeCell ref="A335:J335"/>
    <mergeCell ref="K335:N335"/>
    <mergeCell ref="O335:T335"/>
    <mergeCell ref="U335:Z335"/>
    <mergeCell ref="AA333:AF333"/>
    <mergeCell ref="A334:J334"/>
    <mergeCell ref="K334:N334"/>
    <mergeCell ref="O334:T334"/>
    <mergeCell ref="U334:Z334"/>
    <mergeCell ref="AA334:AF334"/>
    <mergeCell ref="A333:J333"/>
    <mergeCell ref="K333:N333"/>
    <mergeCell ref="O333:T333"/>
    <mergeCell ref="U333:Z333"/>
    <mergeCell ref="AA331:AF331"/>
    <mergeCell ref="A332:J332"/>
    <mergeCell ref="K332:N332"/>
    <mergeCell ref="O332:T332"/>
    <mergeCell ref="U332:Z332"/>
    <mergeCell ref="AA332:AF332"/>
    <mergeCell ref="A331:J331"/>
    <mergeCell ref="K331:N331"/>
    <mergeCell ref="O331:T331"/>
    <mergeCell ref="U331:Z331"/>
    <mergeCell ref="AA329:AF329"/>
    <mergeCell ref="A330:J330"/>
    <mergeCell ref="K330:N330"/>
    <mergeCell ref="O330:T330"/>
    <mergeCell ref="U330:Z330"/>
    <mergeCell ref="AA330:AF330"/>
    <mergeCell ref="A329:J329"/>
    <mergeCell ref="K329:N329"/>
    <mergeCell ref="O329:T329"/>
    <mergeCell ref="U329:Z329"/>
    <mergeCell ref="AA327:AF327"/>
    <mergeCell ref="A328:J328"/>
    <mergeCell ref="K328:N328"/>
    <mergeCell ref="O328:T328"/>
    <mergeCell ref="U328:Z328"/>
    <mergeCell ref="AA328:AF328"/>
    <mergeCell ref="A327:J327"/>
    <mergeCell ref="K327:N327"/>
    <mergeCell ref="O327:T327"/>
    <mergeCell ref="U327:Z327"/>
    <mergeCell ref="AA325:AF325"/>
    <mergeCell ref="A326:J326"/>
    <mergeCell ref="K326:N326"/>
    <mergeCell ref="O326:T326"/>
    <mergeCell ref="U326:Z326"/>
    <mergeCell ref="AA326:AF326"/>
    <mergeCell ref="A325:J325"/>
    <mergeCell ref="K325:N325"/>
    <mergeCell ref="O325:T325"/>
    <mergeCell ref="U325:Z325"/>
    <mergeCell ref="AA323:AF323"/>
    <mergeCell ref="A324:J324"/>
    <mergeCell ref="K324:N324"/>
    <mergeCell ref="O324:T324"/>
    <mergeCell ref="U324:Z324"/>
    <mergeCell ref="AA324:AF324"/>
    <mergeCell ref="A323:J323"/>
    <mergeCell ref="K323:N323"/>
    <mergeCell ref="O323:T323"/>
    <mergeCell ref="U323:Z323"/>
    <mergeCell ref="AA321:AF321"/>
    <mergeCell ref="A322:J322"/>
    <mergeCell ref="K322:N322"/>
    <mergeCell ref="O322:T322"/>
    <mergeCell ref="U322:Z322"/>
    <mergeCell ref="AA322:AF322"/>
    <mergeCell ref="A321:J321"/>
    <mergeCell ref="K321:N321"/>
    <mergeCell ref="O321:T321"/>
    <mergeCell ref="U321:Z321"/>
    <mergeCell ref="AA319:AF319"/>
    <mergeCell ref="A320:J320"/>
    <mergeCell ref="K320:N320"/>
    <mergeCell ref="O320:T320"/>
    <mergeCell ref="U320:Z320"/>
    <mergeCell ref="AA320:AF320"/>
    <mergeCell ref="A319:J319"/>
    <mergeCell ref="K319:N319"/>
    <mergeCell ref="O319:T319"/>
    <mergeCell ref="U319:Z319"/>
    <mergeCell ref="AA317:AF317"/>
    <mergeCell ref="A318:J318"/>
    <mergeCell ref="K318:N318"/>
    <mergeCell ref="O318:T318"/>
    <mergeCell ref="U318:Z318"/>
    <mergeCell ref="AA318:AF318"/>
    <mergeCell ref="A317:J317"/>
    <mergeCell ref="K317:N317"/>
    <mergeCell ref="O317:T317"/>
    <mergeCell ref="U317:Z317"/>
    <mergeCell ref="AA315:AF315"/>
    <mergeCell ref="A316:J316"/>
    <mergeCell ref="K316:N316"/>
    <mergeCell ref="O316:T316"/>
    <mergeCell ref="U316:Z316"/>
    <mergeCell ref="AA316:AF316"/>
    <mergeCell ref="A315:J315"/>
    <mergeCell ref="K315:N315"/>
    <mergeCell ref="O315:T315"/>
    <mergeCell ref="U315:Z315"/>
    <mergeCell ref="AA313:AF313"/>
    <mergeCell ref="A314:J314"/>
    <mergeCell ref="K314:N314"/>
    <mergeCell ref="O314:T314"/>
    <mergeCell ref="U314:Z314"/>
    <mergeCell ref="AA314:AF314"/>
    <mergeCell ref="A313:J313"/>
    <mergeCell ref="K313:N313"/>
    <mergeCell ref="O313:T313"/>
    <mergeCell ref="U313:Z313"/>
    <mergeCell ref="AA311:AF311"/>
    <mergeCell ref="A312:J312"/>
    <mergeCell ref="K312:N312"/>
    <mergeCell ref="O312:T312"/>
    <mergeCell ref="U312:Z312"/>
    <mergeCell ref="AA312:AF312"/>
    <mergeCell ref="A311:J311"/>
    <mergeCell ref="K311:N311"/>
    <mergeCell ref="O311:T311"/>
    <mergeCell ref="U311:Z311"/>
    <mergeCell ref="AA309:AF309"/>
    <mergeCell ref="A310:J310"/>
    <mergeCell ref="K310:N310"/>
    <mergeCell ref="O310:T310"/>
    <mergeCell ref="U310:Z310"/>
    <mergeCell ref="AA310:AF310"/>
    <mergeCell ref="A309:J309"/>
    <mergeCell ref="K309:N309"/>
    <mergeCell ref="O309:T309"/>
    <mergeCell ref="U309:Z309"/>
    <mergeCell ref="AA307:AF307"/>
    <mergeCell ref="A308:J308"/>
    <mergeCell ref="K308:N308"/>
    <mergeCell ref="O308:T308"/>
    <mergeCell ref="U308:Z308"/>
    <mergeCell ref="AA308:AF308"/>
    <mergeCell ref="A307:J307"/>
    <mergeCell ref="K307:N307"/>
    <mergeCell ref="O307:T307"/>
    <mergeCell ref="U307:Z307"/>
    <mergeCell ref="AA305:AF305"/>
    <mergeCell ref="A306:J306"/>
    <mergeCell ref="K306:N306"/>
    <mergeCell ref="O306:T306"/>
    <mergeCell ref="U306:Z306"/>
    <mergeCell ref="AA306:AF306"/>
    <mergeCell ref="A305:J305"/>
    <mergeCell ref="K305:N305"/>
    <mergeCell ref="O305:T305"/>
    <mergeCell ref="U305:Z305"/>
    <mergeCell ref="AA303:AF303"/>
    <mergeCell ref="A304:J304"/>
    <mergeCell ref="K304:N304"/>
    <mergeCell ref="O304:T304"/>
    <mergeCell ref="U304:Z304"/>
    <mergeCell ref="AA304:AF304"/>
    <mergeCell ref="A303:J303"/>
    <mergeCell ref="K303:N303"/>
    <mergeCell ref="O303:T303"/>
    <mergeCell ref="U303:Z303"/>
    <mergeCell ref="AA301:AF301"/>
    <mergeCell ref="A302:J302"/>
    <mergeCell ref="K302:N302"/>
    <mergeCell ref="O302:T302"/>
    <mergeCell ref="U302:Z302"/>
    <mergeCell ref="AA302:AF302"/>
    <mergeCell ref="A301:J301"/>
    <mergeCell ref="K301:N301"/>
    <mergeCell ref="O301:T301"/>
    <mergeCell ref="U301:Z301"/>
    <mergeCell ref="AA299:AF299"/>
    <mergeCell ref="A300:J300"/>
    <mergeCell ref="K300:N300"/>
    <mergeCell ref="O300:T300"/>
    <mergeCell ref="U300:Z300"/>
    <mergeCell ref="AA300:AF300"/>
    <mergeCell ref="A299:J299"/>
    <mergeCell ref="K299:N299"/>
    <mergeCell ref="O299:T299"/>
    <mergeCell ref="U299:Z299"/>
    <mergeCell ref="AA297:AF297"/>
    <mergeCell ref="A298:J298"/>
    <mergeCell ref="K298:N298"/>
    <mergeCell ref="O298:T298"/>
    <mergeCell ref="U298:Z298"/>
    <mergeCell ref="AA298:AF298"/>
    <mergeCell ref="A297:J297"/>
    <mergeCell ref="K297:N297"/>
    <mergeCell ref="O297:T297"/>
    <mergeCell ref="U297:Z297"/>
    <mergeCell ref="AA295:AF295"/>
    <mergeCell ref="A296:J296"/>
    <mergeCell ref="K296:N296"/>
    <mergeCell ref="O296:T296"/>
    <mergeCell ref="U296:Z296"/>
    <mergeCell ref="AA296:AF296"/>
    <mergeCell ref="A295:J295"/>
    <mergeCell ref="K295:N295"/>
    <mergeCell ref="O295:T295"/>
    <mergeCell ref="U295:Z295"/>
    <mergeCell ref="AA293:AF293"/>
    <mergeCell ref="A294:J294"/>
    <mergeCell ref="K294:N294"/>
    <mergeCell ref="O294:T294"/>
    <mergeCell ref="U294:Z294"/>
    <mergeCell ref="AA294:AF294"/>
    <mergeCell ref="A293:J293"/>
    <mergeCell ref="K293:N293"/>
    <mergeCell ref="O293:T293"/>
    <mergeCell ref="U293:Z293"/>
    <mergeCell ref="AA291:AF291"/>
    <mergeCell ref="A292:J292"/>
    <mergeCell ref="K292:N292"/>
    <mergeCell ref="O292:T292"/>
    <mergeCell ref="U292:Z292"/>
    <mergeCell ref="AA292:AF292"/>
    <mergeCell ref="A291:J291"/>
    <mergeCell ref="K291:N291"/>
    <mergeCell ref="O291:T291"/>
    <mergeCell ref="U291:Z291"/>
    <mergeCell ref="AA289:AF289"/>
    <mergeCell ref="A290:J290"/>
    <mergeCell ref="K290:N290"/>
    <mergeCell ref="O290:T290"/>
    <mergeCell ref="U290:Z290"/>
    <mergeCell ref="AA290:AF290"/>
    <mergeCell ref="A289:J289"/>
    <mergeCell ref="K289:N289"/>
    <mergeCell ref="O289:T289"/>
    <mergeCell ref="U289:Z289"/>
    <mergeCell ref="AA287:AF287"/>
    <mergeCell ref="A288:J288"/>
    <mergeCell ref="K288:N288"/>
    <mergeCell ref="O288:T288"/>
    <mergeCell ref="U288:Z288"/>
    <mergeCell ref="AA288:AF288"/>
    <mergeCell ref="A287:J287"/>
    <mergeCell ref="K287:N287"/>
    <mergeCell ref="O287:T287"/>
    <mergeCell ref="U287:Z287"/>
    <mergeCell ref="AA285:AF285"/>
    <mergeCell ref="A286:J286"/>
    <mergeCell ref="K286:N286"/>
    <mergeCell ref="O286:T286"/>
    <mergeCell ref="U286:Z286"/>
    <mergeCell ref="AA286:AF286"/>
    <mergeCell ref="A285:J285"/>
    <mergeCell ref="K285:N285"/>
    <mergeCell ref="O285:T285"/>
    <mergeCell ref="U285:Z285"/>
    <mergeCell ref="AA283:AF283"/>
    <mergeCell ref="A284:J284"/>
    <mergeCell ref="K284:N284"/>
    <mergeCell ref="O284:T284"/>
    <mergeCell ref="U284:Z284"/>
    <mergeCell ref="AA284:AF284"/>
    <mergeCell ref="A283:J283"/>
    <mergeCell ref="K283:N283"/>
    <mergeCell ref="O283:T283"/>
    <mergeCell ref="U283:Z283"/>
    <mergeCell ref="AA281:AF281"/>
    <mergeCell ref="A282:J282"/>
    <mergeCell ref="K282:N282"/>
    <mergeCell ref="O282:T282"/>
    <mergeCell ref="U282:Z282"/>
    <mergeCell ref="AA282:AF282"/>
    <mergeCell ref="A281:J281"/>
    <mergeCell ref="K281:N281"/>
    <mergeCell ref="O281:T281"/>
    <mergeCell ref="U281:Z281"/>
    <mergeCell ref="AA279:AF279"/>
    <mergeCell ref="A280:J280"/>
    <mergeCell ref="K280:N280"/>
    <mergeCell ref="O280:T280"/>
    <mergeCell ref="U280:Z280"/>
    <mergeCell ref="AA280:AF280"/>
    <mergeCell ref="A279:J279"/>
    <mergeCell ref="K279:N279"/>
    <mergeCell ref="O279:T279"/>
    <mergeCell ref="U279:Z279"/>
    <mergeCell ref="AA277:AF277"/>
    <mergeCell ref="A278:J278"/>
    <mergeCell ref="K278:N278"/>
    <mergeCell ref="O278:T278"/>
    <mergeCell ref="U278:Z278"/>
    <mergeCell ref="AA278:AF278"/>
    <mergeCell ref="A277:J277"/>
    <mergeCell ref="K277:N277"/>
    <mergeCell ref="O277:T277"/>
    <mergeCell ref="U277:Z277"/>
    <mergeCell ref="AA275:AF275"/>
    <mergeCell ref="A276:J276"/>
    <mergeCell ref="K276:N276"/>
    <mergeCell ref="O276:T276"/>
    <mergeCell ref="U276:Z276"/>
    <mergeCell ref="AA276:AF276"/>
    <mergeCell ref="A275:J275"/>
    <mergeCell ref="K275:N275"/>
    <mergeCell ref="O275:T275"/>
    <mergeCell ref="U275:Z275"/>
    <mergeCell ref="AA273:AF273"/>
    <mergeCell ref="A274:J274"/>
    <mergeCell ref="K274:N274"/>
    <mergeCell ref="O274:T274"/>
    <mergeCell ref="U274:Z274"/>
    <mergeCell ref="AA274:AF274"/>
    <mergeCell ref="A273:J273"/>
    <mergeCell ref="K273:N273"/>
    <mergeCell ref="O273:T273"/>
    <mergeCell ref="U273:Z273"/>
    <mergeCell ref="AA271:AF271"/>
    <mergeCell ref="A272:J272"/>
    <mergeCell ref="K272:N272"/>
    <mergeCell ref="O272:T272"/>
    <mergeCell ref="U272:Z272"/>
    <mergeCell ref="AA272:AF272"/>
    <mergeCell ref="A271:J271"/>
    <mergeCell ref="K271:N271"/>
    <mergeCell ref="O271:T271"/>
    <mergeCell ref="U271:Z271"/>
    <mergeCell ref="AA269:AF269"/>
    <mergeCell ref="A270:J270"/>
    <mergeCell ref="K270:N270"/>
    <mergeCell ref="O270:T270"/>
    <mergeCell ref="U270:Z270"/>
    <mergeCell ref="AA270:AF270"/>
    <mergeCell ref="A269:J269"/>
    <mergeCell ref="K269:N269"/>
    <mergeCell ref="O269:T269"/>
    <mergeCell ref="U269:Z269"/>
    <mergeCell ref="AA267:AF267"/>
    <mergeCell ref="A268:J268"/>
    <mergeCell ref="K268:N268"/>
    <mergeCell ref="O268:T268"/>
    <mergeCell ref="U268:Z268"/>
    <mergeCell ref="AA268:AF268"/>
    <mergeCell ref="A267:J267"/>
    <mergeCell ref="K267:N267"/>
    <mergeCell ref="O267:T267"/>
    <mergeCell ref="U267:Z267"/>
    <mergeCell ref="AA265:AF265"/>
    <mergeCell ref="A266:J266"/>
    <mergeCell ref="K266:N266"/>
    <mergeCell ref="O266:T266"/>
    <mergeCell ref="U266:Z266"/>
    <mergeCell ref="AA266:AF266"/>
    <mergeCell ref="A265:J265"/>
    <mergeCell ref="K265:N265"/>
    <mergeCell ref="O265:T265"/>
    <mergeCell ref="U265:Z265"/>
    <mergeCell ref="AA263:AF263"/>
    <mergeCell ref="A264:J264"/>
    <mergeCell ref="K264:N264"/>
    <mergeCell ref="O264:T264"/>
    <mergeCell ref="U264:Z264"/>
    <mergeCell ref="AA264:AF264"/>
    <mergeCell ref="A263:J263"/>
    <mergeCell ref="K263:N263"/>
    <mergeCell ref="O263:T263"/>
    <mergeCell ref="U263:Z263"/>
    <mergeCell ref="AA261:AF261"/>
    <mergeCell ref="A262:J262"/>
    <mergeCell ref="K262:N262"/>
    <mergeCell ref="O262:T262"/>
    <mergeCell ref="U262:Z262"/>
    <mergeCell ref="AA262:AF262"/>
    <mergeCell ref="A261:J261"/>
    <mergeCell ref="K261:N261"/>
    <mergeCell ref="O261:T261"/>
    <mergeCell ref="U261:Z261"/>
    <mergeCell ref="AA259:AF259"/>
    <mergeCell ref="A260:J260"/>
    <mergeCell ref="K260:N260"/>
    <mergeCell ref="O260:T260"/>
    <mergeCell ref="U260:Z260"/>
    <mergeCell ref="AA260:AF260"/>
    <mergeCell ref="A259:J259"/>
    <mergeCell ref="K259:N259"/>
    <mergeCell ref="O259:T259"/>
    <mergeCell ref="U259:Z259"/>
    <mergeCell ref="W252:AF252"/>
    <mergeCell ref="W253:AF253"/>
    <mergeCell ref="A255:AF255"/>
    <mergeCell ref="A258:J258"/>
    <mergeCell ref="K258:N258"/>
    <mergeCell ref="O258:T258"/>
    <mergeCell ref="U258:Z258"/>
    <mergeCell ref="AA258:AF258"/>
    <mergeCell ref="A257:J257"/>
    <mergeCell ref="K257:N257"/>
    <mergeCell ref="O257:T257"/>
    <mergeCell ref="U257:Z257"/>
    <mergeCell ref="A126:J126"/>
    <mergeCell ref="K126:N126"/>
    <mergeCell ref="O126:T126"/>
    <mergeCell ref="U126:Z126"/>
    <mergeCell ref="AA125:AF125"/>
    <mergeCell ref="O135:T135"/>
    <mergeCell ref="U135:Z135"/>
    <mergeCell ref="AA135:AF135"/>
    <mergeCell ref="AA126:AF126"/>
    <mergeCell ref="W131:AF131"/>
    <mergeCell ref="A133:AF133"/>
    <mergeCell ref="A125:J125"/>
    <mergeCell ref="K125:N125"/>
    <mergeCell ref="O125:T125"/>
    <mergeCell ref="U125:Z125"/>
    <mergeCell ref="AA123:AF123"/>
    <mergeCell ref="A124:J124"/>
    <mergeCell ref="K124:N124"/>
    <mergeCell ref="O124:T124"/>
    <mergeCell ref="U124:Z124"/>
    <mergeCell ref="AA124:AF124"/>
    <mergeCell ref="A123:J123"/>
    <mergeCell ref="K123:N123"/>
    <mergeCell ref="O123:T123"/>
    <mergeCell ref="U123:Z123"/>
    <mergeCell ref="AA121:AF121"/>
    <mergeCell ref="A122:J122"/>
    <mergeCell ref="K122:N122"/>
    <mergeCell ref="O122:T122"/>
    <mergeCell ref="U122:Z122"/>
    <mergeCell ref="AA122:AF122"/>
    <mergeCell ref="A121:J121"/>
    <mergeCell ref="K121:N121"/>
    <mergeCell ref="O121:T121"/>
    <mergeCell ref="U121:Z121"/>
    <mergeCell ref="AA119:AF119"/>
    <mergeCell ref="A120:J120"/>
    <mergeCell ref="K120:N120"/>
    <mergeCell ref="O120:T120"/>
    <mergeCell ref="U120:Z120"/>
    <mergeCell ref="AA120:AF120"/>
    <mergeCell ref="A119:J119"/>
    <mergeCell ref="K119:N119"/>
    <mergeCell ref="O119:T119"/>
    <mergeCell ref="U119:Z119"/>
    <mergeCell ref="AA117:AF117"/>
    <mergeCell ref="A118:J118"/>
    <mergeCell ref="K118:N118"/>
    <mergeCell ref="O118:T118"/>
    <mergeCell ref="U118:Z118"/>
    <mergeCell ref="AA118:AF118"/>
    <mergeCell ref="A117:J117"/>
    <mergeCell ref="K117:N117"/>
    <mergeCell ref="O117:T117"/>
    <mergeCell ref="U117:Z117"/>
    <mergeCell ref="AA115:AF115"/>
    <mergeCell ref="A116:J116"/>
    <mergeCell ref="K116:N116"/>
    <mergeCell ref="O116:T116"/>
    <mergeCell ref="U116:Z116"/>
    <mergeCell ref="AA116:AF116"/>
    <mergeCell ref="A115:J115"/>
    <mergeCell ref="K115:N115"/>
    <mergeCell ref="O115:T115"/>
    <mergeCell ref="U115:Z115"/>
    <mergeCell ref="AA113:AF113"/>
    <mergeCell ref="A114:J114"/>
    <mergeCell ref="K114:N114"/>
    <mergeCell ref="O114:T114"/>
    <mergeCell ref="U114:Z114"/>
    <mergeCell ref="AA114:AF114"/>
    <mergeCell ref="A113:J113"/>
    <mergeCell ref="K113:N113"/>
    <mergeCell ref="O113:T113"/>
    <mergeCell ref="U113:Z113"/>
    <mergeCell ref="AA111:AF111"/>
    <mergeCell ref="A112:J112"/>
    <mergeCell ref="K112:N112"/>
    <mergeCell ref="O112:T112"/>
    <mergeCell ref="U112:Z112"/>
    <mergeCell ref="AA112:AF112"/>
    <mergeCell ref="A111:J111"/>
    <mergeCell ref="K111:N111"/>
    <mergeCell ref="O111:T111"/>
    <mergeCell ref="U111:Z111"/>
    <mergeCell ref="AA109:AF109"/>
    <mergeCell ref="A110:J110"/>
    <mergeCell ref="K110:N110"/>
    <mergeCell ref="O110:T110"/>
    <mergeCell ref="U110:Z110"/>
    <mergeCell ref="AA110:AF110"/>
    <mergeCell ref="A109:J109"/>
    <mergeCell ref="K109:N109"/>
    <mergeCell ref="O109:T109"/>
    <mergeCell ref="U109:Z109"/>
    <mergeCell ref="AA107:AF107"/>
    <mergeCell ref="A108:J108"/>
    <mergeCell ref="K108:N108"/>
    <mergeCell ref="O108:T108"/>
    <mergeCell ref="U108:Z108"/>
    <mergeCell ref="AA108:AF108"/>
    <mergeCell ref="A107:J107"/>
    <mergeCell ref="K107:N107"/>
    <mergeCell ref="O107:T107"/>
    <mergeCell ref="U107:Z107"/>
    <mergeCell ref="AA105:AF105"/>
    <mergeCell ref="A106:J106"/>
    <mergeCell ref="K106:N106"/>
    <mergeCell ref="O106:T106"/>
    <mergeCell ref="U106:Z106"/>
    <mergeCell ref="AA106:AF106"/>
    <mergeCell ref="A105:J105"/>
    <mergeCell ref="K105:N105"/>
    <mergeCell ref="O105:T105"/>
    <mergeCell ref="U105:Z105"/>
    <mergeCell ref="AA103:AF103"/>
    <mergeCell ref="A104:J104"/>
    <mergeCell ref="K104:N104"/>
    <mergeCell ref="O104:T104"/>
    <mergeCell ref="U104:Z104"/>
    <mergeCell ref="AA104:AF104"/>
    <mergeCell ref="A103:J103"/>
    <mergeCell ref="K103:N103"/>
    <mergeCell ref="O103:T103"/>
    <mergeCell ref="U103:Z103"/>
    <mergeCell ref="AA101:AF101"/>
    <mergeCell ref="A102:J102"/>
    <mergeCell ref="K102:N102"/>
    <mergeCell ref="O102:T102"/>
    <mergeCell ref="U102:Z102"/>
    <mergeCell ref="AA102:AF102"/>
    <mergeCell ref="A101:J101"/>
    <mergeCell ref="K101:N101"/>
    <mergeCell ref="O101:T101"/>
    <mergeCell ref="U101:Z101"/>
    <mergeCell ref="AA99:AF99"/>
    <mergeCell ref="A100:J100"/>
    <mergeCell ref="K100:N100"/>
    <mergeCell ref="O100:T100"/>
    <mergeCell ref="U100:Z100"/>
    <mergeCell ref="AA100:AF100"/>
    <mergeCell ref="A99:J99"/>
    <mergeCell ref="K99:N99"/>
    <mergeCell ref="O99:T99"/>
    <mergeCell ref="U99:Z99"/>
    <mergeCell ref="AA97:AF97"/>
    <mergeCell ref="A98:J98"/>
    <mergeCell ref="K98:N98"/>
    <mergeCell ref="O98:T98"/>
    <mergeCell ref="U98:Z98"/>
    <mergeCell ref="AA98:AF98"/>
    <mergeCell ref="A97:J97"/>
    <mergeCell ref="K97:N97"/>
    <mergeCell ref="O97:T97"/>
    <mergeCell ref="U97:Z97"/>
    <mergeCell ref="AA95:AF95"/>
    <mergeCell ref="A96:J96"/>
    <mergeCell ref="K96:N96"/>
    <mergeCell ref="O96:T96"/>
    <mergeCell ref="U96:Z96"/>
    <mergeCell ref="AA96:AF96"/>
    <mergeCell ref="A95:J95"/>
    <mergeCell ref="K95:N95"/>
    <mergeCell ref="O95:T95"/>
    <mergeCell ref="U95:Z95"/>
    <mergeCell ref="AA93:AF93"/>
    <mergeCell ref="A94:J94"/>
    <mergeCell ref="K94:N94"/>
    <mergeCell ref="O94:T94"/>
    <mergeCell ref="U94:Z94"/>
    <mergeCell ref="AA94:AF94"/>
    <mergeCell ref="A93:J93"/>
    <mergeCell ref="K93:N93"/>
    <mergeCell ref="O93:T93"/>
    <mergeCell ref="U93:Z93"/>
    <mergeCell ref="AA91:AF91"/>
    <mergeCell ref="A92:J92"/>
    <mergeCell ref="K92:N92"/>
    <mergeCell ref="O92:T92"/>
    <mergeCell ref="U92:Z92"/>
    <mergeCell ref="AA92:AF92"/>
    <mergeCell ref="A91:J91"/>
    <mergeCell ref="K91:N91"/>
    <mergeCell ref="O91:T91"/>
    <mergeCell ref="U91:Z91"/>
    <mergeCell ref="AA89:AF89"/>
    <mergeCell ref="A90:J90"/>
    <mergeCell ref="K90:N90"/>
    <mergeCell ref="O90:T90"/>
    <mergeCell ref="U90:Z90"/>
    <mergeCell ref="AA90:AF90"/>
    <mergeCell ref="A89:J89"/>
    <mergeCell ref="K89:N89"/>
    <mergeCell ref="O89:T89"/>
    <mergeCell ref="U89:Z89"/>
    <mergeCell ref="AA87:AF87"/>
    <mergeCell ref="A88:J88"/>
    <mergeCell ref="K88:N88"/>
    <mergeCell ref="O88:T88"/>
    <mergeCell ref="U88:Z88"/>
    <mergeCell ref="AA88:AF88"/>
    <mergeCell ref="A87:J87"/>
    <mergeCell ref="K87:N87"/>
    <mergeCell ref="O87:T87"/>
    <mergeCell ref="U87:Z87"/>
    <mergeCell ref="AA85:AF85"/>
    <mergeCell ref="A86:J86"/>
    <mergeCell ref="K86:N86"/>
    <mergeCell ref="O86:T86"/>
    <mergeCell ref="U86:Z86"/>
    <mergeCell ref="AA86:AF86"/>
    <mergeCell ref="A85:J85"/>
    <mergeCell ref="K85:N85"/>
    <mergeCell ref="O85:T85"/>
    <mergeCell ref="U85:Z85"/>
    <mergeCell ref="AA83:AF83"/>
    <mergeCell ref="A84:J84"/>
    <mergeCell ref="K84:N84"/>
    <mergeCell ref="O84:T84"/>
    <mergeCell ref="U84:Z84"/>
    <mergeCell ref="AA84:AF84"/>
    <mergeCell ref="A83:J83"/>
    <mergeCell ref="K83:N83"/>
    <mergeCell ref="O83:T83"/>
    <mergeCell ref="U83:Z83"/>
    <mergeCell ref="AA81:AF81"/>
    <mergeCell ref="A82:J82"/>
    <mergeCell ref="K82:N82"/>
    <mergeCell ref="O82:T82"/>
    <mergeCell ref="U82:Z82"/>
    <mergeCell ref="AA82:AF82"/>
    <mergeCell ref="A81:J81"/>
    <mergeCell ref="K81:N81"/>
    <mergeCell ref="O81:T81"/>
    <mergeCell ref="U81:Z81"/>
    <mergeCell ref="AA79:AF79"/>
    <mergeCell ref="A80:J80"/>
    <mergeCell ref="K80:N80"/>
    <mergeCell ref="O80:T80"/>
    <mergeCell ref="U80:Z80"/>
    <mergeCell ref="AA80:AF80"/>
    <mergeCell ref="A79:J79"/>
    <mergeCell ref="K79:N79"/>
    <mergeCell ref="O79:T79"/>
    <mergeCell ref="U79:Z79"/>
    <mergeCell ref="AA77:AF77"/>
    <mergeCell ref="A78:J78"/>
    <mergeCell ref="K78:N78"/>
    <mergeCell ref="O78:T78"/>
    <mergeCell ref="U78:Z78"/>
    <mergeCell ref="AA78:AF78"/>
    <mergeCell ref="A77:J77"/>
    <mergeCell ref="K77:N77"/>
    <mergeCell ref="O77:T77"/>
    <mergeCell ref="U77:Z77"/>
    <mergeCell ref="AA75:AF75"/>
    <mergeCell ref="A76:J76"/>
    <mergeCell ref="K76:N76"/>
    <mergeCell ref="O76:T76"/>
    <mergeCell ref="U76:Z76"/>
    <mergeCell ref="AA76:AF76"/>
    <mergeCell ref="A75:J75"/>
    <mergeCell ref="K75:N75"/>
    <mergeCell ref="O75:T75"/>
    <mergeCell ref="U75:Z75"/>
    <mergeCell ref="AA73:AF73"/>
    <mergeCell ref="A74:J74"/>
    <mergeCell ref="K74:N74"/>
    <mergeCell ref="O74:T74"/>
    <mergeCell ref="U74:Z74"/>
    <mergeCell ref="AA74:AF74"/>
    <mergeCell ref="A73:J73"/>
    <mergeCell ref="K73:N73"/>
    <mergeCell ref="O73:T73"/>
    <mergeCell ref="U73:Z73"/>
    <mergeCell ref="AA71:AF71"/>
    <mergeCell ref="A72:J72"/>
    <mergeCell ref="K72:N72"/>
    <mergeCell ref="O72:T72"/>
    <mergeCell ref="U72:Z72"/>
    <mergeCell ref="AA72:AF72"/>
    <mergeCell ref="A71:J71"/>
    <mergeCell ref="K71:N71"/>
    <mergeCell ref="O71:T71"/>
    <mergeCell ref="U71:Z71"/>
    <mergeCell ref="AA69:AF69"/>
    <mergeCell ref="A70:J70"/>
    <mergeCell ref="K70:N70"/>
    <mergeCell ref="O70:T70"/>
    <mergeCell ref="U70:Z70"/>
    <mergeCell ref="AA70:AF70"/>
    <mergeCell ref="A69:J69"/>
    <mergeCell ref="K69:N69"/>
    <mergeCell ref="O69:T69"/>
    <mergeCell ref="U69:Z69"/>
    <mergeCell ref="AA67:AF67"/>
    <mergeCell ref="A68:J68"/>
    <mergeCell ref="K68:N68"/>
    <mergeCell ref="O68:T68"/>
    <mergeCell ref="U68:Z68"/>
    <mergeCell ref="AA68:AF68"/>
    <mergeCell ref="A67:J67"/>
    <mergeCell ref="K67:N67"/>
    <mergeCell ref="O67:T67"/>
    <mergeCell ref="U67:Z67"/>
    <mergeCell ref="AA65:AF65"/>
    <mergeCell ref="A66:J66"/>
    <mergeCell ref="K66:N66"/>
    <mergeCell ref="O66:T66"/>
    <mergeCell ref="U66:Z66"/>
    <mergeCell ref="AA66:AF66"/>
    <mergeCell ref="A65:J65"/>
    <mergeCell ref="K65:N65"/>
    <mergeCell ref="O65:T65"/>
    <mergeCell ref="U65:Z65"/>
    <mergeCell ref="AA63:AF63"/>
    <mergeCell ref="A64:J64"/>
    <mergeCell ref="K64:N64"/>
    <mergeCell ref="O64:T64"/>
    <mergeCell ref="U64:Z64"/>
    <mergeCell ref="AA64:AF64"/>
    <mergeCell ref="A63:J63"/>
    <mergeCell ref="K63:N63"/>
    <mergeCell ref="O63:T63"/>
    <mergeCell ref="U63:Z63"/>
    <mergeCell ref="AA61:AF61"/>
    <mergeCell ref="A62:J62"/>
    <mergeCell ref="K62:N62"/>
    <mergeCell ref="O62:T62"/>
    <mergeCell ref="U62:Z62"/>
    <mergeCell ref="AA62:AF62"/>
    <mergeCell ref="A61:J61"/>
    <mergeCell ref="K61:N61"/>
    <mergeCell ref="O61:T61"/>
    <mergeCell ref="U61:Z61"/>
    <mergeCell ref="AA59:AF59"/>
    <mergeCell ref="A60:J60"/>
    <mergeCell ref="K60:N60"/>
    <mergeCell ref="O60:T60"/>
    <mergeCell ref="U60:Z60"/>
    <mergeCell ref="AA60:AF60"/>
    <mergeCell ref="A59:J59"/>
    <mergeCell ref="K59:N59"/>
    <mergeCell ref="O59:T59"/>
    <mergeCell ref="U59:Z59"/>
    <mergeCell ref="AA57:AF57"/>
    <mergeCell ref="A58:J58"/>
    <mergeCell ref="K58:N58"/>
    <mergeCell ref="O58:T58"/>
    <mergeCell ref="U58:Z58"/>
    <mergeCell ref="AA58:AF58"/>
    <mergeCell ref="A57:J57"/>
    <mergeCell ref="K57:N57"/>
    <mergeCell ref="O57:T57"/>
    <mergeCell ref="U57:Z57"/>
    <mergeCell ref="AA55:AF55"/>
    <mergeCell ref="A56:J56"/>
    <mergeCell ref="K56:N56"/>
    <mergeCell ref="O56:T56"/>
    <mergeCell ref="U56:Z56"/>
    <mergeCell ref="AA56:AF56"/>
    <mergeCell ref="A55:J55"/>
    <mergeCell ref="K55:N55"/>
    <mergeCell ref="O55:T55"/>
    <mergeCell ref="U55:Z55"/>
    <mergeCell ref="AA53:AF53"/>
    <mergeCell ref="A54:J54"/>
    <mergeCell ref="K54:N54"/>
    <mergeCell ref="O54:T54"/>
    <mergeCell ref="U54:Z54"/>
    <mergeCell ref="AA54:AF54"/>
    <mergeCell ref="A53:J53"/>
    <mergeCell ref="K53:N53"/>
    <mergeCell ref="O53:T53"/>
    <mergeCell ref="U53:Z53"/>
    <mergeCell ref="AA51:AF51"/>
    <mergeCell ref="A52:J52"/>
    <mergeCell ref="K52:N52"/>
    <mergeCell ref="O52:T52"/>
    <mergeCell ref="U52:Z52"/>
    <mergeCell ref="AA52:AF52"/>
    <mergeCell ref="A51:J51"/>
    <mergeCell ref="K51:N51"/>
    <mergeCell ref="O51:T51"/>
    <mergeCell ref="U51:Z51"/>
    <mergeCell ref="AA49:AF49"/>
    <mergeCell ref="A50:J50"/>
    <mergeCell ref="K50:N50"/>
    <mergeCell ref="O50:T50"/>
    <mergeCell ref="U50:Z50"/>
    <mergeCell ref="AA50:AF50"/>
    <mergeCell ref="A49:J49"/>
    <mergeCell ref="K49:N49"/>
    <mergeCell ref="O49:T49"/>
    <mergeCell ref="U49:Z49"/>
    <mergeCell ref="AA47:AF47"/>
    <mergeCell ref="A48:J48"/>
    <mergeCell ref="K48:N48"/>
    <mergeCell ref="O48:T48"/>
    <mergeCell ref="U48:Z48"/>
    <mergeCell ref="AA48:AF48"/>
    <mergeCell ref="A47:J47"/>
    <mergeCell ref="K47:N47"/>
    <mergeCell ref="O47:T47"/>
    <mergeCell ref="U47:Z47"/>
    <mergeCell ref="AA45:AF45"/>
    <mergeCell ref="A46:J46"/>
    <mergeCell ref="K46:N46"/>
    <mergeCell ref="O46:T46"/>
    <mergeCell ref="U46:Z46"/>
    <mergeCell ref="AA46:AF46"/>
    <mergeCell ref="A45:J45"/>
    <mergeCell ref="K45:N45"/>
    <mergeCell ref="O45:T45"/>
    <mergeCell ref="U45:Z45"/>
    <mergeCell ref="AA43:AF43"/>
    <mergeCell ref="A44:J44"/>
    <mergeCell ref="K44:N44"/>
    <mergeCell ref="O44:T44"/>
    <mergeCell ref="U44:Z44"/>
    <mergeCell ref="AA44:AF44"/>
    <mergeCell ref="A43:J43"/>
    <mergeCell ref="K43:N43"/>
    <mergeCell ref="O43:T43"/>
    <mergeCell ref="U43:Z43"/>
    <mergeCell ref="AA41:AF41"/>
    <mergeCell ref="A42:J42"/>
    <mergeCell ref="K42:N42"/>
    <mergeCell ref="O42:T42"/>
    <mergeCell ref="U42:Z42"/>
    <mergeCell ref="AA42:AF42"/>
    <mergeCell ref="A41:J41"/>
    <mergeCell ref="K41:N41"/>
    <mergeCell ref="O41:T41"/>
    <mergeCell ref="U41:Z41"/>
    <mergeCell ref="AA39:AF39"/>
    <mergeCell ref="A40:J40"/>
    <mergeCell ref="K40:N40"/>
    <mergeCell ref="O40:T40"/>
    <mergeCell ref="U40:Z40"/>
    <mergeCell ref="AA40:AF40"/>
    <mergeCell ref="A39:J39"/>
    <mergeCell ref="K39:N39"/>
    <mergeCell ref="O39:T39"/>
    <mergeCell ref="U39:Z39"/>
    <mergeCell ref="AA37:AF37"/>
    <mergeCell ref="A38:J38"/>
    <mergeCell ref="K38:N38"/>
    <mergeCell ref="O38:T38"/>
    <mergeCell ref="U38:Z38"/>
    <mergeCell ref="AA38:AF38"/>
    <mergeCell ref="A37:J37"/>
    <mergeCell ref="K37:N37"/>
    <mergeCell ref="O37:T37"/>
    <mergeCell ref="U37:Z37"/>
    <mergeCell ref="AA35:AF35"/>
    <mergeCell ref="A36:J36"/>
    <mergeCell ref="K36:N36"/>
    <mergeCell ref="O36:T36"/>
    <mergeCell ref="U36:Z36"/>
    <mergeCell ref="AA36:AF36"/>
    <mergeCell ref="A35:J35"/>
    <mergeCell ref="K35:N35"/>
    <mergeCell ref="O35:T35"/>
    <mergeCell ref="U35:Z35"/>
    <mergeCell ref="AA33:AF33"/>
    <mergeCell ref="A34:J34"/>
    <mergeCell ref="K34:N34"/>
    <mergeCell ref="O34:T34"/>
    <mergeCell ref="U34:Z34"/>
    <mergeCell ref="AA34:AF34"/>
    <mergeCell ref="A33:J33"/>
    <mergeCell ref="K33:N33"/>
    <mergeCell ref="O33:T33"/>
    <mergeCell ref="U33:Z33"/>
    <mergeCell ref="AA31:AF31"/>
    <mergeCell ref="A32:J32"/>
    <mergeCell ref="K32:N32"/>
    <mergeCell ref="O32:T32"/>
    <mergeCell ref="U32:Z32"/>
    <mergeCell ref="AA32:AF32"/>
    <mergeCell ref="A31:J31"/>
    <mergeCell ref="K31:N31"/>
    <mergeCell ref="O31:T31"/>
    <mergeCell ref="U31:Z31"/>
    <mergeCell ref="AA29:AF29"/>
    <mergeCell ref="A30:J30"/>
    <mergeCell ref="K30:N30"/>
    <mergeCell ref="O30:T30"/>
    <mergeCell ref="U30:Z30"/>
    <mergeCell ref="AA30:AF30"/>
    <mergeCell ref="A29:J29"/>
    <mergeCell ref="K29:N29"/>
    <mergeCell ref="O29:T29"/>
    <mergeCell ref="U29:Z29"/>
    <mergeCell ref="AA27:AF27"/>
    <mergeCell ref="A28:J28"/>
    <mergeCell ref="K28:N28"/>
    <mergeCell ref="O28:T28"/>
    <mergeCell ref="U28:Z28"/>
    <mergeCell ref="AA28:AF28"/>
    <mergeCell ref="A27:J27"/>
    <mergeCell ref="K27:N27"/>
    <mergeCell ref="O27:T27"/>
    <mergeCell ref="U27:Z27"/>
    <mergeCell ref="AA25:AF25"/>
    <mergeCell ref="A26:J26"/>
    <mergeCell ref="K26:N26"/>
    <mergeCell ref="O26:T26"/>
    <mergeCell ref="U26:Z26"/>
    <mergeCell ref="AA26:AF26"/>
    <mergeCell ref="A25:J25"/>
    <mergeCell ref="K25:N25"/>
    <mergeCell ref="O25:T25"/>
    <mergeCell ref="U25:Z25"/>
    <mergeCell ref="AA23:AF23"/>
    <mergeCell ref="A24:J24"/>
    <mergeCell ref="K24:N24"/>
    <mergeCell ref="O24:T24"/>
    <mergeCell ref="U24:Z24"/>
    <mergeCell ref="AA24:AF24"/>
    <mergeCell ref="A23:J23"/>
    <mergeCell ref="K23:N23"/>
    <mergeCell ref="O23:T23"/>
    <mergeCell ref="U23:Z23"/>
    <mergeCell ref="AA21:AF21"/>
    <mergeCell ref="A22:J22"/>
    <mergeCell ref="K22:N22"/>
    <mergeCell ref="O22:T22"/>
    <mergeCell ref="U22:Z22"/>
    <mergeCell ref="AA22:AF22"/>
    <mergeCell ref="A21:J21"/>
    <mergeCell ref="K21:N21"/>
    <mergeCell ref="O21:T21"/>
    <mergeCell ref="U21:Z21"/>
    <mergeCell ref="AA19:AF19"/>
    <mergeCell ref="A20:J20"/>
    <mergeCell ref="K20:N20"/>
    <mergeCell ref="O20:T20"/>
    <mergeCell ref="U20:Z20"/>
    <mergeCell ref="AA20:AF20"/>
    <mergeCell ref="A19:J19"/>
    <mergeCell ref="K19:N19"/>
    <mergeCell ref="O19:T19"/>
    <mergeCell ref="U19:Z19"/>
    <mergeCell ref="AA17:AF17"/>
    <mergeCell ref="A18:J18"/>
    <mergeCell ref="K18:N18"/>
    <mergeCell ref="O18:T18"/>
    <mergeCell ref="U18:Z18"/>
    <mergeCell ref="AA18:AF18"/>
    <mergeCell ref="A17:J17"/>
    <mergeCell ref="K17:N17"/>
    <mergeCell ref="O17:T17"/>
    <mergeCell ref="U17:Z17"/>
    <mergeCell ref="W130:AF130"/>
    <mergeCell ref="A14:J14"/>
    <mergeCell ref="K14:N14"/>
    <mergeCell ref="O14:T14"/>
    <mergeCell ref="U14:Z14"/>
    <mergeCell ref="A16:J16"/>
    <mergeCell ref="K16:N16"/>
    <mergeCell ref="O16:T16"/>
    <mergeCell ref="U16:Z16"/>
    <mergeCell ref="AA16:AF16"/>
    <mergeCell ref="AA15:AF15"/>
    <mergeCell ref="AA14:AF14"/>
    <mergeCell ref="W9:AF9"/>
    <mergeCell ref="A11:AF11"/>
    <mergeCell ref="A12:AF12"/>
    <mergeCell ref="A13:J13"/>
    <mergeCell ref="K13:N13"/>
    <mergeCell ref="A15:J15"/>
    <mergeCell ref="K15:N15"/>
    <mergeCell ref="O15:T15"/>
    <mergeCell ref="U15:Z15"/>
    <mergeCell ref="B6:C6"/>
    <mergeCell ref="W8:AF8"/>
    <mergeCell ref="O13:T13"/>
    <mergeCell ref="U13:Z13"/>
    <mergeCell ref="AA13:AF13"/>
    <mergeCell ref="A1:C1"/>
    <mergeCell ref="A5:C5"/>
    <mergeCell ref="A3:C3"/>
    <mergeCell ref="A4:C4"/>
    <mergeCell ref="O137:T137"/>
    <mergeCell ref="U137:Z137"/>
    <mergeCell ref="AA137:AF137"/>
    <mergeCell ref="A134:AF134"/>
    <mergeCell ref="A135:J135"/>
    <mergeCell ref="K135:N135"/>
    <mergeCell ref="O139:T139"/>
    <mergeCell ref="U139:Z139"/>
    <mergeCell ref="AA139:AF139"/>
    <mergeCell ref="A136:J136"/>
    <mergeCell ref="K136:N136"/>
    <mergeCell ref="O136:T136"/>
    <mergeCell ref="U136:Z136"/>
    <mergeCell ref="AA136:AF136"/>
    <mergeCell ref="A137:J137"/>
    <mergeCell ref="K137:N137"/>
    <mergeCell ref="O141:T141"/>
    <mergeCell ref="U141:Z141"/>
    <mergeCell ref="AA141:AF141"/>
    <mergeCell ref="A138:J138"/>
    <mergeCell ref="K138:N138"/>
    <mergeCell ref="O138:T138"/>
    <mergeCell ref="U138:Z138"/>
    <mergeCell ref="AA138:AF138"/>
    <mergeCell ref="A139:J139"/>
    <mergeCell ref="K139:N139"/>
    <mergeCell ref="O143:T143"/>
    <mergeCell ref="U143:Z143"/>
    <mergeCell ref="AA143:AF143"/>
    <mergeCell ref="A140:J140"/>
    <mergeCell ref="K140:N140"/>
    <mergeCell ref="O140:T140"/>
    <mergeCell ref="U140:Z140"/>
    <mergeCell ref="AA140:AF140"/>
    <mergeCell ref="A141:J141"/>
    <mergeCell ref="K141:N141"/>
    <mergeCell ref="O145:T145"/>
    <mergeCell ref="U145:Z145"/>
    <mergeCell ref="AA145:AF145"/>
    <mergeCell ref="A142:J142"/>
    <mergeCell ref="K142:N142"/>
    <mergeCell ref="O142:T142"/>
    <mergeCell ref="U142:Z142"/>
    <mergeCell ref="AA142:AF142"/>
    <mergeCell ref="A143:J143"/>
    <mergeCell ref="K143:N143"/>
    <mergeCell ref="O147:T147"/>
    <mergeCell ref="U147:Z147"/>
    <mergeCell ref="AA147:AF147"/>
    <mergeCell ref="A144:J144"/>
    <mergeCell ref="K144:N144"/>
    <mergeCell ref="O144:T144"/>
    <mergeCell ref="U144:Z144"/>
    <mergeCell ref="AA144:AF144"/>
    <mergeCell ref="A145:J145"/>
    <mergeCell ref="K145:N145"/>
    <mergeCell ref="O149:T149"/>
    <mergeCell ref="U149:Z149"/>
    <mergeCell ref="AA149:AF149"/>
    <mergeCell ref="A146:J146"/>
    <mergeCell ref="K146:N146"/>
    <mergeCell ref="O146:T146"/>
    <mergeCell ref="U146:Z146"/>
    <mergeCell ref="AA146:AF146"/>
    <mergeCell ref="A147:J147"/>
    <mergeCell ref="K147:N147"/>
    <mergeCell ref="O151:T151"/>
    <mergeCell ref="U151:Z151"/>
    <mergeCell ref="AA151:AF151"/>
    <mergeCell ref="A148:J148"/>
    <mergeCell ref="K148:N148"/>
    <mergeCell ref="O148:T148"/>
    <mergeCell ref="U148:Z148"/>
    <mergeCell ref="AA148:AF148"/>
    <mergeCell ref="A149:J149"/>
    <mergeCell ref="K149:N149"/>
    <mergeCell ref="O153:T153"/>
    <mergeCell ref="U153:Z153"/>
    <mergeCell ref="AA153:AF153"/>
    <mergeCell ref="A150:J150"/>
    <mergeCell ref="K150:N150"/>
    <mergeCell ref="O150:T150"/>
    <mergeCell ref="U150:Z150"/>
    <mergeCell ref="AA150:AF150"/>
    <mergeCell ref="A151:J151"/>
    <mergeCell ref="K151:N151"/>
    <mergeCell ref="O155:T155"/>
    <mergeCell ref="U155:Z155"/>
    <mergeCell ref="AA155:AF155"/>
    <mergeCell ref="A152:J152"/>
    <mergeCell ref="K152:N152"/>
    <mergeCell ref="O152:T152"/>
    <mergeCell ref="U152:Z152"/>
    <mergeCell ref="AA152:AF152"/>
    <mergeCell ref="A153:J153"/>
    <mergeCell ref="K153:N153"/>
    <mergeCell ref="O157:T157"/>
    <mergeCell ref="U157:Z157"/>
    <mergeCell ref="AA157:AF157"/>
    <mergeCell ref="A154:J154"/>
    <mergeCell ref="K154:N154"/>
    <mergeCell ref="O154:T154"/>
    <mergeCell ref="U154:Z154"/>
    <mergeCell ref="AA154:AF154"/>
    <mergeCell ref="A155:J155"/>
    <mergeCell ref="K155:N155"/>
    <mergeCell ref="O159:T159"/>
    <mergeCell ref="U159:Z159"/>
    <mergeCell ref="AA159:AF159"/>
    <mergeCell ref="A156:J156"/>
    <mergeCell ref="K156:N156"/>
    <mergeCell ref="O156:T156"/>
    <mergeCell ref="U156:Z156"/>
    <mergeCell ref="AA156:AF156"/>
    <mergeCell ref="A157:J157"/>
    <mergeCell ref="K157:N157"/>
    <mergeCell ref="O161:T161"/>
    <mergeCell ref="U161:Z161"/>
    <mergeCell ref="AA161:AF161"/>
    <mergeCell ref="A158:J158"/>
    <mergeCell ref="K158:N158"/>
    <mergeCell ref="O158:T158"/>
    <mergeCell ref="U158:Z158"/>
    <mergeCell ref="AA158:AF158"/>
    <mergeCell ref="A159:J159"/>
    <mergeCell ref="K159:N159"/>
    <mergeCell ref="O163:T163"/>
    <mergeCell ref="U163:Z163"/>
    <mergeCell ref="AA163:AF163"/>
    <mergeCell ref="A160:J160"/>
    <mergeCell ref="K160:N160"/>
    <mergeCell ref="O160:T160"/>
    <mergeCell ref="U160:Z160"/>
    <mergeCell ref="AA160:AF160"/>
    <mergeCell ref="A161:J161"/>
    <mergeCell ref="K161:N161"/>
    <mergeCell ref="O165:T165"/>
    <mergeCell ref="U165:Z165"/>
    <mergeCell ref="AA165:AF165"/>
    <mergeCell ref="A162:J162"/>
    <mergeCell ref="K162:N162"/>
    <mergeCell ref="O162:T162"/>
    <mergeCell ref="U162:Z162"/>
    <mergeCell ref="AA162:AF162"/>
    <mergeCell ref="A163:J163"/>
    <mergeCell ref="K163:N163"/>
    <mergeCell ref="O167:T167"/>
    <mergeCell ref="U167:Z167"/>
    <mergeCell ref="AA167:AF167"/>
    <mergeCell ref="A164:J164"/>
    <mergeCell ref="K164:N164"/>
    <mergeCell ref="O164:T164"/>
    <mergeCell ref="U164:Z164"/>
    <mergeCell ref="AA164:AF164"/>
    <mergeCell ref="A165:J165"/>
    <mergeCell ref="K165:N165"/>
    <mergeCell ref="O169:T169"/>
    <mergeCell ref="U169:Z169"/>
    <mergeCell ref="AA169:AF169"/>
    <mergeCell ref="A166:J166"/>
    <mergeCell ref="K166:N166"/>
    <mergeCell ref="O166:T166"/>
    <mergeCell ref="U166:Z166"/>
    <mergeCell ref="AA166:AF166"/>
    <mergeCell ref="A167:J167"/>
    <mergeCell ref="K167:N167"/>
    <mergeCell ref="O171:T171"/>
    <mergeCell ref="U171:Z171"/>
    <mergeCell ref="AA171:AF171"/>
    <mergeCell ref="A168:J168"/>
    <mergeCell ref="K168:N168"/>
    <mergeCell ref="O168:T168"/>
    <mergeCell ref="U168:Z168"/>
    <mergeCell ref="AA168:AF168"/>
    <mergeCell ref="A169:J169"/>
    <mergeCell ref="K169:N169"/>
    <mergeCell ref="O173:T173"/>
    <mergeCell ref="U173:Z173"/>
    <mergeCell ref="AA173:AF173"/>
    <mergeCell ref="A170:J170"/>
    <mergeCell ref="K170:N170"/>
    <mergeCell ref="O170:T170"/>
    <mergeCell ref="U170:Z170"/>
    <mergeCell ref="AA170:AF170"/>
    <mergeCell ref="A171:J171"/>
    <mergeCell ref="K171:N171"/>
    <mergeCell ref="O175:T175"/>
    <mergeCell ref="U175:Z175"/>
    <mergeCell ref="AA175:AF175"/>
    <mergeCell ref="A172:J172"/>
    <mergeCell ref="K172:N172"/>
    <mergeCell ref="O172:T172"/>
    <mergeCell ref="U172:Z172"/>
    <mergeCell ref="AA172:AF172"/>
    <mergeCell ref="A173:J173"/>
    <mergeCell ref="K173:N173"/>
    <mergeCell ref="O177:T177"/>
    <mergeCell ref="U177:Z177"/>
    <mergeCell ref="AA177:AF177"/>
    <mergeCell ref="A174:J174"/>
    <mergeCell ref="K174:N174"/>
    <mergeCell ref="O174:T174"/>
    <mergeCell ref="U174:Z174"/>
    <mergeCell ref="AA174:AF174"/>
    <mergeCell ref="A175:J175"/>
    <mergeCell ref="K175:N175"/>
    <mergeCell ref="O179:T179"/>
    <mergeCell ref="U179:Z179"/>
    <mergeCell ref="AA179:AF179"/>
    <mergeCell ref="A176:J176"/>
    <mergeCell ref="K176:N176"/>
    <mergeCell ref="O176:T176"/>
    <mergeCell ref="U176:Z176"/>
    <mergeCell ref="AA176:AF176"/>
    <mergeCell ref="A177:J177"/>
    <mergeCell ref="K177:N177"/>
    <mergeCell ref="O181:T181"/>
    <mergeCell ref="U181:Z181"/>
    <mergeCell ref="AA181:AF181"/>
    <mergeCell ref="A178:J178"/>
    <mergeCell ref="K178:N178"/>
    <mergeCell ref="O178:T178"/>
    <mergeCell ref="U178:Z178"/>
    <mergeCell ref="AA178:AF178"/>
    <mergeCell ref="A179:J179"/>
    <mergeCell ref="K179:N179"/>
    <mergeCell ref="O183:T183"/>
    <mergeCell ref="U183:Z183"/>
    <mergeCell ref="AA183:AF183"/>
    <mergeCell ref="A180:J180"/>
    <mergeCell ref="K180:N180"/>
    <mergeCell ref="O180:T180"/>
    <mergeCell ref="U180:Z180"/>
    <mergeCell ref="AA180:AF180"/>
    <mergeCell ref="A181:J181"/>
    <mergeCell ref="K181:N181"/>
    <mergeCell ref="O185:T185"/>
    <mergeCell ref="U185:Z185"/>
    <mergeCell ref="AA185:AF185"/>
    <mergeCell ref="A182:J182"/>
    <mergeCell ref="K182:N182"/>
    <mergeCell ref="O182:T182"/>
    <mergeCell ref="U182:Z182"/>
    <mergeCell ref="AA182:AF182"/>
    <mergeCell ref="A183:J183"/>
    <mergeCell ref="K183:N183"/>
    <mergeCell ref="O187:T187"/>
    <mergeCell ref="U187:Z187"/>
    <mergeCell ref="AA187:AF187"/>
    <mergeCell ref="A184:J184"/>
    <mergeCell ref="K184:N184"/>
    <mergeCell ref="O184:T184"/>
    <mergeCell ref="U184:Z184"/>
    <mergeCell ref="AA184:AF184"/>
    <mergeCell ref="A185:J185"/>
    <mergeCell ref="K185:N185"/>
    <mergeCell ref="O189:T189"/>
    <mergeCell ref="U189:Z189"/>
    <mergeCell ref="AA189:AF189"/>
    <mergeCell ref="A186:J186"/>
    <mergeCell ref="K186:N186"/>
    <mergeCell ref="O186:T186"/>
    <mergeCell ref="U186:Z186"/>
    <mergeCell ref="AA186:AF186"/>
    <mergeCell ref="A187:J187"/>
    <mergeCell ref="K187:N187"/>
    <mergeCell ref="O191:T191"/>
    <mergeCell ref="U191:Z191"/>
    <mergeCell ref="AA191:AF191"/>
    <mergeCell ref="A188:J188"/>
    <mergeCell ref="K188:N188"/>
    <mergeCell ref="O188:T188"/>
    <mergeCell ref="U188:Z188"/>
    <mergeCell ref="AA188:AF188"/>
    <mergeCell ref="A189:J189"/>
    <mergeCell ref="K189:N189"/>
    <mergeCell ref="O193:T193"/>
    <mergeCell ref="U193:Z193"/>
    <mergeCell ref="AA193:AF193"/>
    <mergeCell ref="A190:J190"/>
    <mergeCell ref="K190:N190"/>
    <mergeCell ref="O190:T190"/>
    <mergeCell ref="U190:Z190"/>
    <mergeCell ref="AA190:AF190"/>
    <mergeCell ref="A191:J191"/>
    <mergeCell ref="K191:N191"/>
    <mergeCell ref="O195:T195"/>
    <mergeCell ref="U195:Z195"/>
    <mergeCell ref="AA195:AF195"/>
    <mergeCell ref="A192:J192"/>
    <mergeCell ref="K192:N192"/>
    <mergeCell ref="O192:T192"/>
    <mergeCell ref="U192:Z192"/>
    <mergeCell ref="AA192:AF192"/>
    <mergeCell ref="A193:J193"/>
    <mergeCell ref="K193:N193"/>
    <mergeCell ref="O197:T197"/>
    <mergeCell ref="U197:Z197"/>
    <mergeCell ref="AA197:AF197"/>
    <mergeCell ref="A194:J194"/>
    <mergeCell ref="K194:N194"/>
    <mergeCell ref="O194:T194"/>
    <mergeCell ref="U194:Z194"/>
    <mergeCell ref="AA194:AF194"/>
    <mergeCell ref="A195:J195"/>
    <mergeCell ref="K195:N195"/>
    <mergeCell ref="O199:T199"/>
    <mergeCell ref="U199:Z199"/>
    <mergeCell ref="AA199:AF199"/>
    <mergeCell ref="A196:J196"/>
    <mergeCell ref="K196:N196"/>
    <mergeCell ref="O196:T196"/>
    <mergeCell ref="U196:Z196"/>
    <mergeCell ref="AA196:AF196"/>
    <mergeCell ref="A197:J197"/>
    <mergeCell ref="K197:N197"/>
    <mergeCell ref="O201:T201"/>
    <mergeCell ref="U201:Z201"/>
    <mergeCell ref="AA201:AF201"/>
    <mergeCell ref="A198:J198"/>
    <mergeCell ref="K198:N198"/>
    <mergeCell ref="O198:T198"/>
    <mergeCell ref="U198:Z198"/>
    <mergeCell ref="AA198:AF198"/>
    <mergeCell ref="A199:J199"/>
    <mergeCell ref="K199:N199"/>
    <mergeCell ref="O203:T203"/>
    <mergeCell ref="U203:Z203"/>
    <mergeCell ref="AA203:AF203"/>
    <mergeCell ref="A200:J200"/>
    <mergeCell ref="K200:N200"/>
    <mergeCell ref="O200:T200"/>
    <mergeCell ref="U200:Z200"/>
    <mergeCell ref="AA200:AF200"/>
    <mergeCell ref="A201:J201"/>
    <mergeCell ref="K201:N201"/>
    <mergeCell ref="O205:T205"/>
    <mergeCell ref="U205:Z205"/>
    <mergeCell ref="AA205:AF205"/>
    <mergeCell ref="A202:J202"/>
    <mergeCell ref="K202:N202"/>
    <mergeCell ref="O202:T202"/>
    <mergeCell ref="U202:Z202"/>
    <mergeCell ref="AA202:AF202"/>
    <mergeCell ref="A203:J203"/>
    <mergeCell ref="K203:N203"/>
    <mergeCell ref="O207:T207"/>
    <mergeCell ref="U207:Z207"/>
    <mergeCell ref="AA207:AF207"/>
    <mergeCell ref="A204:J204"/>
    <mergeCell ref="K204:N204"/>
    <mergeCell ref="O204:T204"/>
    <mergeCell ref="U204:Z204"/>
    <mergeCell ref="AA204:AF204"/>
    <mergeCell ref="A205:J205"/>
    <mergeCell ref="K205:N205"/>
    <mergeCell ref="O209:T209"/>
    <mergeCell ref="U209:Z209"/>
    <mergeCell ref="AA209:AF209"/>
    <mergeCell ref="A206:J206"/>
    <mergeCell ref="K206:N206"/>
    <mergeCell ref="O206:T206"/>
    <mergeCell ref="U206:Z206"/>
    <mergeCell ref="AA206:AF206"/>
    <mergeCell ref="A207:J207"/>
    <mergeCell ref="K207:N207"/>
    <mergeCell ref="O211:T211"/>
    <mergeCell ref="U211:Z211"/>
    <mergeCell ref="AA211:AF211"/>
    <mergeCell ref="A208:J208"/>
    <mergeCell ref="K208:N208"/>
    <mergeCell ref="O208:T208"/>
    <mergeCell ref="U208:Z208"/>
    <mergeCell ref="AA208:AF208"/>
    <mergeCell ref="A209:J209"/>
    <mergeCell ref="K209:N209"/>
    <mergeCell ref="O213:T213"/>
    <mergeCell ref="U213:Z213"/>
    <mergeCell ref="AA213:AF213"/>
    <mergeCell ref="A210:J210"/>
    <mergeCell ref="K210:N210"/>
    <mergeCell ref="O210:T210"/>
    <mergeCell ref="U210:Z210"/>
    <mergeCell ref="AA210:AF210"/>
    <mergeCell ref="A211:J211"/>
    <mergeCell ref="K211:N211"/>
    <mergeCell ref="O215:T215"/>
    <mergeCell ref="U215:Z215"/>
    <mergeCell ref="AA215:AF215"/>
    <mergeCell ref="A212:J212"/>
    <mergeCell ref="K212:N212"/>
    <mergeCell ref="O212:T212"/>
    <mergeCell ref="U212:Z212"/>
    <mergeCell ref="AA212:AF212"/>
    <mergeCell ref="A213:J213"/>
    <mergeCell ref="K213:N213"/>
    <mergeCell ref="O217:T217"/>
    <mergeCell ref="U217:Z217"/>
    <mergeCell ref="AA217:AF217"/>
    <mergeCell ref="A214:J214"/>
    <mergeCell ref="K214:N214"/>
    <mergeCell ref="O214:T214"/>
    <mergeCell ref="U214:Z214"/>
    <mergeCell ref="AA214:AF214"/>
    <mergeCell ref="A215:J215"/>
    <mergeCell ref="K215:N215"/>
    <mergeCell ref="O219:T219"/>
    <mergeCell ref="U219:Z219"/>
    <mergeCell ref="AA219:AF219"/>
    <mergeCell ref="A216:J216"/>
    <mergeCell ref="K216:N216"/>
    <mergeCell ref="O216:T216"/>
    <mergeCell ref="U216:Z216"/>
    <mergeCell ref="AA216:AF216"/>
    <mergeCell ref="A217:J217"/>
    <mergeCell ref="K217:N217"/>
    <mergeCell ref="O221:T221"/>
    <mergeCell ref="U221:Z221"/>
    <mergeCell ref="AA221:AF221"/>
    <mergeCell ref="A218:J218"/>
    <mergeCell ref="K218:N218"/>
    <mergeCell ref="O218:T218"/>
    <mergeCell ref="U218:Z218"/>
    <mergeCell ref="AA218:AF218"/>
    <mergeCell ref="A219:J219"/>
    <mergeCell ref="K219:N219"/>
    <mergeCell ref="O223:T223"/>
    <mergeCell ref="U223:Z223"/>
    <mergeCell ref="AA223:AF223"/>
    <mergeCell ref="A220:J220"/>
    <mergeCell ref="K220:N220"/>
    <mergeCell ref="O220:T220"/>
    <mergeCell ref="U220:Z220"/>
    <mergeCell ref="AA220:AF220"/>
    <mergeCell ref="A221:J221"/>
    <mergeCell ref="K221:N221"/>
    <mergeCell ref="O225:T225"/>
    <mergeCell ref="U225:Z225"/>
    <mergeCell ref="AA225:AF225"/>
    <mergeCell ref="A222:J222"/>
    <mergeCell ref="K222:N222"/>
    <mergeCell ref="O222:T222"/>
    <mergeCell ref="U222:Z222"/>
    <mergeCell ref="AA222:AF222"/>
    <mergeCell ref="A223:J223"/>
    <mergeCell ref="K223:N223"/>
    <mergeCell ref="O227:T227"/>
    <mergeCell ref="U227:Z227"/>
    <mergeCell ref="AA227:AF227"/>
    <mergeCell ref="A224:J224"/>
    <mergeCell ref="K224:N224"/>
    <mergeCell ref="O224:T224"/>
    <mergeCell ref="U224:Z224"/>
    <mergeCell ref="AA224:AF224"/>
    <mergeCell ref="A225:J225"/>
    <mergeCell ref="K225:N225"/>
    <mergeCell ref="O229:T229"/>
    <mergeCell ref="U229:Z229"/>
    <mergeCell ref="AA229:AF229"/>
    <mergeCell ref="A226:J226"/>
    <mergeCell ref="K226:N226"/>
    <mergeCell ref="O226:T226"/>
    <mergeCell ref="U226:Z226"/>
    <mergeCell ref="AA226:AF226"/>
    <mergeCell ref="A227:J227"/>
    <mergeCell ref="K227:N227"/>
    <mergeCell ref="O231:T231"/>
    <mergeCell ref="U231:Z231"/>
    <mergeCell ref="AA231:AF231"/>
    <mergeCell ref="A228:J228"/>
    <mergeCell ref="K228:N228"/>
    <mergeCell ref="O228:T228"/>
    <mergeCell ref="U228:Z228"/>
    <mergeCell ref="AA228:AF228"/>
    <mergeCell ref="A229:J229"/>
    <mergeCell ref="K229:N229"/>
    <mergeCell ref="O233:T233"/>
    <mergeCell ref="U233:Z233"/>
    <mergeCell ref="AA233:AF233"/>
    <mergeCell ref="A230:J230"/>
    <mergeCell ref="K230:N230"/>
    <mergeCell ref="O230:T230"/>
    <mergeCell ref="U230:Z230"/>
    <mergeCell ref="AA230:AF230"/>
    <mergeCell ref="A231:J231"/>
    <mergeCell ref="K231:N231"/>
    <mergeCell ref="O235:T235"/>
    <mergeCell ref="U235:Z235"/>
    <mergeCell ref="AA235:AF235"/>
    <mergeCell ref="A232:J232"/>
    <mergeCell ref="K232:N232"/>
    <mergeCell ref="O232:T232"/>
    <mergeCell ref="U232:Z232"/>
    <mergeCell ref="AA232:AF232"/>
    <mergeCell ref="A233:J233"/>
    <mergeCell ref="K233:N233"/>
    <mergeCell ref="O237:T237"/>
    <mergeCell ref="U237:Z237"/>
    <mergeCell ref="AA237:AF237"/>
    <mergeCell ref="A234:J234"/>
    <mergeCell ref="K234:N234"/>
    <mergeCell ref="O234:T234"/>
    <mergeCell ref="U234:Z234"/>
    <mergeCell ref="AA234:AF234"/>
    <mergeCell ref="A235:J235"/>
    <mergeCell ref="K235:N235"/>
    <mergeCell ref="O239:T239"/>
    <mergeCell ref="U239:Z239"/>
    <mergeCell ref="AA239:AF239"/>
    <mergeCell ref="A236:J236"/>
    <mergeCell ref="K236:N236"/>
    <mergeCell ref="O236:T236"/>
    <mergeCell ref="U236:Z236"/>
    <mergeCell ref="AA236:AF236"/>
    <mergeCell ref="A237:J237"/>
    <mergeCell ref="K237:N237"/>
    <mergeCell ref="O241:T241"/>
    <mergeCell ref="U241:Z241"/>
    <mergeCell ref="AA241:AF241"/>
    <mergeCell ref="A238:J238"/>
    <mergeCell ref="K238:N238"/>
    <mergeCell ref="O238:T238"/>
    <mergeCell ref="U238:Z238"/>
    <mergeCell ref="AA238:AF238"/>
    <mergeCell ref="A239:J239"/>
    <mergeCell ref="K239:N239"/>
    <mergeCell ref="O243:T243"/>
    <mergeCell ref="U243:Z243"/>
    <mergeCell ref="AA243:AF243"/>
    <mergeCell ref="A240:J240"/>
    <mergeCell ref="K240:N240"/>
    <mergeCell ref="O240:T240"/>
    <mergeCell ref="U240:Z240"/>
    <mergeCell ref="AA240:AF240"/>
    <mergeCell ref="A241:J241"/>
    <mergeCell ref="K241:N241"/>
    <mergeCell ref="O245:T245"/>
    <mergeCell ref="U245:Z245"/>
    <mergeCell ref="AA245:AF245"/>
    <mergeCell ref="A242:J242"/>
    <mergeCell ref="K242:N242"/>
    <mergeCell ref="O242:T242"/>
    <mergeCell ref="U242:Z242"/>
    <mergeCell ref="AA242:AF242"/>
    <mergeCell ref="A243:J243"/>
    <mergeCell ref="K243:N243"/>
    <mergeCell ref="O247:T247"/>
    <mergeCell ref="U247:Z247"/>
    <mergeCell ref="AA247:AF247"/>
    <mergeCell ref="A244:J244"/>
    <mergeCell ref="K244:N244"/>
    <mergeCell ref="O244:T244"/>
    <mergeCell ref="U244:Z244"/>
    <mergeCell ref="AA244:AF244"/>
    <mergeCell ref="A245:J245"/>
    <mergeCell ref="K245:N245"/>
    <mergeCell ref="AA248:AF248"/>
    <mergeCell ref="AA257:AF257"/>
    <mergeCell ref="A256:AF256"/>
    <mergeCell ref="A246:J246"/>
    <mergeCell ref="K246:N246"/>
    <mergeCell ref="O246:T246"/>
    <mergeCell ref="U246:Z246"/>
    <mergeCell ref="AA246:AF246"/>
    <mergeCell ref="A247:J247"/>
    <mergeCell ref="K247:N247"/>
    <mergeCell ref="A248:J248"/>
    <mergeCell ref="K248:N248"/>
    <mergeCell ref="O248:T248"/>
    <mergeCell ref="U248:Z248"/>
    <mergeCell ref="AA381:AF381"/>
    <mergeCell ref="W374:AF374"/>
    <mergeCell ref="W375:AF375"/>
    <mergeCell ref="A377:AF377"/>
    <mergeCell ref="A378:AF378"/>
    <mergeCell ref="A379:J379"/>
    <mergeCell ref="O379:T379"/>
    <mergeCell ref="U379:Z379"/>
    <mergeCell ref="AA379:AF379"/>
    <mergeCell ref="AA383:AF383"/>
    <mergeCell ref="A380:J380"/>
    <mergeCell ref="K380:N380"/>
    <mergeCell ref="O380:T380"/>
    <mergeCell ref="U380:Z380"/>
    <mergeCell ref="AA380:AF380"/>
    <mergeCell ref="A381:J381"/>
    <mergeCell ref="K381:N381"/>
    <mergeCell ref="O381:T381"/>
    <mergeCell ref="U381:Z381"/>
    <mergeCell ref="AA385:AF385"/>
    <mergeCell ref="A382:J382"/>
    <mergeCell ref="K382:N382"/>
    <mergeCell ref="O382:T382"/>
    <mergeCell ref="U382:Z382"/>
    <mergeCell ref="AA382:AF382"/>
    <mergeCell ref="A383:J383"/>
    <mergeCell ref="K383:N383"/>
    <mergeCell ref="O383:T383"/>
    <mergeCell ref="U383:Z383"/>
    <mergeCell ref="AA387:AF387"/>
    <mergeCell ref="A384:J384"/>
    <mergeCell ref="K384:N384"/>
    <mergeCell ref="O384:T384"/>
    <mergeCell ref="U384:Z384"/>
    <mergeCell ref="AA384:AF384"/>
    <mergeCell ref="A385:J385"/>
    <mergeCell ref="K385:N385"/>
    <mergeCell ref="O385:T385"/>
    <mergeCell ref="U385:Z385"/>
    <mergeCell ref="AA389:AF389"/>
    <mergeCell ref="A386:J386"/>
    <mergeCell ref="K386:N386"/>
    <mergeCell ref="O386:T386"/>
    <mergeCell ref="U386:Z386"/>
    <mergeCell ref="AA386:AF386"/>
    <mergeCell ref="A387:J387"/>
    <mergeCell ref="K387:N387"/>
    <mergeCell ref="O387:T387"/>
    <mergeCell ref="U387:Z387"/>
    <mergeCell ref="AA391:AF391"/>
    <mergeCell ref="A388:J388"/>
    <mergeCell ref="K388:N388"/>
    <mergeCell ref="O388:T388"/>
    <mergeCell ref="U388:Z388"/>
    <mergeCell ref="AA388:AF388"/>
    <mergeCell ref="A389:J389"/>
    <mergeCell ref="K389:N389"/>
    <mergeCell ref="O389:T389"/>
    <mergeCell ref="U389:Z389"/>
    <mergeCell ref="AA393:AF393"/>
    <mergeCell ref="A390:J390"/>
    <mergeCell ref="K390:N390"/>
    <mergeCell ref="O390:T390"/>
    <mergeCell ref="U390:Z390"/>
    <mergeCell ref="AA390:AF390"/>
    <mergeCell ref="A391:J391"/>
    <mergeCell ref="K391:N391"/>
    <mergeCell ref="O391:T391"/>
    <mergeCell ref="U391:Z391"/>
    <mergeCell ref="AA395:AF395"/>
    <mergeCell ref="A392:J392"/>
    <mergeCell ref="K392:N392"/>
    <mergeCell ref="O392:T392"/>
    <mergeCell ref="U392:Z392"/>
    <mergeCell ref="AA392:AF392"/>
    <mergeCell ref="A393:J393"/>
    <mergeCell ref="K393:N393"/>
    <mergeCell ref="O393:T393"/>
    <mergeCell ref="U393:Z393"/>
    <mergeCell ref="AA397:AF397"/>
    <mergeCell ref="A394:J394"/>
    <mergeCell ref="K394:N394"/>
    <mergeCell ref="O394:T394"/>
    <mergeCell ref="U394:Z394"/>
    <mergeCell ref="AA394:AF394"/>
    <mergeCell ref="A395:J395"/>
    <mergeCell ref="K395:N395"/>
    <mergeCell ref="O395:T395"/>
    <mergeCell ref="U395:Z395"/>
    <mergeCell ref="AA399:AF399"/>
    <mergeCell ref="A396:J396"/>
    <mergeCell ref="K396:N396"/>
    <mergeCell ref="O396:T396"/>
    <mergeCell ref="U396:Z396"/>
    <mergeCell ref="AA396:AF396"/>
    <mergeCell ref="A397:J397"/>
    <mergeCell ref="K397:N397"/>
    <mergeCell ref="O397:T397"/>
    <mergeCell ref="U397:Z397"/>
    <mergeCell ref="AA401:AF401"/>
    <mergeCell ref="A398:J398"/>
    <mergeCell ref="K398:N398"/>
    <mergeCell ref="O398:T398"/>
    <mergeCell ref="U398:Z398"/>
    <mergeCell ref="AA398:AF398"/>
    <mergeCell ref="A399:J399"/>
    <mergeCell ref="K399:N399"/>
    <mergeCell ref="O399:T399"/>
    <mergeCell ref="U399:Z399"/>
    <mergeCell ref="AA403:AF403"/>
    <mergeCell ref="A400:J400"/>
    <mergeCell ref="K400:N400"/>
    <mergeCell ref="O400:T400"/>
    <mergeCell ref="U400:Z400"/>
    <mergeCell ref="AA400:AF400"/>
    <mergeCell ref="A401:J401"/>
    <mergeCell ref="K401:N401"/>
    <mergeCell ref="O401:T401"/>
    <mergeCell ref="U401:Z401"/>
    <mergeCell ref="AA405:AF405"/>
    <mergeCell ref="A402:J402"/>
    <mergeCell ref="K402:N402"/>
    <mergeCell ref="O402:T402"/>
    <mergeCell ref="U402:Z402"/>
    <mergeCell ref="AA402:AF402"/>
    <mergeCell ref="A403:J403"/>
    <mergeCell ref="K403:N403"/>
    <mergeCell ref="O403:T403"/>
    <mergeCell ref="U403:Z403"/>
    <mergeCell ref="AA407:AF407"/>
    <mergeCell ref="A404:J404"/>
    <mergeCell ref="K404:N404"/>
    <mergeCell ref="O404:T404"/>
    <mergeCell ref="U404:Z404"/>
    <mergeCell ref="AA404:AF404"/>
    <mergeCell ref="A405:J405"/>
    <mergeCell ref="K405:N405"/>
    <mergeCell ref="O405:T405"/>
    <mergeCell ref="U405:Z405"/>
    <mergeCell ref="AA409:AF409"/>
    <mergeCell ref="A406:J406"/>
    <mergeCell ref="K406:N406"/>
    <mergeCell ref="O406:T406"/>
    <mergeCell ref="U406:Z406"/>
    <mergeCell ref="AA406:AF406"/>
    <mergeCell ref="A407:J407"/>
    <mergeCell ref="K407:N407"/>
    <mergeCell ref="O407:T407"/>
    <mergeCell ref="U407:Z407"/>
    <mergeCell ref="AA411:AF411"/>
    <mergeCell ref="A408:J408"/>
    <mergeCell ref="K408:N408"/>
    <mergeCell ref="O408:T408"/>
    <mergeCell ref="U408:Z408"/>
    <mergeCell ref="AA408:AF408"/>
    <mergeCell ref="A409:J409"/>
    <mergeCell ref="K409:N409"/>
    <mergeCell ref="O409:T409"/>
    <mergeCell ref="U409:Z409"/>
    <mergeCell ref="AA413:AF413"/>
    <mergeCell ref="A410:J410"/>
    <mergeCell ref="K410:N410"/>
    <mergeCell ref="O410:T410"/>
    <mergeCell ref="U410:Z410"/>
    <mergeCell ref="AA410:AF410"/>
    <mergeCell ref="A411:J411"/>
    <mergeCell ref="K411:N411"/>
    <mergeCell ref="O411:T411"/>
    <mergeCell ref="U411:Z411"/>
    <mergeCell ref="AA415:AF415"/>
    <mergeCell ref="A412:J412"/>
    <mergeCell ref="K412:N412"/>
    <mergeCell ref="O412:T412"/>
    <mergeCell ref="U412:Z412"/>
    <mergeCell ref="AA412:AF412"/>
    <mergeCell ref="A413:J413"/>
    <mergeCell ref="K413:N413"/>
    <mergeCell ref="O413:T413"/>
    <mergeCell ref="U413:Z413"/>
    <mergeCell ref="AA417:AF417"/>
    <mergeCell ref="A414:J414"/>
    <mergeCell ref="K414:N414"/>
    <mergeCell ref="O414:T414"/>
    <mergeCell ref="U414:Z414"/>
    <mergeCell ref="AA414:AF414"/>
    <mergeCell ref="A415:J415"/>
    <mergeCell ref="K415:N415"/>
    <mergeCell ref="O415:T415"/>
    <mergeCell ref="U415:Z415"/>
    <mergeCell ref="AA419:AF419"/>
    <mergeCell ref="A416:J416"/>
    <mergeCell ref="K416:N416"/>
    <mergeCell ref="O416:T416"/>
    <mergeCell ref="U416:Z416"/>
    <mergeCell ref="AA416:AF416"/>
    <mergeCell ref="A417:J417"/>
    <mergeCell ref="K417:N417"/>
    <mergeCell ref="O417:T417"/>
    <mergeCell ref="U417:Z417"/>
    <mergeCell ref="AA421:AF421"/>
    <mergeCell ref="A418:J418"/>
    <mergeCell ref="K418:N418"/>
    <mergeCell ref="O418:T418"/>
    <mergeCell ref="U418:Z418"/>
    <mergeCell ref="AA418:AF418"/>
    <mergeCell ref="A419:J419"/>
    <mergeCell ref="K419:N419"/>
    <mergeCell ref="O419:T419"/>
    <mergeCell ref="U419:Z419"/>
    <mergeCell ref="AA423:AF423"/>
    <mergeCell ref="A420:J420"/>
    <mergeCell ref="K420:N420"/>
    <mergeCell ref="O420:T420"/>
    <mergeCell ref="U420:Z420"/>
    <mergeCell ref="AA420:AF420"/>
    <mergeCell ref="A421:J421"/>
    <mergeCell ref="K421:N421"/>
    <mergeCell ref="O421:T421"/>
    <mergeCell ref="U421:Z421"/>
    <mergeCell ref="AA425:AF425"/>
    <mergeCell ref="A422:J422"/>
    <mergeCell ref="K422:N422"/>
    <mergeCell ref="O422:T422"/>
    <mergeCell ref="U422:Z422"/>
    <mergeCell ref="AA422:AF422"/>
    <mergeCell ref="A423:J423"/>
    <mergeCell ref="K423:N423"/>
    <mergeCell ref="O423:T423"/>
    <mergeCell ref="U423:Z423"/>
    <mergeCell ref="AA427:AF427"/>
    <mergeCell ref="A424:J424"/>
    <mergeCell ref="K424:N424"/>
    <mergeCell ref="O424:T424"/>
    <mergeCell ref="U424:Z424"/>
    <mergeCell ref="AA424:AF424"/>
    <mergeCell ref="A425:J425"/>
    <mergeCell ref="K425:N425"/>
    <mergeCell ref="O425:T425"/>
    <mergeCell ref="U425:Z425"/>
    <mergeCell ref="AA429:AF429"/>
    <mergeCell ref="A426:J426"/>
    <mergeCell ref="K426:N426"/>
    <mergeCell ref="O426:T426"/>
    <mergeCell ref="U426:Z426"/>
    <mergeCell ref="AA426:AF426"/>
    <mergeCell ref="A427:J427"/>
    <mergeCell ref="K427:N427"/>
    <mergeCell ref="O427:T427"/>
    <mergeCell ref="U427:Z427"/>
    <mergeCell ref="AA431:AF431"/>
    <mergeCell ref="A428:J428"/>
    <mergeCell ref="K428:N428"/>
    <mergeCell ref="O428:T428"/>
    <mergeCell ref="U428:Z428"/>
    <mergeCell ref="AA428:AF428"/>
    <mergeCell ref="A429:J429"/>
    <mergeCell ref="K429:N429"/>
    <mergeCell ref="O429:T429"/>
    <mergeCell ref="U429:Z429"/>
    <mergeCell ref="AA433:AF433"/>
    <mergeCell ref="A430:J430"/>
    <mergeCell ref="K430:N430"/>
    <mergeCell ref="O430:T430"/>
    <mergeCell ref="U430:Z430"/>
    <mergeCell ref="AA430:AF430"/>
    <mergeCell ref="A431:J431"/>
    <mergeCell ref="K431:N431"/>
    <mergeCell ref="O431:T431"/>
    <mergeCell ref="U431:Z431"/>
    <mergeCell ref="AA435:AF435"/>
    <mergeCell ref="A432:J432"/>
    <mergeCell ref="K432:N432"/>
    <mergeCell ref="O432:T432"/>
    <mergeCell ref="U432:Z432"/>
    <mergeCell ref="AA432:AF432"/>
    <mergeCell ref="A433:J433"/>
    <mergeCell ref="K433:N433"/>
    <mergeCell ref="O433:T433"/>
    <mergeCell ref="U433:Z433"/>
    <mergeCell ref="AA437:AF437"/>
    <mergeCell ref="A434:J434"/>
    <mergeCell ref="K434:N434"/>
    <mergeCell ref="O434:T434"/>
    <mergeCell ref="U434:Z434"/>
    <mergeCell ref="AA434:AF434"/>
    <mergeCell ref="A435:J435"/>
    <mergeCell ref="K435:N435"/>
    <mergeCell ref="O435:T435"/>
    <mergeCell ref="U435:Z435"/>
    <mergeCell ref="AA439:AF439"/>
    <mergeCell ref="A436:J436"/>
    <mergeCell ref="K436:N436"/>
    <mergeCell ref="O436:T436"/>
    <mergeCell ref="U436:Z436"/>
    <mergeCell ref="AA436:AF436"/>
    <mergeCell ref="A437:J437"/>
    <mergeCell ref="K437:N437"/>
    <mergeCell ref="O437:T437"/>
    <mergeCell ref="U437:Z437"/>
    <mergeCell ref="AA441:AF441"/>
    <mergeCell ref="A438:J438"/>
    <mergeCell ref="K438:N438"/>
    <mergeCell ref="O438:T438"/>
    <mergeCell ref="U438:Z438"/>
    <mergeCell ref="AA438:AF438"/>
    <mergeCell ref="A439:J439"/>
    <mergeCell ref="K439:N439"/>
    <mergeCell ref="O439:T439"/>
    <mergeCell ref="U439:Z439"/>
    <mergeCell ref="AA443:AF443"/>
    <mergeCell ref="A440:J440"/>
    <mergeCell ref="K440:N440"/>
    <mergeCell ref="O440:T440"/>
    <mergeCell ref="U440:Z440"/>
    <mergeCell ref="AA440:AF440"/>
    <mergeCell ref="A441:J441"/>
    <mergeCell ref="K441:N441"/>
    <mergeCell ref="O441:T441"/>
    <mergeCell ref="U441:Z441"/>
    <mergeCell ref="AA445:AF445"/>
    <mergeCell ref="A442:J442"/>
    <mergeCell ref="K442:N442"/>
    <mergeCell ref="O442:T442"/>
    <mergeCell ref="U442:Z442"/>
    <mergeCell ref="AA442:AF442"/>
    <mergeCell ref="A443:J443"/>
    <mergeCell ref="K443:N443"/>
    <mergeCell ref="O443:T443"/>
    <mergeCell ref="U443:Z443"/>
    <mergeCell ref="AA447:AF447"/>
    <mergeCell ref="A444:J444"/>
    <mergeCell ref="K444:N444"/>
    <mergeCell ref="O444:T444"/>
    <mergeCell ref="U444:Z444"/>
    <mergeCell ref="AA444:AF444"/>
    <mergeCell ref="A445:J445"/>
    <mergeCell ref="K445:N445"/>
    <mergeCell ref="O445:T445"/>
    <mergeCell ref="U445:Z445"/>
    <mergeCell ref="AA449:AF449"/>
    <mergeCell ref="A446:J446"/>
    <mergeCell ref="K446:N446"/>
    <mergeCell ref="O446:T446"/>
    <mergeCell ref="U446:Z446"/>
    <mergeCell ref="AA446:AF446"/>
    <mergeCell ref="A447:J447"/>
    <mergeCell ref="K447:N447"/>
    <mergeCell ref="O447:T447"/>
    <mergeCell ref="U447:Z447"/>
    <mergeCell ref="AA451:AF451"/>
    <mergeCell ref="A448:J448"/>
    <mergeCell ref="K448:N448"/>
    <mergeCell ref="O448:T448"/>
    <mergeCell ref="U448:Z448"/>
    <mergeCell ref="AA448:AF448"/>
    <mergeCell ref="A449:J449"/>
    <mergeCell ref="K449:N449"/>
    <mergeCell ref="O449:T449"/>
    <mergeCell ref="U449:Z449"/>
    <mergeCell ref="AA453:AF453"/>
    <mergeCell ref="A450:J450"/>
    <mergeCell ref="K450:N450"/>
    <mergeCell ref="O450:T450"/>
    <mergeCell ref="U450:Z450"/>
    <mergeCell ref="AA450:AF450"/>
    <mergeCell ref="A451:J451"/>
    <mergeCell ref="K451:N451"/>
    <mergeCell ref="O451:T451"/>
    <mergeCell ref="U451:Z451"/>
    <mergeCell ref="AA455:AF455"/>
    <mergeCell ref="A452:J452"/>
    <mergeCell ref="K452:N452"/>
    <mergeCell ref="O452:T452"/>
    <mergeCell ref="U452:Z452"/>
    <mergeCell ref="AA452:AF452"/>
    <mergeCell ref="A453:J453"/>
    <mergeCell ref="K453:N453"/>
    <mergeCell ref="O453:T453"/>
    <mergeCell ref="U453:Z453"/>
    <mergeCell ref="AA457:AF457"/>
    <mergeCell ref="A454:J454"/>
    <mergeCell ref="K454:N454"/>
    <mergeCell ref="O454:T454"/>
    <mergeCell ref="U454:Z454"/>
    <mergeCell ref="AA454:AF454"/>
    <mergeCell ref="A455:J455"/>
    <mergeCell ref="K455:N455"/>
    <mergeCell ref="O455:T455"/>
    <mergeCell ref="U455:Z455"/>
    <mergeCell ref="AA459:AF459"/>
    <mergeCell ref="A456:J456"/>
    <mergeCell ref="K456:N456"/>
    <mergeCell ref="O456:T456"/>
    <mergeCell ref="U456:Z456"/>
    <mergeCell ref="AA456:AF456"/>
    <mergeCell ref="A457:J457"/>
    <mergeCell ref="K457:N457"/>
    <mergeCell ref="O457:T457"/>
    <mergeCell ref="U457:Z457"/>
    <mergeCell ref="AA461:AF461"/>
    <mergeCell ref="A458:J458"/>
    <mergeCell ref="K458:N458"/>
    <mergeCell ref="O458:T458"/>
    <mergeCell ref="U458:Z458"/>
    <mergeCell ref="AA458:AF458"/>
    <mergeCell ref="A459:J459"/>
    <mergeCell ref="K459:N459"/>
    <mergeCell ref="O459:T459"/>
    <mergeCell ref="U459:Z459"/>
    <mergeCell ref="AA463:AF463"/>
    <mergeCell ref="A460:J460"/>
    <mergeCell ref="K460:N460"/>
    <mergeCell ref="O460:T460"/>
    <mergeCell ref="U460:Z460"/>
    <mergeCell ref="AA460:AF460"/>
    <mergeCell ref="A461:J461"/>
    <mergeCell ref="K461:N461"/>
    <mergeCell ref="O461:T461"/>
    <mergeCell ref="U461:Z461"/>
    <mergeCell ref="AA465:AF465"/>
    <mergeCell ref="A462:J462"/>
    <mergeCell ref="K462:N462"/>
    <mergeCell ref="O462:T462"/>
    <mergeCell ref="U462:Z462"/>
    <mergeCell ref="AA462:AF462"/>
    <mergeCell ref="A463:J463"/>
    <mergeCell ref="K463:N463"/>
    <mergeCell ref="O463:T463"/>
    <mergeCell ref="U463:Z463"/>
    <mergeCell ref="AA467:AF467"/>
    <mergeCell ref="A464:J464"/>
    <mergeCell ref="K464:N464"/>
    <mergeCell ref="O464:T464"/>
    <mergeCell ref="U464:Z464"/>
    <mergeCell ref="AA464:AF464"/>
    <mergeCell ref="A465:J465"/>
    <mergeCell ref="K465:N465"/>
    <mergeCell ref="O465:T465"/>
    <mergeCell ref="U465:Z465"/>
    <mergeCell ref="AA469:AF469"/>
    <mergeCell ref="A466:J466"/>
    <mergeCell ref="K466:N466"/>
    <mergeCell ref="O466:T466"/>
    <mergeCell ref="U466:Z466"/>
    <mergeCell ref="AA466:AF466"/>
    <mergeCell ref="A467:J467"/>
    <mergeCell ref="K467:N467"/>
    <mergeCell ref="O467:T467"/>
    <mergeCell ref="U467:Z467"/>
    <mergeCell ref="AA471:AF471"/>
    <mergeCell ref="A468:J468"/>
    <mergeCell ref="K468:N468"/>
    <mergeCell ref="O468:T468"/>
    <mergeCell ref="U468:Z468"/>
    <mergeCell ref="AA468:AF468"/>
    <mergeCell ref="A469:J469"/>
    <mergeCell ref="K469:N469"/>
    <mergeCell ref="O469:T469"/>
    <mergeCell ref="U469:Z469"/>
    <mergeCell ref="AA473:AF473"/>
    <mergeCell ref="A470:J470"/>
    <mergeCell ref="K470:N470"/>
    <mergeCell ref="O470:T470"/>
    <mergeCell ref="U470:Z470"/>
    <mergeCell ref="AA470:AF470"/>
    <mergeCell ref="A471:J471"/>
    <mergeCell ref="K471:N471"/>
    <mergeCell ref="O471:T471"/>
    <mergeCell ref="U471:Z471"/>
    <mergeCell ref="AA475:AF475"/>
    <mergeCell ref="A472:J472"/>
    <mergeCell ref="K472:N472"/>
    <mergeCell ref="O472:T472"/>
    <mergeCell ref="U472:Z472"/>
    <mergeCell ref="AA472:AF472"/>
    <mergeCell ref="A473:J473"/>
    <mergeCell ref="K473:N473"/>
    <mergeCell ref="O473:T473"/>
    <mergeCell ref="U473:Z473"/>
    <mergeCell ref="AA477:AF477"/>
    <mergeCell ref="A474:J474"/>
    <mergeCell ref="K474:N474"/>
    <mergeCell ref="O474:T474"/>
    <mergeCell ref="U474:Z474"/>
    <mergeCell ref="AA474:AF474"/>
    <mergeCell ref="A475:J475"/>
    <mergeCell ref="K475:N475"/>
    <mergeCell ref="O475:T475"/>
    <mergeCell ref="U475:Z475"/>
    <mergeCell ref="AA479:AF479"/>
    <mergeCell ref="A476:J476"/>
    <mergeCell ref="K476:N476"/>
    <mergeCell ref="O476:T476"/>
    <mergeCell ref="U476:Z476"/>
    <mergeCell ref="AA476:AF476"/>
    <mergeCell ref="A477:J477"/>
    <mergeCell ref="K477:N477"/>
    <mergeCell ref="O477:T477"/>
    <mergeCell ref="U477:Z477"/>
    <mergeCell ref="AA481:AF481"/>
    <mergeCell ref="A478:J478"/>
    <mergeCell ref="K478:N478"/>
    <mergeCell ref="O478:T478"/>
    <mergeCell ref="U478:Z478"/>
    <mergeCell ref="AA478:AF478"/>
    <mergeCell ref="A479:J479"/>
    <mergeCell ref="K479:N479"/>
    <mergeCell ref="O479:T479"/>
    <mergeCell ref="U479:Z479"/>
    <mergeCell ref="AA483:AF483"/>
    <mergeCell ref="A480:J480"/>
    <mergeCell ref="K480:N480"/>
    <mergeCell ref="O480:T480"/>
    <mergeCell ref="U480:Z480"/>
    <mergeCell ref="AA480:AF480"/>
    <mergeCell ref="A481:J481"/>
    <mergeCell ref="K481:N481"/>
    <mergeCell ref="O481:T481"/>
    <mergeCell ref="U481:Z481"/>
    <mergeCell ref="AA485:AF485"/>
    <mergeCell ref="A482:J482"/>
    <mergeCell ref="K482:N482"/>
    <mergeCell ref="O482:T482"/>
    <mergeCell ref="U482:Z482"/>
    <mergeCell ref="AA482:AF482"/>
    <mergeCell ref="A483:J483"/>
    <mergeCell ref="K483:N483"/>
    <mergeCell ref="O483:T483"/>
    <mergeCell ref="U483:Z483"/>
    <mergeCell ref="AA487:AF487"/>
    <mergeCell ref="A484:J484"/>
    <mergeCell ref="K484:N484"/>
    <mergeCell ref="O484:T484"/>
    <mergeCell ref="U484:Z484"/>
    <mergeCell ref="AA484:AF484"/>
    <mergeCell ref="A485:J485"/>
    <mergeCell ref="K485:N485"/>
    <mergeCell ref="O485:T485"/>
    <mergeCell ref="U485:Z485"/>
    <mergeCell ref="AA489:AF489"/>
    <mergeCell ref="A486:J486"/>
    <mergeCell ref="K486:N486"/>
    <mergeCell ref="O486:T486"/>
    <mergeCell ref="U486:Z486"/>
    <mergeCell ref="AA486:AF486"/>
    <mergeCell ref="A487:J487"/>
    <mergeCell ref="K487:N487"/>
    <mergeCell ref="O487:T487"/>
    <mergeCell ref="U487:Z487"/>
    <mergeCell ref="AA491:AF491"/>
    <mergeCell ref="A488:J488"/>
    <mergeCell ref="K488:N488"/>
    <mergeCell ref="O488:T488"/>
    <mergeCell ref="U488:Z488"/>
    <mergeCell ref="AA488:AF488"/>
    <mergeCell ref="A489:J489"/>
    <mergeCell ref="K489:N489"/>
    <mergeCell ref="O489:T489"/>
    <mergeCell ref="U489:Z489"/>
    <mergeCell ref="AA492:AF492"/>
    <mergeCell ref="A490:J490"/>
    <mergeCell ref="K490:N490"/>
    <mergeCell ref="O490:T490"/>
    <mergeCell ref="U490:Z490"/>
    <mergeCell ref="AA490:AF490"/>
    <mergeCell ref="A491:J491"/>
    <mergeCell ref="K491:N491"/>
    <mergeCell ref="O491:T491"/>
    <mergeCell ref="U491:Z491"/>
    <mergeCell ref="A492:J492"/>
    <mergeCell ref="K492:N492"/>
    <mergeCell ref="O492:T492"/>
    <mergeCell ref="U492:Z492"/>
  </mergeCells>
  <conditionalFormatting sqref="A15:A126">
    <cfRule type="cellIs" priority="9" dxfId="0" operator="equal" stopIfTrue="1">
      <formula>Z_TARTALOMJEGYZÉK!A15</formula>
    </cfRule>
  </conditionalFormatting>
  <conditionalFormatting sqref="K15:K126 O15:O126 U15:U126 AA15:AA126">
    <cfRule type="cellIs" priority="8" dxfId="0" operator="equal" stopIfTrue="1">
      <formula>Z_TARTALOMJEGYZÉK!K15</formula>
    </cfRule>
  </conditionalFormatting>
  <conditionalFormatting sqref="A137:A248 K137:K248 O137:O248 U137:U248 AA137:AA248">
    <cfRule type="cellIs" priority="7" dxfId="0" operator="equal" stopIfTrue="1">
      <formula>#REF!</formula>
    </cfRule>
  </conditionalFormatting>
  <conditionalFormatting sqref="A259:A370">
    <cfRule type="cellIs" priority="6" dxfId="0" operator="equal" stopIfTrue="1">
      <formula>#REF!</formula>
    </cfRule>
  </conditionalFormatting>
  <conditionalFormatting sqref="K259:K370 O259:O370 U259:U370 AA259:AA370">
    <cfRule type="cellIs" priority="5" dxfId="0" operator="equal" stopIfTrue="1">
      <formula>#REF!</formula>
    </cfRule>
  </conditionalFormatting>
  <conditionalFormatting sqref="A381:A492">
    <cfRule type="cellIs" priority="4" dxfId="0" operator="equal" stopIfTrue="1">
      <formula>#REF!</formula>
    </cfRule>
  </conditionalFormatting>
  <conditionalFormatting sqref="K381:K492 O381:O492 U381:U492 AA381:AA492">
    <cfRule type="cellIs" priority="3" dxfId="0" operator="equal" stopIfTrue="1">
      <formula>#REF!</formula>
    </cfRule>
  </conditionalFormatting>
  <conditionalFormatting sqref="A503:A614">
    <cfRule type="cellIs" priority="2" dxfId="0" operator="equal" stopIfTrue="1">
      <formula>#REF!</formula>
    </cfRule>
  </conditionalFormatting>
  <conditionalFormatting sqref="K503:K614 O503:O614 U503:U614 AA503:AA614">
    <cfRule type="cellIs" priority="1" dxfId="0" operator="equal" stopIfTrue="1">
      <formula>#REF!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dőlt"Vaja Város Önkormányzat&amp;R&amp;"Times New Roman CE,Félkövér dőlt"7.2. tájékoztató tábla a ……/2019.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view="pageLayout" zoomScaleNormal="120" workbookViewId="0" topLeftCell="A7">
      <selection activeCell="C16" sqref="C16"/>
    </sheetView>
  </sheetViews>
  <sheetFormatPr defaultColWidth="12.00390625" defaultRowHeight="12.75"/>
  <cols>
    <col min="1" max="1" width="58.875" style="571" customWidth="1"/>
    <col min="2" max="2" width="6.875" style="571" customWidth="1"/>
    <col min="3" max="3" width="17.125" style="571" customWidth="1"/>
    <col min="4" max="4" width="19.125" style="571" customWidth="1"/>
    <col min="5" max="16384" width="12.00390625" style="571" customWidth="1"/>
  </cols>
  <sheetData>
    <row r="1" spans="1:4" ht="16.5" customHeight="1">
      <c r="A1" s="933" t="str">
        <f>CONCATENATE("7.3. tájékoztató tábla ",Z_ALAPADATOK!A7," ",Z_ALAPADATOK!B7," ",Z_ALAPADATOK!C7," ",Z_ALAPADATOK!D7," ",Z_ALAPADATOK!E7," ",Z_ALAPADATOK!F7," ",Z_ALAPADATOK!G7," ",Z_ALAPADATOK!H7)</f>
        <v>7.3. tájékoztató tábla a 5 / 2019. ( V.29. ) önkormányzati rendelethez</v>
      </c>
      <c r="B1" s="933"/>
      <c r="C1" s="933"/>
      <c r="D1" s="933"/>
    </row>
    <row r="2" s="663" customFormat="1" ht="16.5" customHeight="1"/>
    <row r="3" spans="1:4" s="600" customFormat="1" ht="16.5" customHeight="1">
      <c r="A3" s="934" t="s">
        <v>873</v>
      </c>
      <c r="B3" s="934"/>
      <c r="C3" s="934"/>
      <c r="D3" s="934"/>
    </row>
    <row r="4" spans="1:4" s="600" customFormat="1" ht="16.5" customHeight="1">
      <c r="A4" s="934" t="s">
        <v>876</v>
      </c>
      <c r="B4" s="934"/>
      <c r="C4" s="934"/>
      <c r="D4" s="934"/>
    </row>
    <row r="5" spans="1:4" s="600" customFormat="1" ht="16.5" customHeight="1">
      <c r="A5" s="928" t="s">
        <v>958</v>
      </c>
      <c r="B5" s="929"/>
      <c r="C5" s="929"/>
      <c r="D5" s="929"/>
    </row>
    <row r="6" ht="16.5" customHeight="1" thickBot="1"/>
    <row r="7" spans="1:4" ht="43.5" customHeight="1" thickBot="1">
      <c r="A7" s="572" t="s">
        <v>217</v>
      </c>
      <c r="B7" s="573" t="s">
        <v>805</v>
      </c>
      <c r="C7" s="574" t="s">
        <v>825</v>
      </c>
      <c r="D7" s="575" t="s">
        <v>826</v>
      </c>
    </row>
    <row r="8" spans="1:4" ht="16.5" thickBot="1">
      <c r="A8" s="576" t="s">
        <v>561</v>
      </c>
      <c r="B8" s="577" t="s">
        <v>562</v>
      </c>
      <c r="C8" s="577" t="s">
        <v>563</v>
      </c>
      <c r="D8" s="578" t="s">
        <v>565</v>
      </c>
    </row>
    <row r="9" spans="1:4" ht="15.75" customHeight="1">
      <c r="A9" s="579" t="s">
        <v>827</v>
      </c>
      <c r="B9" s="580" t="s">
        <v>178</v>
      </c>
      <c r="C9" s="581"/>
      <c r="D9" s="582"/>
    </row>
    <row r="10" spans="1:4" ht="15.75" customHeight="1">
      <c r="A10" s="579" t="s">
        <v>828</v>
      </c>
      <c r="B10" s="583" t="s">
        <v>179</v>
      </c>
      <c r="C10" s="584"/>
      <c r="D10" s="585"/>
    </row>
    <row r="11" spans="1:4" ht="15.75" customHeight="1">
      <c r="A11" s="579" t="s">
        <v>829</v>
      </c>
      <c r="B11" s="583" t="s">
        <v>180</v>
      </c>
      <c r="C11" s="584"/>
      <c r="D11" s="585"/>
    </row>
    <row r="12" spans="1:4" ht="15.75" customHeight="1" thickBot="1">
      <c r="A12" s="586" t="s">
        <v>830</v>
      </c>
      <c r="B12" s="587" t="s">
        <v>181</v>
      </c>
      <c r="C12" s="588"/>
      <c r="D12" s="589"/>
    </row>
    <row r="13" spans="1:4" ht="15.75" customHeight="1" thickBot="1">
      <c r="A13" s="590" t="s">
        <v>831</v>
      </c>
      <c r="B13" s="591" t="s">
        <v>182</v>
      </c>
      <c r="C13" s="592"/>
      <c r="D13" s="593">
        <f>+D14+D15+D16+D17</f>
        <v>140500000</v>
      </c>
    </row>
    <row r="14" spans="1:4" ht="15.75" customHeight="1">
      <c r="A14" s="594" t="s">
        <v>984</v>
      </c>
      <c r="B14" s="580" t="s">
        <v>183</v>
      </c>
      <c r="C14" s="581">
        <v>1</v>
      </c>
      <c r="D14" s="582">
        <v>140500000</v>
      </c>
    </row>
    <row r="15" spans="1:4" ht="15.75" customHeight="1">
      <c r="A15" s="579" t="s">
        <v>832</v>
      </c>
      <c r="B15" s="583" t="s">
        <v>184</v>
      </c>
      <c r="C15" s="584"/>
      <c r="D15" s="585"/>
    </row>
    <row r="16" spans="1:4" ht="15.75" customHeight="1">
      <c r="A16" s="579" t="s">
        <v>833</v>
      </c>
      <c r="B16" s="583" t="s">
        <v>185</v>
      </c>
      <c r="C16" s="584"/>
      <c r="D16" s="585"/>
    </row>
    <row r="17" spans="1:4" ht="15.75" customHeight="1" thickBot="1">
      <c r="A17" s="586" t="s">
        <v>834</v>
      </c>
      <c r="B17" s="587" t="s">
        <v>186</v>
      </c>
      <c r="C17" s="588"/>
      <c r="D17" s="589"/>
    </row>
    <row r="18" spans="1:4" ht="15.75" customHeight="1" thickBot="1">
      <c r="A18" s="590" t="s">
        <v>835</v>
      </c>
      <c r="B18" s="591" t="s">
        <v>187</v>
      </c>
      <c r="C18" s="592"/>
      <c r="D18" s="593">
        <f>+D19+D20+D21</f>
        <v>0</v>
      </c>
    </row>
    <row r="19" spans="1:4" ht="15.75" customHeight="1">
      <c r="A19" s="594" t="s">
        <v>836</v>
      </c>
      <c r="B19" s="580" t="s">
        <v>188</v>
      </c>
      <c r="C19" s="581"/>
      <c r="D19" s="582"/>
    </row>
    <row r="20" spans="1:4" ht="15.75" customHeight="1">
      <c r="A20" s="579" t="s">
        <v>837</v>
      </c>
      <c r="B20" s="583" t="s">
        <v>189</v>
      </c>
      <c r="C20" s="584"/>
      <c r="D20" s="585"/>
    </row>
    <row r="21" spans="1:4" ht="15.75" customHeight="1" thickBot="1">
      <c r="A21" s="586" t="s">
        <v>838</v>
      </c>
      <c r="B21" s="587" t="s">
        <v>190</v>
      </c>
      <c r="C21" s="588"/>
      <c r="D21" s="589"/>
    </row>
    <row r="22" spans="1:4" ht="15.75" customHeight="1" thickBot="1">
      <c r="A22" s="590" t="s">
        <v>839</v>
      </c>
      <c r="B22" s="591" t="s">
        <v>191</v>
      </c>
      <c r="C22" s="592"/>
      <c r="D22" s="593">
        <f>+D23+D24+D25</f>
        <v>0</v>
      </c>
    </row>
    <row r="23" spans="1:4" ht="15.75" customHeight="1">
      <c r="A23" s="594" t="s">
        <v>840</v>
      </c>
      <c r="B23" s="580" t="s">
        <v>192</v>
      </c>
      <c r="C23" s="581"/>
      <c r="D23" s="582"/>
    </row>
    <row r="24" spans="1:4" ht="15.75" customHeight="1">
      <c r="A24" s="579" t="s">
        <v>841</v>
      </c>
      <c r="B24" s="583" t="s">
        <v>193</v>
      </c>
      <c r="C24" s="584"/>
      <c r="D24" s="585"/>
    </row>
    <row r="25" spans="1:4" ht="15.75" customHeight="1">
      <c r="A25" s="579" t="s">
        <v>842</v>
      </c>
      <c r="B25" s="583" t="s">
        <v>194</v>
      </c>
      <c r="C25" s="584"/>
      <c r="D25" s="585"/>
    </row>
    <row r="26" spans="1:4" ht="15.75" customHeight="1">
      <c r="A26" s="579" t="s">
        <v>843</v>
      </c>
      <c r="B26" s="583" t="s">
        <v>195</v>
      </c>
      <c r="C26" s="584"/>
      <c r="D26" s="585"/>
    </row>
    <row r="27" spans="1:4" ht="15.75" customHeight="1">
      <c r="A27" s="579"/>
      <c r="B27" s="583" t="s">
        <v>196</v>
      </c>
      <c r="C27" s="584"/>
      <c r="D27" s="585"/>
    </row>
    <row r="28" spans="1:4" ht="15.75" customHeight="1">
      <c r="A28" s="579"/>
      <c r="B28" s="583" t="s">
        <v>197</v>
      </c>
      <c r="C28" s="584"/>
      <c r="D28" s="585"/>
    </row>
    <row r="29" spans="1:4" ht="15.75" customHeight="1">
      <c r="A29" s="579"/>
      <c r="B29" s="583" t="s">
        <v>198</v>
      </c>
      <c r="C29" s="584"/>
      <c r="D29" s="585"/>
    </row>
    <row r="30" spans="1:4" ht="15.75" customHeight="1">
      <c r="A30" s="579"/>
      <c r="B30" s="583" t="s">
        <v>199</v>
      </c>
      <c r="C30" s="584"/>
      <c r="D30" s="585"/>
    </row>
    <row r="31" spans="1:4" ht="15.75" customHeight="1">
      <c r="A31" s="579"/>
      <c r="B31" s="583" t="s">
        <v>200</v>
      </c>
      <c r="C31" s="584"/>
      <c r="D31" s="585"/>
    </row>
    <row r="32" spans="1:4" ht="15.75" customHeight="1">
      <c r="A32" s="579"/>
      <c r="B32" s="583" t="s">
        <v>201</v>
      </c>
      <c r="C32" s="584"/>
      <c r="D32" s="585"/>
    </row>
    <row r="33" spans="1:4" ht="15.75" customHeight="1">
      <c r="A33" s="579"/>
      <c r="B33" s="583" t="s">
        <v>202</v>
      </c>
      <c r="C33" s="584"/>
      <c r="D33" s="585"/>
    </row>
    <row r="34" spans="1:4" ht="15.75" customHeight="1">
      <c r="A34" s="579"/>
      <c r="B34" s="583" t="s">
        <v>203</v>
      </c>
      <c r="C34" s="584"/>
      <c r="D34" s="585"/>
    </row>
    <row r="35" spans="1:4" ht="15.75" customHeight="1">
      <c r="A35" s="579"/>
      <c r="B35" s="583" t="s">
        <v>204</v>
      </c>
      <c r="C35" s="584"/>
      <c r="D35" s="585"/>
    </row>
    <row r="36" spans="1:4" ht="15.75" customHeight="1">
      <c r="A36" s="579"/>
      <c r="B36" s="583" t="s">
        <v>205</v>
      </c>
      <c r="C36" s="584"/>
      <c r="D36" s="585"/>
    </row>
    <row r="37" spans="1:4" ht="15.75" customHeight="1">
      <c r="A37" s="579"/>
      <c r="B37" s="583" t="s">
        <v>799</v>
      </c>
      <c r="C37" s="584"/>
      <c r="D37" s="585"/>
    </row>
    <row r="38" spans="1:4" ht="15.75" customHeight="1">
      <c r="A38" s="579"/>
      <c r="B38" s="583" t="s">
        <v>800</v>
      </c>
      <c r="C38" s="584"/>
      <c r="D38" s="585"/>
    </row>
    <row r="39" spans="1:4" ht="15.75" customHeight="1">
      <c r="A39" s="579"/>
      <c r="B39" s="583" t="s">
        <v>801</v>
      </c>
      <c r="C39" s="584"/>
      <c r="D39" s="585"/>
    </row>
    <row r="40" spans="1:4" ht="15.75" customHeight="1">
      <c r="A40" s="579"/>
      <c r="B40" s="583" t="s">
        <v>802</v>
      </c>
      <c r="C40" s="584"/>
      <c r="D40" s="585"/>
    </row>
    <row r="41" spans="1:4" ht="15.75" customHeight="1" thickBot="1">
      <c r="A41" s="586"/>
      <c r="B41" s="587" t="s">
        <v>803</v>
      </c>
      <c r="C41" s="588"/>
      <c r="D41" s="589"/>
    </row>
    <row r="42" spans="1:6" ht="15.75" customHeight="1" thickBot="1">
      <c r="A42" s="930" t="s">
        <v>844</v>
      </c>
      <c r="B42" s="931"/>
      <c r="C42" s="595"/>
      <c r="D42" s="593">
        <f>+D9+D10+D11+D12+D13+D18+D22+D26+D27+D28+D29+D30+D31+D32+D33+D34+D35+D36+D37+D38+D39+D40+D41</f>
        <v>140500000</v>
      </c>
      <c r="F42" s="596"/>
    </row>
    <row r="43" ht="15.75">
      <c r="A43" s="597" t="s">
        <v>845</v>
      </c>
    </row>
    <row r="44" spans="1:4" ht="15.75">
      <c r="A44" s="598"/>
      <c r="B44" s="598"/>
      <c r="C44" s="932"/>
      <c r="D44" s="932"/>
    </row>
    <row r="45" spans="1:2" ht="15.75">
      <c r="A45" s="599"/>
      <c r="B45" s="599"/>
    </row>
    <row r="46" spans="1:3" ht="15.75">
      <c r="A46" s="599"/>
      <c r="B46" s="599"/>
      <c r="C46" s="599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9.375" style="82" customWidth="1"/>
    <col min="2" max="2" width="51.875" style="82" customWidth="1"/>
    <col min="3" max="3" width="25.00390625" style="82" customWidth="1"/>
    <col min="4" max="4" width="22.875" style="82" customWidth="1"/>
    <col min="5" max="5" width="25.00390625" style="82" customWidth="1"/>
    <col min="6" max="6" width="5.50390625" style="82" customWidth="1"/>
    <col min="7" max="16384" width="9.375" style="82" customWidth="1"/>
  </cols>
  <sheetData>
    <row r="1" spans="1:5" ht="12.75">
      <c r="A1" s="667"/>
      <c r="B1" s="667"/>
      <c r="C1" s="667"/>
      <c r="D1" s="667"/>
      <c r="E1" s="667"/>
    </row>
    <row r="2" spans="1:5" ht="15.75">
      <c r="A2" s="765" t="str">
        <f>CONCATENATE(PROPER(Z_ALAPADATOK!A3)," tulajdonában álló gazdálkodó szervezetek működéséből származó")</f>
        <v>Vaja Város  Önkormányzata tulajdonában álló gazdálkodó szervezetek működéséből származó</v>
      </c>
      <c r="B2" s="765"/>
      <c r="C2" s="765"/>
      <c r="D2" s="765"/>
      <c r="E2" s="765"/>
    </row>
    <row r="3" spans="1:6" ht="15.75">
      <c r="A3" s="938" t="s">
        <v>959</v>
      </c>
      <c r="B3" s="765"/>
      <c r="C3" s="765"/>
      <c r="D3" s="765"/>
      <c r="E3" s="765"/>
      <c r="F3" s="935" t="str">
        <f>CONCATENATE("8. tájékoztató tábla ",Z_ALAPADATOK!A7," ",Z_ALAPADATOK!B7," ",Z_ALAPADATOK!C7," ",Z_ALAPADATOK!D7," ",Z_ALAPADATOK!E7," ",Z_ALAPADATOK!F7," ",Z_ALAPADATOK!G7," ",Z_ALAPADATOK!H7)</f>
        <v>8. tájékoztató tábla a 5 / 2019. ( V.29. ) önkormányzati rendelethez</v>
      </c>
    </row>
    <row r="4" spans="1:6" ht="16.5" thickBot="1">
      <c r="A4" s="668"/>
      <c r="B4" s="667"/>
      <c r="C4" s="667"/>
      <c r="D4" s="667"/>
      <c r="E4" s="667"/>
      <c r="F4" s="935"/>
    </row>
    <row r="5" spans="1:6" ht="79.5" thickBot="1">
      <c r="A5" s="669" t="s">
        <v>805</v>
      </c>
      <c r="B5" s="670" t="s">
        <v>846</v>
      </c>
      <c r="C5" s="670" t="s">
        <v>847</v>
      </c>
      <c r="D5" s="670" t="s">
        <v>848</v>
      </c>
      <c r="E5" s="671" t="s">
        <v>849</v>
      </c>
      <c r="F5" s="935"/>
    </row>
    <row r="6" spans="1:6" ht="15.75">
      <c r="A6" s="664" t="s">
        <v>178</v>
      </c>
      <c r="B6" s="602" t="s">
        <v>977</v>
      </c>
      <c r="C6" s="603">
        <v>1</v>
      </c>
      <c r="D6" s="604">
        <v>10000000</v>
      </c>
      <c r="E6" s="605">
        <v>4480000</v>
      </c>
      <c r="F6" s="935"/>
    </row>
    <row r="7" spans="1:6" ht="15.75">
      <c r="A7" s="665" t="s">
        <v>179</v>
      </c>
      <c r="B7" s="606"/>
      <c r="C7" s="607"/>
      <c r="D7" s="608"/>
      <c r="E7" s="609"/>
      <c r="F7" s="935"/>
    </row>
    <row r="8" spans="1:6" ht="15.75">
      <c r="A8" s="665" t="s">
        <v>180</v>
      </c>
      <c r="B8" s="606"/>
      <c r="C8" s="607"/>
      <c r="D8" s="608"/>
      <c r="E8" s="609"/>
      <c r="F8" s="935"/>
    </row>
    <row r="9" spans="1:6" ht="15.75">
      <c r="A9" s="665" t="s">
        <v>181</v>
      </c>
      <c r="B9" s="606"/>
      <c r="C9" s="607"/>
      <c r="D9" s="608"/>
      <c r="E9" s="609"/>
      <c r="F9" s="935"/>
    </row>
    <row r="10" spans="1:6" ht="15.75">
      <c r="A10" s="665" t="s">
        <v>182</v>
      </c>
      <c r="B10" s="606"/>
      <c r="C10" s="607"/>
      <c r="D10" s="608"/>
      <c r="E10" s="609"/>
      <c r="F10" s="935"/>
    </row>
    <row r="11" spans="1:6" ht="15.75">
      <c r="A11" s="665" t="s">
        <v>183</v>
      </c>
      <c r="B11" s="606"/>
      <c r="C11" s="607"/>
      <c r="D11" s="608"/>
      <c r="E11" s="609"/>
      <c r="F11" s="935"/>
    </row>
    <row r="12" spans="1:6" ht="15.75">
      <c r="A12" s="665" t="s">
        <v>184</v>
      </c>
      <c r="B12" s="606"/>
      <c r="C12" s="607"/>
      <c r="D12" s="608"/>
      <c r="E12" s="609"/>
      <c r="F12" s="935"/>
    </row>
    <row r="13" spans="1:6" ht="15.75">
      <c r="A13" s="665" t="s">
        <v>185</v>
      </c>
      <c r="B13" s="606"/>
      <c r="C13" s="607"/>
      <c r="D13" s="608"/>
      <c r="E13" s="609"/>
      <c r="F13" s="935"/>
    </row>
    <row r="14" spans="1:6" ht="15.75">
      <c r="A14" s="665" t="s">
        <v>186</v>
      </c>
      <c r="B14" s="606"/>
      <c r="C14" s="607"/>
      <c r="D14" s="608"/>
      <c r="E14" s="609"/>
      <c r="F14" s="935"/>
    </row>
    <row r="15" spans="1:6" ht="15.75">
      <c r="A15" s="665" t="s">
        <v>187</v>
      </c>
      <c r="B15" s="606"/>
      <c r="C15" s="607"/>
      <c r="D15" s="608"/>
      <c r="E15" s="609"/>
      <c r="F15" s="935"/>
    </row>
    <row r="16" spans="1:6" ht="15.75">
      <c r="A16" s="665" t="s">
        <v>188</v>
      </c>
      <c r="B16" s="606"/>
      <c r="C16" s="607"/>
      <c r="D16" s="608"/>
      <c r="E16" s="609"/>
      <c r="F16" s="935"/>
    </row>
    <row r="17" spans="1:6" ht="15.75">
      <c r="A17" s="665" t="s">
        <v>189</v>
      </c>
      <c r="B17" s="606"/>
      <c r="C17" s="607"/>
      <c r="D17" s="608"/>
      <c r="E17" s="609"/>
      <c r="F17" s="935"/>
    </row>
    <row r="18" spans="1:6" ht="15.75">
      <c r="A18" s="665" t="s">
        <v>190</v>
      </c>
      <c r="B18" s="606"/>
      <c r="C18" s="607"/>
      <c r="D18" s="608"/>
      <c r="E18" s="609"/>
      <c r="F18" s="935"/>
    </row>
    <row r="19" spans="1:6" ht="15.75">
      <c r="A19" s="665" t="s">
        <v>191</v>
      </c>
      <c r="B19" s="606"/>
      <c r="C19" s="607"/>
      <c r="D19" s="608"/>
      <c r="E19" s="609"/>
      <c r="F19" s="935"/>
    </row>
    <row r="20" spans="1:6" ht="15.75">
      <c r="A20" s="665" t="s">
        <v>192</v>
      </c>
      <c r="B20" s="606"/>
      <c r="C20" s="607"/>
      <c r="D20" s="608"/>
      <c r="E20" s="609"/>
      <c r="F20" s="935"/>
    </row>
    <row r="21" spans="1:6" ht="15.75">
      <c r="A21" s="665" t="s">
        <v>193</v>
      </c>
      <c r="B21" s="606"/>
      <c r="C21" s="607"/>
      <c r="D21" s="608"/>
      <c r="E21" s="609"/>
      <c r="F21" s="935"/>
    </row>
    <row r="22" spans="1:6" ht="16.5" thickBot="1">
      <c r="A22" s="666" t="s">
        <v>194</v>
      </c>
      <c r="B22" s="610"/>
      <c r="C22" s="611"/>
      <c r="D22" s="612"/>
      <c r="E22" s="613"/>
      <c r="F22" s="935"/>
    </row>
    <row r="23" spans="1:6" ht="16.5" thickBot="1">
      <c r="A23" s="936" t="s">
        <v>850</v>
      </c>
      <c r="B23" s="937"/>
      <c r="C23" s="614"/>
      <c r="D23" s="615">
        <f>IF(SUM(D6:D22)=0,"",SUM(D6:D22))</f>
        <v>10000000</v>
      </c>
      <c r="E23" s="616">
        <f>IF(SUM(E6:E22)=0,"",SUM(E6:E22))</f>
        <v>4480000</v>
      </c>
      <c r="F23" s="935"/>
    </row>
    <row r="24" ht="15.75">
      <c r="A24" s="601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F12" sqref="F12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909" t="str">
        <f>CONCATENATE("9. tájékoztató tábla ",Z_ALAPADATOK!A7," ",Z_ALAPADATOK!B7," ",Z_ALAPADATOK!C7," ",Z_ALAPADATOK!D7," ",Z_ALAPADATOK!E7," ",Z_ALAPADATOK!F7," ",Z_ALAPADATOK!G7," ",Z_ALAPADATOK!H7)</f>
        <v>9. tájékoztató tábla a 5 / 2019. ( V.29. ) önkormányzati rendelethez</v>
      </c>
      <c r="B2" s="940"/>
      <c r="C2" s="940"/>
    </row>
    <row r="3" spans="1:3" ht="14.25">
      <c r="A3" s="617"/>
      <c r="B3" s="617"/>
      <c r="C3" s="617"/>
    </row>
    <row r="4" spans="1:3" ht="33.75" customHeight="1">
      <c r="A4" s="939" t="s">
        <v>851</v>
      </c>
      <c r="B4" s="939"/>
      <c r="C4" s="939"/>
    </row>
    <row r="5" ht="13.5" thickBot="1">
      <c r="C5" s="618"/>
    </row>
    <row r="6" spans="1:3" s="622" customFormat="1" ht="43.5" customHeight="1" thickBot="1">
      <c r="A6" s="619" t="s">
        <v>176</v>
      </c>
      <c r="B6" s="620" t="s">
        <v>217</v>
      </c>
      <c r="C6" s="621" t="s">
        <v>852</v>
      </c>
    </row>
    <row r="7" spans="1:3" ht="28.5" customHeight="1">
      <c r="A7" s="623" t="s">
        <v>178</v>
      </c>
      <c r="B7" s="624" t="s">
        <v>960</v>
      </c>
      <c r="C7" s="727">
        <v>327448699</v>
      </c>
    </row>
    <row r="8" spans="1:3" ht="18" customHeight="1">
      <c r="A8" s="625" t="s">
        <v>179</v>
      </c>
      <c r="B8" s="626" t="s">
        <v>853</v>
      </c>
      <c r="C8" s="672">
        <v>327448699</v>
      </c>
    </row>
    <row r="9" spans="1:3" ht="18" customHeight="1">
      <c r="A9" s="625" t="s">
        <v>180</v>
      </c>
      <c r="B9" s="626" t="s">
        <v>854</v>
      </c>
      <c r="C9" s="672"/>
    </row>
    <row r="10" spans="1:3" ht="18" customHeight="1">
      <c r="A10" s="625" t="s">
        <v>181</v>
      </c>
      <c r="B10" s="627" t="s">
        <v>855</v>
      </c>
      <c r="C10" s="672">
        <v>1496721446</v>
      </c>
    </row>
    <row r="11" spans="1:3" ht="18" customHeight="1">
      <c r="A11" s="628" t="s">
        <v>182</v>
      </c>
      <c r="B11" s="629" t="s">
        <v>856</v>
      </c>
      <c r="C11" s="673">
        <v>-1130122333</v>
      </c>
    </row>
    <row r="12" spans="1:3" ht="18" customHeight="1" thickBot="1">
      <c r="A12" s="630" t="s">
        <v>183</v>
      </c>
      <c r="B12" s="631" t="s">
        <v>857</v>
      </c>
      <c r="C12" s="674">
        <v>-305024262</v>
      </c>
    </row>
    <row r="13" spans="1:3" ht="25.5" customHeight="1">
      <c r="A13" s="632" t="s">
        <v>184</v>
      </c>
      <c r="B13" s="633" t="s">
        <v>961</v>
      </c>
      <c r="C13" s="675">
        <v>389023550</v>
      </c>
    </row>
    <row r="14" spans="1:3" ht="18" customHeight="1">
      <c r="A14" s="625" t="s">
        <v>185</v>
      </c>
      <c r="B14" s="626" t="s">
        <v>853</v>
      </c>
      <c r="C14" s="672">
        <v>389014910</v>
      </c>
    </row>
    <row r="15" spans="1:3" ht="18" customHeight="1" thickBot="1">
      <c r="A15" s="630" t="s">
        <v>186</v>
      </c>
      <c r="B15" s="634" t="s">
        <v>854</v>
      </c>
      <c r="C15" s="674">
        <v>8640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SheetLayoutView="100" workbookViewId="0" topLeftCell="A109">
      <selection activeCell="D149" sqref="D149:E149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81"/>
      <c r="B1" s="752" t="str">
        <f>CONCATENATE("1.1. melléklet ",Z_ALAPADATOK!A7," ",Z_ALAPADATOK!B7," ",Z_ALAPADATOK!C7," ",Z_ALAPADATOK!D7," ",Z_ALAPADATOK!E7," ",Z_ALAPADATOK!F7," ",Z_ALAPADATOK!G7," ",Z_ALAPADATOK!H7)</f>
        <v>1.1. melléklet a 5 / 2019. ( V.29. ) önkormányzati rendelethez</v>
      </c>
      <c r="C1" s="753"/>
      <c r="D1" s="753"/>
      <c r="E1" s="753"/>
    </row>
    <row r="2" spans="1:5" ht="15.75">
      <c r="A2" s="754" t="str">
        <f>CONCATENATE(Z_ALAPADATOK!A3)</f>
        <v>Vaja Város  Önkormányzata</v>
      </c>
      <c r="B2" s="755"/>
      <c r="C2" s="755"/>
      <c r="D2" s="755"/>
      <c r="E2" s="755"/>
    </row>
    <row r="3" spans="1:5" ht="15.75">
      <c r="A3" s="754" t="s">
        <v>925</v>
      </c>
      <c r="B3" s="754"/>
      <c r="C3" s="756"/>
      <c r="D3" s="754"/>
      <c r="E3" s="754"/>
    </row>
    <row r="4" spans="1:5" ht="12" customHeight="1">
      <c r="A4" s="754"/>
      <c r="B4" s="754"/>
      <c r="C4" s="756"/>
      <c r="D4" s="754"/>
      <c r="E4" s="754"/>
    </row>
    <row r="5" spans="1:5" ht="15.75">
      <c r="A5" s="381"/>
      <c r="B5" s="381"/>
      <c r="C5" s="382"/>
      <c r="D5" s="383"/>
      <c r="E5" s="383"/>
    </row>
    <row r="6" spans="1:5" ht="15.75" customHeight="1">
      <c r="A6" s="761" t="s">
        <v>175</v>
      </c>
      <c r="B6" s="761"/>
      <c r="C6" s="761"/>
      <c r="D6" s="761"/>
      <c r="E6" s="761"/>
    </row>
    <row r="7" spans="1:5" ht="15.75" customHeight="1" thickBot="1">
      <c r="A7" s="763" t="s">
        <v>274</v>
      </c>
      <c r="B7" s="763"/>
      <c r="C7" s="384"/>
      <c r="D7" s="383"/>
      <c r="E7" s="384" t="s">
        <v>672</v>
      </c>
    </row>
    <row r="8" spans="1:5" ht="15.75">
      <c r="A8" s="742" t="s">
        <v>224</v>
      </c>
      <c r="B8" s="741" t="s">
        <v>177</v>
      </c>
      <c r="C8" s="738" t="str">
        <f>+CONCATENATE(LEFT(Z_ÖSSZEFÜGGÉSEK!A6,4),". évi")</f>
        <v>2018. évi</v>
      </c>
      <c r="D8" s="758"/>
      <c r="E8" s="759"/>
    </row>
    <row r="9" spans="1:5" ht="24.75" thickBot="1">
      <c r="A9" s="740"/>
      <c r="B9" s="739"/>
      <c r="C9" s="253" t="s">
        <v>594</v>
      </c>
      <c r="D9" s="252" t="s">
        <v>595</v>
      </c>
      <c r="E9" s="370" t="str">
        <f>+CONCATENATE(LEFT(Z_ÖSSZEFÜGGÉSEK!A6,4),". XII. 31.",CHAR(10),"teljesítés")</f>
        <v>2018. XII. 31.
teljesítés</v>
      </c>
    </row>
    <row r="10" spans="1:5" s="179" customFormat="1" ht="12" customHeight="1" thickBot="1">
      <c r="A10" s="175" t="s">
        <v>561</v>
      </c>
      <c r="B10" s="176" t="s">
        <v>562</v>
      </c>
      <c r="C10" s="176" t="s">
        <v>563</v>
      </c>
      <c r="D10" s="176" t="s">
        <v>565</v>
      </c>
      <c r="E10" s="254" t="s">
        <v>564</v>
      </c>
    </row>
    <row r="11" spans="1:5" s="180" customFormat="1" ht="12" customHeight="1" thickBot="1">
      <c r="A11" s="18" t="s">
        <v>178</v>
      </c>
      <c r="B11" s="19" t="s">
        <v>336</v>
      </c>
      <c r="C11" s="168">
        <f>+C12+C13+C14+C15+C16+C17</f>
        <v>312540448</v>
      </c>
      <c r="D11" s="168">
        <f>+D12+D13+D14+D15+D16+D17</f>
        <v>343717541</v>
      </c>
      <c r="E11" s="105">
        <f>+E12+E13+E14+E15+E16+E17</f>
        <v>346429343</v>
      </c>
    </row>
    <row r="12" spans="1:5" s="180" customFormat="1" ht="12" customHeight="1">
      <c r="A12" s="13" t="s">
        <v>236</v>
      </c>
      <c r="B12" s="181" t="s">
        <v>337</v>
      </c>
      <c r="C12" s="170">
        <v>76301596</v>
      </c>
      <c r="D12" s="257">
        <v>76301596</v>
      </c>
      <c r="E12" s="107">
        <v>76464832</v>
      </c>
    </row>
    <row r="13" spans="1:5" s="180" customFormat="1" ht="12" customHeight="1">
      <c r="A13" s="12" t="s">
        <v>237</v>
      </c>
      <c r="B13" s="182" t="s">
        <v>338</v>
      </c>
      <c r="C13" s="169">
        <v>88402900</v>
      </c>
      <c r="D13" s="258">
        <v>88402900</v>
      </c>
      <c r="E13" s="106">
        <v>87099466</v>
      </c>
    </row>
    <row r="14" spans="1:5" s="180" customFormat="1" ht="12" customHeight="1">
      <c r="A14" s="12" t="s">
        <v>238</v>
      </c>
      <c r="B14" s="182" t="s">
        <v>339</v>
      </c>
      <c r="C14" s="169">
        <v>143335962</v>
      </c>
      <c r="D14" s="258">
        <v>160597205</v>
      </c>
      <c r="E14" s="106">
        <v>160597205</v>
      </c>
    </row>
    <row r="15" spans="1:5" s="180" customFormat="1" ht="12" customHeight="1">
      <c r="A15" s="12" t="s">
        <v>239</v>
      </c>
      <c r="B15" s="182" t="s">
        <v>340</v>
      </c>
      <c r="C15" s="169">
        <v>4499990</v>
      </c>
      <c r="D15" s="169">
        <v>4499990</v>
      </c>
      <c r="E15" s="169">
        <v>4499990</v>
      </c>
    </row>
    <row r="16" spans="1:5" s="180" customFormat="1" ht="12" customHeight="1">
      <c r="A16" s="12" t="s">
        <v>271</v>
      </c>
      <c r="B16" s="113" t="s">
        <v>509</v>
      </c>
      <c r="C16" s="169"/>
      <c r="D16" s="258">
        <v>13915850</v>
      </c>
      <c r="E16" s="106">
        <v>17767850</v>
      </c>
    </row>
    <row r="17" spans="1:5" s="180" customFormat="1" ht="12" customHeight="1" thickBot="1">
      <c r="A17" s="14" t="s">
        <v>240</v>
      </c>
      <c r="B17" s="114" t="s">
        <v>510</v>
      </c>
      <c r="C17" s="169"/>
      <c r="D17" s="169"/>
      <c r="E17" s="106"/>
    </row>
    <row r="18" spans="1:5" s="180" customFormat="1" ht="12" customHeight="1" thickBot="1">
      <c r="A18" s="18" t="s">
        <v>179</v>
      </c>
      <c r="B18" s="112" t="s">
        <v>341</v>
      </c>
      <c r="C18" s="168">
        <f>+C19+C20+C21+C22+C23</f>
        <v>186894754</v>
      </c>
      <c r="D18" s="168">
        <f>+D19+D20+D21+D22+D23</f>
        <v>195279104</v>
      </c>
      <c r="E18" s="105">
        <f>+E19+E20+E21+E22+E23</f>
        <v>217880014</v>
      </c>
    </row>
    <row r="19" spans="1:5" s="180" customFormat="1" ht="12" customHeight="1">
      <c r="A19" s="13" t="s">
        <v>242</v>
      </c>
      <c r="B19" s="181" t="s">
        <v>342</v>
      </c>
      <c r="C19" s="170"/>
      <c r="D19" s="170"/>
      <c r="E19" s="107"/>
    </row>
    <row r="20" spans="1:5" s="180" customFormat="1" ht="12" customHeight="1">
      <c r="A20" s="12" t="s">
        <v>243</v>
      </c>
      <c r="B20" s="182" t="s">
        <v>343</v>
      </c>
      <c r="C20" s="169"/>
      <c r="D20" s="169"/>
      <c r="E20" s="106"/>
    </row>
    <row r="21" spans="1:5" s="180" customFormat="1" ht="12" customHeight="1">
      <c r="A21" s="12" t="s">
        <v>244</v>
      </c>
      <c r="B21" s="182" t="s">
        <v>501</v>
      </c>
      <c r="C21" s="169"/>
      <c r="D21" s="169"/>
      <c r="E21" s="106"/>
    </row>
    <row r="22" spans="1:5" s="180" customFormat="1" ht="12" customHeight="1">
      <c r="A22" s="12" t="s">
        <v>245</v>
      </c>
      <c r="B22" s="182" t="s">
        <v>502</v>
      </c>
      <c r="C22" s="169"/>
      <c r="D22" s="169"/>
      <c r="E22" s="106"/>
    </row>
    <row r="23" spans="1:5" s="180" customFormat="1" ht="12" customHeight="1">
      <c r="A23" s="12" t="s">
        <v>246</v>
      </c>
      <c r="B23" s="182" t="s">
        <v>344</v>
      </c>
      <c r="C23" s="169">
        <v>186894754</v>
      </c>
      <c r="D23" s="258">
        <v>195279104</v>
      </c>
      <c r="E23" s="106">
        <v>217880014</v>
      </c>
    </row>
    <row r="24" spans="1:5" s="180" customFormat="1" ht="12" customHeight="1" thickBot="1">
      <c r="A24" s="14" t="s">
        <v>253</v>
      </c>
      <c r="B24" s="114" t="s">
        <v>345</v>
      </c>
      <c r="C24" s="171"/>
      <c r="D24" s="171"/>
      <c r="E24" s="108"/>
    </row>
    <row r="25" spans="1:5" s="180" customFormat="1" ht="12" customHeight="1" thickBot="1">
      <c r="A25" s="18" t="s">
        <v>180</v>
      </c>
      <c r="B25" s="19" t="s">
        <v>346</v>
      </c>
      <c r="C25" s="168">
        <f>+C26+C27+C28+C29+C30</f>
        <v>0</v>
      </c>
      <c r="D25" s="168">
        <f>+D26+D27+D28+D29+D30</f>
        <v>6300000</v>
      </c>
      <c r="E25" s="105">
        <f>+E26+E27+E28+E29+E30</f>
        <v>63175655</v>
      </c>
    </row>
    <row r="26" spans="1:5" s="180" customFormat="1" ht="12" customHeight="1">
      <c r="A26" s="13" t="s">
        <v>225</v>
      </c>
      <c r="B26" s="181" t="s">
        <v>347</v>
      </c>
      <c r="C26" s="170"/>
      <c r="D26" s="170"/>
      <c r="E26" s="107"/>
    </row>
    <row r="27" spans="1:5" s="180" customFormat="1" ht="12" customHeight="1">
      <c r="A27" s="12" t="s">
        <v>226</v>
      </c>
      <c r="B27" s="182" t="s">
        <v>348</v>
      </c>
      <c r="C27" s="169"/>
      <c r="D27" s="169"/>
      <c r="E27" s="106"/>
    </row>
    <row r="28" spans="1:5" s="180" customFormat="1" ht="12" customHeight="1">
      <c r="A28" s="12" t="s">
        <v>227</v>
      </c>
      <c r="B28" s="182" t="s">
        <v>503</v>
      </c>
      <c r="C28" s="169"/>
      <c r="D28" s="169"/>
      <c r="E28" s="106"/>
    </row>
    <row r="29" spans="1:5" s="180" customFormat="1" ht="12" customHeight="1">
      <c r="A29" s="12" t="s">
        <v>228</v>
      </c>
      <c r="B29" s="182" t="s">
        <v>504</v>
      </c>
      <c r="C29" s="169"/>
      <c r="D29" s="169"/>
      <c r="E29" s="106"/>
    </row>
    <row r="30" spans="1:5" s="180" customFormat="1" ht="12" customHeight="1">
      <c r="A30" s="12" t="s">
        <v>284</v>
      </c>
      <c r="B30" s="182" t="s">
        <v>349</v>
      </c>
      <c r="C30" s="169"/>
      <c r="D30" s="258">
        <v>6300000</v>
      </c>
      <c r="E30" s="106">
        <v>63175655</v>
      </c>
    </row>
    <row r="31" spans="1:5" s="180" customFormat="1" ht="12" customHeight="1" thickBot="1">
      <c r="A31" s="14" t="s">
        <v>285</v>
      </c>
      <c r="B31" s="183" t="s">
        <v>350</v>
      </c>
      <c r="C31" s="171"/>
      <c r="D31" s="171"/>
      <c r="E31" s="108"/>
    </row>
    <row r="32" spans="1:5" s="180" customFormat="1" ht="12" customHeight="1" thickBot="1">
      <c r="A32" s="18" t="s">
        <v>286</v>
      </c>
      <c r="B32" s="19" t="s">
        <v>660</v>
      </c>
      <c r="C32" s="174">
        <f>SUM(C33:C39)</f>
        <v>157430000</v>
      </c>
      <c r="D32" s="174">
        <f>SUM(D33:D39)</f>
        <v>157430000</v>
      </c>
      <c r="E32" s="210">
        <f>SUM(E33:E39)</f>
        <v>205090372</v>
      </c>
    </row>
    <row r="33" spans="1:5" s="180" customFormat="1" ht="12" customHeight="1">
      <c r="A33" s="13" t="s">
        <v>351</v>
      </c>
      <c r="B33" s="181" t="s">
        <v>661</v>
      </c>
      <c r="C33" s="170">
        <v>19000000</v>
      </c>
      <c r="D33" s="170">
        <v>19000000</v>
      </c>
      <c r="E33" s="107">
        <v>17355381</v>
      </c>
    </row>
    <row r="34" spans="1:5" s="180" customFormat="1" ht="12" customHeight="1">
      <c r="A34" s="12" t="s">
        <v>352</v>
      </c>
      <c r="B34" s="182" t="s">
        <v>978</v>
      </c>
      <c r="C34" s="169">
        <v>1100000</v>
      </c>
      <c r="D34" s="169">
        <v>1100000</v>
      </c>
      <c r="E34" s="106">
        <v>1689837</v>
      </c>
    </row>
    <row r="35" spans="1:5" s="180" customFormat="1" ht="12" customHeight="1">
      <c r="A35" s="12" t="s">
        <v>353</v>
      </c>
      <c r="B35" s="182" t="s">
        <v>663</v>
      </c>
      <c r="C35" s="169">
        <v>130000000</v>
      </c>
      <c r="D35" s="169">
        <v>130000000</v>
      </c>
      <c r="E35" s="106">
        <v>178749915</v>
      </c>
    </row>
    <row r="36" spans="1:5" s="180" customFormat="1" ht="12" customHeight="1">
      <c r="A36" s="12" t="s">
        <v>354</v>
      </c>
      <c r="B36" s="182" t="s">
        <v>664</v>
      </c>
      <c r="C36" s="169"/>
      <c r="D36" s="169"/>
      <c r="E36" s="106"/>
    </row>
    <row r="37" spans="1:5" s="180" customFormat="1" ht="12" customHeight="1">
      <c r="A37" s="12" t="s">
        <v>665</v>
      </c>
      <c r="B37" s="182" t="s">
        <v>355</v>
      </c>
      <c r="C37" s="169">
        <v>6500000</v>
      </c>
      <c r="D37" s="169">
        <v>6500000</v>
      </c>
      <c r="E37" s="106">
        <v>6487809</v>
      </c>
    </row>
    <row r="38" spans="1:5" s="180" customFormat="1" ht="12" customHeight="1">
      <c r="A38" s="12" t="s">
        <v>666</v>
      </c>
      <c r="B38" s="182" t="s">
        <v>356</v>
      </c>
      <c r="C38" s="169"/>
      <c r="D38" s="169"/>
      <c r="E38" s="106"/>
    </row>
    <row r="39" spans="1:5" s="180" customFormat="1" ht="12" customHeight="1" thickBot="1">
      <c r="A39" s="14" t="s">
        <v>667</v>
      </c>
      <c r="B39" s="331" t="s">
        <v>357</v>
      </c>
      <c r="C39" s="171">
        <v>830000</v>
      </c>
      <c r="D39" s="171">
        <v>830000</v>
      </c>
      <c r="E39" s="108">
        <v>807430</v>
      </c>
    </row>
    <row r="40" spans="1:5" s="180" customFormat="1" ht="12" customHeight="1" thickBot="1">
      <c r="A40" s="18" t="s">
        <v>182</v>
      </c>
      <c r="B40" s="19" t="s">
        <v>511</v>
      </c>
      <c r="C40" s="168">
        <f>SUM(C41:C51)</f>
        <v>86329000</v>
      </c>
      <c r="D40" s="168">
        <f>SUM(D41:D51)</f>
        <v>126082331</v>
      </c>
      <c r="E40" s="105">
        <f>SUM(E41:E51)</f>
        <v>128639247</v>
      </c>
    </row>
    <row r="41" spans="1:5" s="180" customFormat="1" ht="12" customHeight="1">
      <c r="A41" s="13" t="s">
        <v>229</v>
      </c>
      <c r="B41" s="181" t="s">
        <v>360</v>
      </c>
      <c r="C41" s="170"/>
      <c r="D41" s="257"/>
      <c r="E41" s="107">
        <v>478817</v>
      </c>
    </row>
    <row r="42" spans="1:5" s="180" customFormat="1" ht="12" customHeight="1">
      <c r="A42" s="12" t="s">
        <v>230</v>
      </c>
      <c r="B42" s="182" t="s">
        <v>361</v>
      </c>
      <c r="C42" s="169">
        <v>24675000</v>
      </c>
      <c r="D42" s="258">
        <v>61999321</v>
      </c>
      <c r="E42" s="106">
        <v>60240045</v>
      </c>
    </row>
    <row r="43" spans="1:5" s="180" customFormat="1" ht="12" customHeight="1">
      <c r="A43" s="12" t="s">
        <v>231</v>
      </c>
      <c r="B43" s="182" t="s">
        <v>362</v>
      </c>
      <c r="C43" s="169"/>
      <c r="D43" s="258"/>
      <c r="E43" s="106">
        <v>315468</v>
      </c>
    </row>
    <row r="44" spans="1:5" s="180" customFormat="1" ht="12" customHeight="1">
      <c r="A44" s="12" t="s">
        <v>288</v>
      </c>
      <c r="B44" s="182" t="s">
        <v>363</v>
      </c>
      <c r="C44" s="169">
        <v>2570000</v>
      </c>
      <c r="D44" s="258">
        <v>2570000</v>
      </c>
      <c r="E44" s="106">
        <v>307929</v>
      </c>
    </row>
    <row r="45" spans="1:5" s="180" customFormat="1" ht="12" customHeight="1">
      <c r="A45" s="12" t="s">
        <v>289</v>
      </c>
      <c r="B45" s="182" t="s">
        <v>364</v>
      </c>
      <c r="C45" s="169">
        <v>43060000</v>
      </c>
      <c r="D45" s="258">
        <v>44690000</v>
      </c>
      <c r="E45" s="106">
        <v>44452943</v>
      </c>
    </row>
    <row r="46" spans="1:5" s="180" customFormat="1" ht="12" customHeight="1">
      <c r="A46" s="12" t="s">
        <v>290</v>
      </c>
      <c r="B46" s="182" t="s">
        <v>365</v>
      </c>
      <c r="C46" s="169">
        <v>9089000</v>
      </c>
      <c r="D46" s="258">
        <v>9888010</v>
      </c>
      <c r="E46" s="106">
        <v>18342684</v>
      </c>
    </row>
    <row r="47" spans="1:5" s="180" customFormat="1" ht="12" customHeight="1">
      <c r="A47" s="12" t="s">
        <v>291</v>
      </c>
      <c r="B47" s="182" t="s">
        <v>366</v>
      </c>
      <c r="C47" s="169">
        <v>4000000</v>
      </c>
      <c r="D47" s="258">
        <v>4000000</v>
      </c>
      <c r="E47" s="106"/>
    </row>
    <row r="48" spans="1:5" s="180" customFormat="1" ht="12" customHeight="1">
      <c r="A48" s="12" t="s">
        <v>292</v>
      </c>
      <c r="B48" s="182" t="s">
        <v>668</v>
      </c>
      <c r="C48" s="169"/>
      <c r="D48" s="258"/>
      <c r="E48" s="106">
        <v>7123</v>
      </c>
    </row>
    <row r="49" spans="1:5" s="180" customFormat="1" ht="12" customHeight="1">
      <c r="A49" s="12" t="s">
        <v>358</v>
      </c>
      <c r="B49" s="182" t="s">
        <v>368</v>
      </c>
      <c r="C49" s="172"/>
      <c r="D49" s="316"/>
      <c r="E49" s="109">
        <v>2971</v>
      </c>
    </row>
    <row r="50" spans="1:5" s="180" customFormat="1" ht="12" customHeight="1">
      <c r="A50" s="14" t="s">
        <v>359</v>
      </c>
      <c r="B50" s="183" t="s">
        <v>513</v>
      </c>
      <c r="C50" s="173"/>
      <c r="D50" s="317"/>
      <c r="E50" s="110"/>
    </row>
    <row r="51" spans="1:5" s="180" customFormat="1" ht="12" customHeight="1" thickBot="1">
      <c r="A51" s="14" t="s">
        <v>512</v>
      </c>
      <c r="B51" s="114" t="s">
        <v>369</v>
      </c>
      <c r="C51" s="173">
        <v>2935000</v>
      </c>
      <c r="D51" s="317">
        <v>2935000</v>
      </c>
      <c r="E51" s="110">
        <v>4491267</v>
      </c>
    </row>
    <row r="52" spans="1:5" s="180" customFormat="1" ht="12" customHeight="1" thickBot="1">
      <c r="A52" s="18" t="s">
        <v>183</v>
      </c>
      <c r="B52" s="19" t="s">
        <v>370</v>
      </c>
      <c r="C52" s="168">
        <f>SUM(C53:C57)</f>
        <v>0</v>
      </c>
      <c r="D52" s="168">
        <f>SUM(D53:D57)</f>
        <v>9460000</v>
      </c>
      <c r="E52" s="105">
        <f>SUM(E53:E57)</f>
        <v>25460000</v>
      </c>
    </row>
    <row r="53" spans="1:5" s="180" customFormat="1" ht="12" customHeight="1">
      <c r="A53" s="13" t="s">
        <v>232</v>
      </c>
      <c r="B53" s="181" t="s">
        <v>374</v>
      </c>
      <c r="C53" s="221"/>
      <c r="D53" s="221"/>
      <c r="E53" s="111"/>
    </row>
    <row r="54" spans="1:5" s="180" customFormat="1" ht="12" customHeight="1">
      <c r="A54" s="12" t="s">
        <v>233</v>
      </c>
      <c r="B54" s="182" t="s">
        <v>375</v>
      </c>
      <c r="C54" s="172"/>
      <c r="D54" s="318">
        <v>5610000</v>
      </c>
      <c r="E54" s="111">
        <v>21610000</v>
      </c>
    </row>
    <row r="55" spans="1:5" s="180" customFormat="1" ht="12" customHeight="1">
      <c r="A55" s="12" t="s">
        <v>371</v>
      </c>
      <c r="B55" s="182" t="s">
        <v>376</v>
      </c>
      <c r="C55" s="172"/>
      <c r="D55" s="316">
        <v>3850000</v>
      </c>
      <c r="E55" s="109">
        <v>3850000</v>
      </c>
    </row>
    <row r="56" spans="1:5" s="180" customFormat="1" ht="12" customHeight="1">
      <c r="A56" s="12" t="s">
        <v>372</v>
      </c>
      <c r="B56" s="182" t="s">
        <v>377</v>
      </c>
      <c r="C56" s="172"/>
      <c r="D56" s="172"/>
      <c r="E56" s="109"/>
    </row>
    <row r="57" spans="1:5" s="180" customFormat="1" ht="12" customHeight="1" thickBot="1">
      <c r="A57" s="14" t="s">
        <v>373</v>
      </c>
      <c r="B57" s="114" t="s">
        <v>378</v>
      </c>
      <c r="C57" s="173"/>
      <c r="D57" s="173"/>
      <c r="E57" s="110"/>
    </row>
    <row r="58" spans="1:5" s="180" customFormat="1" ht="12" customHeight="1" thickBot="1">
      <c r="A58" s="18" t="s">
        <v>293</v>
      </c>
      <c r="B58" s="19" t="s">
        <v>379</v>
      </c>
      <c r="C58" s="168">
        <f>SUM(C59:C61)</f>
        <v>0</v>
      </c>
      <c r="D58" s="168">
        <f>SUM(D59:D61)</f>
        <v>0</v>
      </c>
      <c r="E58" s="105">
        <f>SUM(E59:E61)</f>
        <v>0</v>
      </c>
    </row>
    <row r="59" spans="1:5" s="180" customFormat="1" ht="12" customHeight="1">
      <c r="A59" s="13" t="s">
        <v>234</v>
      </c>
      <c r="B59" s="181" t="s">
        <v>380</v>
      </c>
      <c r="C59" s="170"/>
      <c r="D59" s="170"/>
      <c r="E59" s="107"/>
    </row>
    <row r="60" spans="1:5" s="180" customFormat="1" ht="12" customHeight="1">
      <c r="A60" s="12" t="s">
        <v>235</v>
      </c>
      <c r="B60" s="182" t="s">
        <v>505</v>
      </c>
      <c r="C60" s="169"/>
      <c r="D60" s="169"/>
      <c r="E60" s="106"/>
    </row>
    <row r="61" spans="1:5" s="180" customFormat="1" ht="12" customHeight="1">
      <c r="A61" s="12" t="s">
        <v>383</v>
      </c>
      <c r="B61" s="182" t="s">
        <v>381</v>
      </c>
      <c r="C61" s="169"/>
      <c r="D61" s="169"/>
      <c r="E61" s="106"/>
    </row>
    <row r="62" spans="1:5" s="180" customFormat="1" ht="12" customHeight="1" thickBot="1">
      <c r="A62" s="14" t="s">
        <v>384</v>
      </c>
      <c r="B62" s="114" t="s">
        <v>382</v>
      </c>
      <c r="C62" s="171"/>
      <c r="D62" s="171"/>
      <c r="E62" s="108"/>
    </row>
    <row r="63" spans="1:5" s="180" customFormat="1" ht="12" customHeight="1" thickBot="1">
      <c r="A63" s="18" t="s">
        <v>185</v>
      </c>
      <c r="B63" s="112" t="s">
        <v>385</v>
      </c>
      <c r="C63" s="168">
        <f>SUM(C64:C66)</f>
        <v>164741604</v>
      </c>
      <c r="D63" s="168">
        <f>SUM(D64:D66)</f>
        <v>164741604</v>
      </c>
      <c r="E63" s="105">
        <f>SUM(E64:E66)</f>
        <v>175000</v>
      </c>
    </row>
    <row r="64" spans="1:5" s="180" customFormat="1" ht="12" customHeight="1">
      <c r="A64" s="13" t="s">
        <v>294</v>
      </c>
      <c r="B64" s="181" t="s">
        <v>387</v>
      </c>
      <c r="C64" s="172"/>
      <c r="D64" s="172"/>
      <c r="E64" s="109"/>
    </row>
    <row r="65" spans="1:5" s="180" customFormat="1" ht="12" customHeight="1">
      <c r="A65" s="12" t="s">
        <v>295</v>
      </c>
      <c r="B65" s="182" t="s">
        <v>506</v>
      </c>
      <c r="C65" s="172"/>
      <c r="D65" s="172"/>
      <c r="E65" s="109"/>
    </row>
    <row r="66" spans="1:5" s="180" customFormat="1" ht="12" customHeight="1">
      <c r="A66" s="12" t="s">
        <v>318</v>
      </c>
      <c r="B66" s="182" t="s">
        <v>388</v>
      </c>
      <c r="C66" s="172">
        <v>164741604</v>
      </c>
      <c r="D66" s="316">
        <v>164741604</v>
      </c>
      <c r="E66" s="109">
        <v>175000</v>
      </c>
    </row>
    <row r="67" spans="1:5" s="180" customFormat="1" ht="12" customHeight="1" thickBot="1">
      <c r="A67" s="14" t="s">
        <v>386</v>
      </c>
      <c r="B67" s="114" t="s">
        <v>389</v>
      </c>
      <c r="C67" s="172"/>
      <c r="D67" s="172"/>
      <c r="E67" s="109"/>
    </row>
    <row r="68" spans="1:5" s="180" customFormat="1" ht="12" customHeight="1" thickBot="1">
      <c r="A68" s="236" t="s">
        <v>553</v>
      </c>
      <c r="B68" s="19" t="s">
        <v>390</v>
      </c>
      <c r="C68" s="174">
        <f>+C11+C18+C25+C32+C40+C52+C58+C63</f>
        <v>907935806</v>
      </c>
      <c r="D68" s="174">
        <f>+D11+D18+D25+D32+D40+D52+D58+D63</f>
        <v>1003010580</v>
      </c>
      <c r="E68" s="210">
        <f>+E11+E18+E25+E32+E40+E52+E58+E63</f>
        <v>986849631</v>
      </c>
    </row>
    <row r="69" spans="1:5" s="180" customFormat="1" ht="12" customHeight="1" thickBot="1">
      <c r="A69" s="222" t="s">
        <v>391</v>
      </c>
      <c r="B69" s="112" t="s">
        <v>392</v>
      </c>
      <c r="C69" s="168">
        <f>SUM(C70:C72)</f>
        <v>0</v>
      </c>
      <c r="D69" s="168">
        <f>SUM(D70:D72)</f>
        <v>200000000</v>
      </c>
      <c r="E69" s="105">
        <f>SUM(E70:E72)</f>
        <v>199100000</v>
      </c>
    </row>
    <row r="70" spans="1:5" s="180" customFormat="1" ht="12" customHeight="1">
      <c r="A70" s="13" t="s">
        <v>420</v>
      </c>
      <c r="B70" s="181" t="s">
        <v>393</v>
      </c>
      <c r="C70" s="172"/>
      <c r="D70" s="172"/>
      <c r="E70" s="109"/>
    </row>
    <row r="71" spans="1:5" s="180" customFormat="1" ht="12" customHeight="1">
      <c r="A71" s="12" t="s">
        <v>429</v>
      </c>
      <c r="B71" s="182" t="s">
        <v>394</v>
      </c>
      <c r="C71" s="172"/>
      <c r="D71" s="316">
        <v>200000000</v>
      </c>
      <c r="E71" s="109">
        <v>199100000</v>
      </c>
    </row>
    <row r="72" spans="1:5" s="180" customFormat="1" ht="12" customHeight="1" thickBot="1">
      <c r="A72" s="14" t="s">
        <v>430</v>
      </c>
      <c r="B72" s="232" t="s">
        <v>538</v>
      </c>
      <c r="C72" s="172"/>
      <c r="D72" s="172"/>
      <c r="E72" s="109"/>
    </row>
    <row r="73" spans="1:5" s="180" customFormat="1" ht="12" customHeight="1" thickBot="1">
      <c r="A73" s="222" t="s">
        <v>396</v>
      </c>
      <c r="B73" s="112" t="s">
        <v>397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>
      <c r="A74" s="13" t="s">
        <v>272</v>
      </c>
      <c r="B74" s="368" t="s">
        <v>398</v>
      </c>
      <c r="C74" s="172"/>
      <c r="D74" s="172"/>
      <c r="E74" s="109"/>
    </row>
    <row r="75" spans="1:5" s="180" customFormat="1" ht="12" customHeight="1">
      <c r="A75" s="12" t="s">
        <v>273</v>
      </c>
      <c r="B75" s="368" t="s">
        <v>675</v>
      </c>
      <c r="C75" s="172"/>
      <c r="D75" s="172"/>
      <c r="E75" s="109"/>
    </row>
    <row r="76" spans="1:5" s="180" customFormat="1" ht="12" customHeight="1">
      <c r="A76" s="12" t="s">
        <v>421</v>
      </c>
      <c r="B76" s="368" t="s">
        <v>399</v>
      </c>
      <c r="C76" s="172"/>
      <c r="D76" s="172"/>
      <c r="E76" s="109"/>
    </row>
    <row r="77" spans="1:5" s="180" customFormat="1" ht="12" customHeight="1" thickBot="1">
      <c r="A77" s="14" t="s">
        <v>422</v>
      </c>
      <c r="B77" s="369" t="s">
        <v>676</v>
      </c>
      <c r="C77" s="172"/>
      <c r="D77" s="172"/>
      <c r="E77" s="109"/>
    </row>
    <row r="78" spans="1:5" s="180" customFormat="1" ht="12" customHeight="1" thickBot="1">
      <c r="A78" s="222" t="s">
        <v>400</v>
      </c>
      <c r="B78" s="112" t="s">
        <v>401</v>
      </c>
      <c r="C78" s="168">
        <f>SUM(C79:C80)</f>
        <v>297774723</v>
      </c>
      <c r="D78" s="168">
        <f>SUM(D79:D80)</f>
        <v>297774723</v>
      </c>
      <c r="E78" s="105">
        <f>SUM(E79:E80)</f>
        <v>297774723</v>
      </c>
    </row>
    <row r="79" spans="1:5" s="180" customFormat="1" ht="12" customHeight="1">
      <c r="A79" s="13" t="s">
        <v>423</v>
      </c>
      <c r="B79" s="181" t="s">
        <v>402</v>
      </c>
      <c r="C79" s="172">
        <v>297774723</v>
      </c>
      <c r="D79" s="172">
        <v>297774723</v>
      </c>
      <c r="E79" s="172">
        <v>297774723</v>
      </c>
    </row>
    <row r="80" spans="1:5" s="180" customFormat="1" ht="12" customHeight="1" thickBot="1">
      <c r="A80" s="14" t="s">
        <v>424</v>
      </c>
      <c r="B80" s="114" t="s">
        <v>403</v>
      </c>
      <c r="C80" s="172"/>
      <c r="D80" s="172"/>
      <c r="E80" s="109"/>
    </row>
    <row r="81" spans="1:5" s="180" customFormat="1" ht="12" customHeight="1" thickBot="1">
      <c r="A81" s="222" t="s">
        <v>404</v>
      </c>
      <c r="B81" s="112" t="s">
        <v>405</v>
      </c>
      <c r="C81" s="168">
        <f>SUM(C82:C84)</f>
        <v>0</v>
      </c>
      <c r="D81" s="168">
        <f>SUM(D82:D84)</f>
        <v>12997092</v>
      </c>
      <c r="E81" s="105">
        <f>SUM(E82:E84)</f>
        <v>12997092</v>
      </c>
    </row>
    <row r="82" spans="1:5" s="180" customFormat="1" ht="12" customHeight="1">
      <c r="A82" s="13" t="s">
        <v>425</v>
      </c>
      <c r="B82" s="181" t="s">
        <v>406</v>
      </c>
      <c r="C82" s="172"/>
      <c r="D82" s="172">
        <v>12997092</v>
      </c>
      <c r="E82" s="109">
        <v>12997092</v>
      </c>
    </row>
    <row r="83" spans="1:5" s="180" customFormat="1" ht="12" customHeight="1">
      <c r="A83" s="12" t="s">
        <v>426</v>
      </c>
      <c r="B83" s="182" t="s">
        <v>407</v>
      </c>
      <c r="C83" s="172"/>
      <c r="D83" s="172"/>
      <c r="E83" s="109"/>
    </row>
    <row r="84" spans="1:5" s="180" customFormat="1" ht="12" customHeight="1" thickBot="1">
      <c r="A84" s="14" t="s">
        <v>427</v>
      </c>
      <c r="B84" s="114" t="s">
        <v>677</v>
      </c>
      <c r="C84" s="172"/>
      <c r="D84" s="172"/>
      <c r="E84" s="109"/>
    </row>
    <row r="85" spans="1:5" s="180" customFormat="1" ht="12" customHeight="1" thickBot="1">
      <c r="A85" s="222" t="s">
        <v>408</v>
      </c>
      <c r="B85" s="112" t="s">
        <v>428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>
      <c r="A86" s="185" t="s">
        <v>409</v>
      </c>
      <c r="B86" s="181" t="s">
        <v>410</v>
      </c>
      <c r="C86" s="172"/>
      <c r="D86" s="172"/>
      <c r="E86" s="109"/>
    </row>
    <row r="87" spans="1:5" s="180" customFormat="1" ht="12" customHeight="1">
      <c r="A87" s="186" t="s">
        <v>411</v>
      </c>
      <c r="B87" s="182" t="s">
        <v>412</v>
      </c>
      <c r="C87" s="172"/>
      <c r="D87" s="172"/>
      <c r="E87" s="109"/>
    </row>
    <row r="88" spans="1:5" s="180" customFormat="1" ht="12" customHeight="1">
      <c r="A88" s="186" t="s">
        <v>413</v>
      </c>
      <c r="B88" s="182" t="s">
        <v>414</v>
      </c>
      <c r="C88" s="172"/>
      <c r="D88" s="172"/>
      <c r="E88" s="109"/>
    </row>
    <row r="89" spans="1:5" s="180" customFormat="1" ht="12" customHeight="1" thickBot="1">
      <c r="A89" s="187" t="s">
        <v>415</v>
      </c>
      <c r="B89" s="114" t="s">
        <v>416</v>
      </c>
      <c r="C89" s="172"/>
      <c r="D89" s="172"/>
      <c r="E89" s="109"/>
    </row>
    <row r="90" spans="1:5" s="180" customFormat="1" ht="12" customHeight="1" thickBot="1">
      <c r="A90" s="222" t="s">
        <v>417</v>
      </c>
      <c r="B90" s="112" t="s">
        <v>552</v>
      </c>
      <c r="C90" s="224"/>
      <c r="D90" s="224"/>
      <c r="E90" s="225"/>
    </row>
    <row r="91" spans="1:5" s="180" customFormat="1" ht="13.5" customHeight="1" thickBot="1">
      <c r="A91" s="222" t="s">
        <v>419</v>
      </c>
      <c r="B91" s="112" t="s">
        <v>418</v>
      </c>
      <c r="C91" s="224"/>
      <c r="D91" s="224"/>
      <c r="E91" s="225"/>
    </row>
    <row r="92" spans="1:5" s="180" customFormat="1" ht="15.75" customHeight="1" thickBot="1">
      <c r="A92" s="222" t="s">
        <v>431</v>
      </c>
      <c r="B92" s="188" t="s">
        <v>555</v>
      </c>
      <c r="C92" s="174">
        <f>+C69+C73+C78+C81+C85+C91+C90</f>
        <v>297774723</v>
      </c>
      <c r="D92" s="174">
        <f>+D69+D73+D78+D81+D85+D91+D90</f>
        <v>510771815</v>
      </c>
      <c r="E92" s="210">
        <f>+E69+E73+E78+E81+E85+E91+E90</f>
        <v>509871815</v>
      </c>
    </row>
    <row r="93" spans="1:5" s="180" customFormat="1" ht="25.5" customHeight="1" thickBot="1">
      <c r="A93" s="223" t="s">
        <v>554</v>
      </c>
      <c r="B93" s="189" t="s">
        <v>556</v>
      </c>
      <c r="C93" s="174">
        <f>+C68+C92</f>
        <v>1205710529</v>
      </c>
      <c r="D93" s="174">
        <f>+D68+D92</f>
        <v>1513782395</v>
      </c>
      <c r="E93" s="210">
        <f>+E68+E92</f>
        <v>1496721446</v>
      </c>
    </row>
    <row r="94" spans="1:3" s="180" customFormat="1" ht="15" customHeight="1">
      <c r="A94" s="3"/>
      <c r="B94" s="4"/>
      <c r="C94" s="116"/>
    </row>
    <row r="95" spans="1:5" ht="16.5" customHeight="1">
      <c r="A95" s="762" t="s">
        <v>206</v>
      </c>
      <c r="B95" s="762"/>
      <c r="C95" s="762"/>
      <c r="D95" s="762"/>
      <c r="E95" s="762"/>
    </row>
    <row r="96" spans="1:5" s="190" customFormat="1" ht="16.5" customHeight="1" thickBot="1">
      <c r="A96" s="764" t="s">
        <v>275</v>
      </c>
      <c r="B96" s="764"/>
      <c r="C96" s="63"/>
      <c r="E96" s="63" t="str">
        <f>E7</f>
        <v> Forintban!</v>
      </c>
    </row>
    <row r="97" spans="1:5" ht="15.75">
      <c r="A97" s="742" t="s">
        <v>224</v>
      </c>
      <c r="B97" s="741" t="s">
        <v>596</v>
      </c>
      <c r="C97" s="738" t="str">
        <f>+CONCATENATE(LEFT(Z_ÖSSZEFÜGGÉSEK!A6,4),". évi")</f>
        <v>2018. évi</v>
      </c>
      <c r="D97" s="758"/>
      <c r="E97" s="759"/>
    </row>
    <row r="98" spans="1:5" ht="24.75" thickBot="1">
      <c r="A98" s="740"/>
      <c r="B98" s="739"/>
      <c r="C98" s="253" t="s">
        <v>594</v>
      </c>
      <c r="D98" s="252" t="s">
        <v>595</v>
      </c>
      <c r="E98" s="370" t="str">
        <f>CONCATENATE(E9)</f>
        <v>2018. XII. 31.
teljesítés</v>
      </c>
    </row>
    <row r="99" spans="1:5" s="179" customFormat="1" ht="12" customHeight="1" thickBot="1">
      <c r="A99" s="25" t="s">
        <v>561</v>
      </c>
      <c r="B99" s="26" t="s">
        <v>562</v>
      </c>
      <c r="C99" s="26" t="s">
        <v>563</v>
      </c>
      <c r="D99" s="26" t="s">
        <v>565</v>
      </c>
      <c r="E99" s="264" t="s">
        <v>564</v>
      </c>
    </row>
    <row r="100" spans="1:5" ht="12" customHeight="1" thickBot="1">
      <c r="A100" s="20" t="s">
        <v>178</v>
      </c>
      <c r="B100" s="24" t="s">
        <v>514</v>
      </c>
      <c r="C100" s="167">
        <f>C101+C102+C103+C104+C105+C118</f>
        <v>827346000</v>
      </c>
      <c r="D100" s="167">
        <f>D101+D102+D103+D104+D105+D118</f>
        <v>1001827936</v>
      </c>
      <c r="E100" s="239">
        <f>E101+E102+E103+E104+E105+E118</f>
        <v>883214112</v>
      </c>
    </row>
    <row r="101" spans="1:5" ht="12" customHeight="1">
      <c r="A101" s="15" t="s">
        <v>236</v>
      </c>
      <c r="B101" s="8" t="s">
        <v>207</v>
      </c>
      <c r="C101" s="246">
        <v>469489500</v>
      </c>
      <c r="D101" s="246">
        <v>520977730</v>
      </c>
      <c r="E101" s="240">
        <v>501240796</v>
      </c>
    </row>
    <row r="102" spans="1:5" ht="12" customHeight="1">
      <c r="A102" s="12" t="s">
        <v>237</v>
      </c>
      <c r="B102" s="6" t="s">
        <v>296</v>
      </c>
      <c r="C102" s="169">
        <v>77936000</v>
      </c>
      <c r="D102" s="169">
        <v>87842635</v>
      </c>
      <c r="E102" s="106">
        <v>82827022</v>
      </c>
    </row>
    <row r="103" spans="1:5" ht="12" customHeight="1">
      <c r="A103" s="12" t="s">
        <v>238</v>
      </c>
      <c r="B103" s="6" t="s">
        <v>264</v>
      </c>
      <c r="C103" s="171">
        <v>247060500</v>
      </c>
      <c r="D103" s="169">
        <v>338842642</v>
      </c>
      <c r="E103" s="108">
        <v>261260423</v>
      </c>
    </row>
    <row r="104" spans="1:5" ht="12" customHeight="1">
      <c r="A104" s="12" t="s">
        <v>239</v>
      </c>
      <c r="B104" s="9" t="s">
        <v>297</v>
      </c>
      <c r="C104" s="171">
        <v>20760000</v>
      </c>
      <c r="D104" s="259">
        <v>38711570</v>
      </c>
      <c r="E104" s="108">
        <v>31320961</v>
      </c>
    </row>
    <row r="105" spans="1:5" ht="12" customHeight="1">
      <c r="A105" s="12" t="s">
        <v>248</v>
      </c>
      <c r="B105" s="17" t="s">
        <v>298</v>
      </c>
      <c r="C105" s="171">
        <v>8100000</v>
      </c>
      <c r="D105" s="259">
        <v>15453359</v>
      </c>
      <c r="E105" s="108">
        <v>6564910</v>
      </c>
    </row>
    <row r="106" spans="1:5" ht="12" customHeight="1">
      <c r="A106" s="12" t="s">
        <v>240</v>
      </c>
      <c r="B106" s="6" t="s">
        <v>519</v>
      </c>
      <c r="C106" s="171"/>
      <c r="D106" s="259">
        <v>1779910</v>
      </c>
      <c r="E106" s="108">
        <v>1779910</v>
      </c>
    </row>
    <row r="107" spans="1:5" ht="12" customHeight="1">
      <c r="A107" s="12" t="s">
        <v>241</v>
      </c>
      <c r="B107" s="67" t="s">
        <v>518</v>
      </c>
      <c r="C107" s="171"/>
      <c r="D107" s="259"/>
      <c r="E107" s="108"/>
    </row>
    <row r="108" spans="1:5" ht="12" customHeight="1">
      <c r="A108" s="12" t="s">
        <v>249</v>
      </c>
      <c r="B108" s="67" t="s">
        <v>517</v>
      </c>
      <c r="C108" s="171"/>
      <c r="D108" s="259"/>
      <c r="E108" s="108"/>
    </row>
    <row r="109" spans="1:5" ht="12" customHeight="1">
      <c r="A109" s="12" t="s">
        <v>250</v>
      </c>
      <c r="B109" s="65" t="s">
        <v>434</v>
      </c>
      <c r="C109" s="171"/>
      <c r="D109" s="259"/>
      <c r="E109" s="108"/>
    </row>
    <row r="110" spans="1:5" ht="12" customHeight="1">
      <c r="A110" s="12" t="s">
        <v>251</v>
      </c>
      <c r="B110" s="66" t="s">
        <v>435</v>
      </c>
      <c r="C110" s="171"/>
      <c r="D110" s="259"/>
      <c r="E110" s="108"/>
    </row>
    <row r="111" spans="1:5" ht="12" customHeight="1">
      <c r="A111" s="12" t="s">
        <v>252</v>
      </c>
      <c r="B111" s="66" t="s">
        <v>436</v>
      </c>
      <c r="C111" s="171"/>
      <c r="D111" s="259"/>
      <c r="E111" s="108"/>
    </row>
    <row r="112" spans="1:5" ht="12" customHeight="1">
      <c r="A112" s="12" t="s">
        <v>254</v>
      </c>
      <c r="B112" s="65" t="s">
        <v>437</v>
      </c>
      <c r="C112" s="171"/>
      <c r="D112" s="259"/>
      <c r="E112" s="108"/>
    </row>
    <row r="113" spans="1:5" ht="12" customHeight="1">
      <c r="A113" s="12" t="s">
        <v>299</v>
      </c>
      <c r="B113" s="65" t="s">
        <v>438</v>
      </c>
      <c r="C113" s="171"/>
      <c r="D113" s="259"/>
      <c r="E113" s="108"/>
    </row>
    <row r="114" spans="1:5" ht="12" customHeight="1">
      <c r="A114" s="12" t="s">
        <v>432</v>
      </c>
      <c r="B114" s="66" t="s">
        <v>439</v>
      </c>
      <c r="C114" s="169"/>
      <c r="D114" s="259"/>
      <c r="E114" s="108"/>
    </row>
    <row r="115" spans="1:5" ht="12" customHeight="1">
      <c r="A115" s="11" t="s">
        <v>433</v>
      </c>
      <c r="B115" s="67" t="s">
        <v>440</v>
      </c>
      <c r="C115" s="171"/>
      <c r="D115" s="259"/>
      <c r="E115" s="108"/>
    </row>
    <row r="116" spans="1:5" ht="12" customHeight="1">
      <c r="A116" s="12" t="s">
        <v>515</v>
      </c>
      <c r="B116" s="67" t="s">
        <v>441</v>
      </c>
      <c r="C116" s="171"/>
      <c r="D116" s="259"/>
      <c r="E116" s="108"/>
    </row>
    <row r="117" spans="1:5" ht="12" customHeight="1">
      <c r="A117" s="14" t="s">
        <v>516</v>
      </c>
      <c r="B117" s="67" t="s">
        <v>442</v>
      </c>
      <c r="C117" s="169">
        <v>8100000</v>
      </c>
      <c r="D117" s="258">
        <v>13673449</v>
      </c>
      <c r="E117" s="106">
        <v>4785000</v>
      </c>
    </row>
    <row r="118" spans="1:5" ht="12" customHeight="1">
      <c r="A118" s="12" t="s">
        <v>520</v>
      </c>
      <c r="B118" s="9" t="s">
        <v>208</v>
      </c>
      <c r="C118" s="169">
        <v>4000000</v>
      </c>
      <c r="D118" s="258"/>
      <c r="E118" s="106"/>
    </row>
    <row r="119" spans="1:5" ht="12" customHeight="1">
      <c r="A119" s="12" t="s">
        <v>521</v>
      </c>
      <c r="B119" s="6" t="s">
        <v>523</v>
      </c>
      <c r="C119" s="171">
        <v>3500000</v>
      </c>
      <c r="D119" s="259"/>
      <c r="E119" s="108"/>
    </row>
    <row r="120" spans="1:5" ht="12" customHeight="1" thickBot="1">
      <c r="A120" s="16" t="s">
        <v>522</v>
      </c>
      <c r="B120" s="235" t="s">
        <v>524</v>
      </c>
      <c r="C120" s="247">
        <v>500000</v>
      </c>
      <c r="D120" s="322"/>
      <c r="E120" s="241"/>
    </row>
    <row r="121" spans="1:5" ht="12" customHeight="1" thickBot="1">
      <c r="A121" s="233" t="s">
        <v>179</v>
      </c>
      <c r="B121" s="234" t="s">
        <v>443</v>
      </c>
      <c r="C121" s="248">
        <f>+C122+C124+C126</f>
        <v>367105775</v>
      </c>
      <c r="D121" s="168">
        <f>+D122+D124+D126</f>
        <v>300695705</v>
      </c>
      <c r="E121" s="242">
        <f>+E122+E124+E126</f>
        <v>235649467</v>
      </c>
    </row>
    <row r="122" spans="1:5" ht="12" customHeight="1">
      <c r="A122" s="13" t="s">
        <v>242</v>
      </c>
      <c r="B122" s="6" t="s">
        <v>317</v>
      </c>
      <c r="C122" s="170">
        <v>250606040</v>
      </c>
      <c r="D122" s="257">
        <v>238190970</v>
      </c>
      <c r="E122" s="107">
        <v>210923022</v>
      </c>
    </row>
    <row r="123" spans="1:5" ht="12" customHeight="1">
      <c r="A123" s="13" t="s">
        <v>243</v>
      </c>
      <c r="B123" s="10" t="s">
        <v>447</v>
      </c>
      <c r="C123" s="170"/>
      <c r="D123" s="257"/>
      <c r="E123" s="107"/>
    </row>
    <row r="124" spans="1:5" ht="12" customHeight="1">
      <c r="A124" s="13" t="s">
        <v>244</v>
      </c>
      <c r="B124" s="10" t="s">
        <v>300</v>
      </c>
      <c r="C124" s="169">
        <v>115499735</v>
      </c>
      <c r="D124" s="258">
        <v>59704735</v>
      </c>
      <c r="E124" s="106">
        <v>22926445</v>
      </c>
    </row>
    <row r="125" spans="1:5" ht="12" customHeight="1">
      <c r="A125" s="13" t="s">
        <v>245</v>
      </c>
      <c r="B125" s="10" t="s">
        <v>448</v>
      </c>
      <c r="C125" s="169"/>
      <c r="D125" s="258"/>
      <c r="E125" s="106"/>
    </row>
    <row r="126" spans="1:5" ht="12" customHeight="1">
      <c r="A126" s="13" t="s">
        <v>246</v>
      </c>
      <c r="B126" s="114" t="s">
        <v>319</v>
      </c>
      <c r="C126" s="169">
        <v>1000000</v>
      </c>
      <c r="D126" s="258">
        <v>2800000</v>
      </c>
      <c r="E126" s="106">
        <v>1800000</v>
      </c>
    </row>
    <row r="127" spans="1:5" ht="12" customHeight="1">
      <c r="A127" s="13" t="s">
        <v>253</v>
      </c>
      <c r="B127" s="113" t="s">
        <v>507</v>
      </c>
      <c r="C127" s="169"/>
      <c r="D127" s="258"/>
      <c r="E127" s="106"/>
    </row>
    <row r="128" spans="1:5" ht="12" customHeight="1">
      <c r="A128" s="13" t="s">
        <v>255</v>
      </c>
      <c r="B128" s="177" t="s">
        <v>453</v>
      </c>
      <c r="C128" s="169"/>
      <c r="D128" s="258"/>
      <c r="E128" s="106"/>
    </row>
    <row r="129" spans="1:5" ht="22.5">
      <c r="A129" s="13" t="s">
        <v>301</v>
      </c>
      <c r="B129" s="66" t="s">
        <v>436</v>
      </c>
      <c r="C129" s="169"/>
      <c r="D129" s="258"/>
      <c r="E129" s="106"/>
    </row>
    <row r="130" spans="1:5" ht="12" customHeight="1">
      <c r="A130" s="13" t="s">
        <v>302</v>
      </c>
      <c r="B130" s="66" t="s">
        <v>452</v>
      </c>
      <c r="C130" s="169"/>
      <c r="D130" s="258"/>
      <c r="E130" s="106"/>
    </row>
    <row r="131" spans="1:5" ht="12" customHeight="1">
      <c r="A131" s="13" t="s">
        <v>303</v>
      </c>
      <c r="B131" s="66" t="s">
        <v>451</v>
      </c>
      <c r="C131" s="169"/>
      <c r="D131" s="258"/>
      <c r="E131" s="106"/>
    </row>
    <row r="132" spans="1:5" ht="12" customHeight="1">
      <c r="A132" s="13" t="s">
        <v>444</v>
      </c>
      <c r="B132" s="66" t="s">
        <v>439</v>
      </c>
      <c r="C132" s="169"/>
      <c r="D132" s="258"/>
      <c r="E132" s="106"/>
    </row>
    <row r="133" spans="1:5" ht="12" customHeight="1">
      <c r="A133" s="13" t="s">
        <v>445</v>
      </c>
      <c r="B133" s="66" t="s">
        <v>450</v>
      </c>
      <c r="C133" s="169"/>
      <c r="D133" s="258"/>
      <c r="E133" s="106"/>
    </row>
    <row r="134" spans="1:5" ht="16.5" thickBot="1">
      <c r="A134" s="11" t="s">
        <v>446</v>
      </c>
      <c r="B134" s="66" t="s">
        <v>449</v>
      </c>
      <c r="C134" s="171"/>
      <c r="D134" s="259"/>
      <c r="E134" s="108"/>
    </row>
    <row r="135" spans="1:5" ht="12" customHeight="1" thickBot="1">
      <c r="A135" s="18" t="s">
        <v>180</v>
      </c>
      <c r="B135" s="59" t="s">
        <v>525</v>
      </c>
      <c r="C135" s="168">
        <f>+C100+C121</f>
        <v>1194451775</v>
      </c>
      <c r="D135" s="256">
        <f>+D100+D121</f>
        <v>1302523641</v>
      </c>
      <c r="E135" s="105">
        <f>+E100+E121</f>
        <v>1118863579</v>
      </c>
    </row>
    <row r="136" spans="1:5" ht="12" customHeight="1" thickBot="1">
      <c r="A136" s="18" t="s">
        <v>181</v>
      </c>
      <c r="B136" s="59" t="s">
        <v>597</v>
      </c>
      <c r="C136" s="168">
        <f>+C137+C138+C139</f>
        <v>0</v>
      </c>
      <c r="D136" s="256">
        <f>+D137+D138+D139</f>
        <v>200000000</v>
      </c>
      <c r="E136" s="105">
        <f>+E137+E138+E139</f>
        <v>0</v>
      </c>
    </row>
    <row r="137" spans="1:5" ht="12" customHeight="1">
      <c r="A137" s="13" t="s">
        <v>351</v>
      </c>
      <c r="B137" s="10" t="s">
        <v>533</v>
      </c>
      <c r="C137" s="169"/>
      <c r="D137" s="258"/>
      <c r="E137" s="106"/>
    </row>
    <row r="138" spans="1:5" ht="12" customHeight="1">
      <c r="A138" s="13" t="s">
        <v>352</v>
      </c>
      <c r="B138" s="10" t="s">
        <v>534</v>
      </c>
      <c r="C138" s="169"/>
      <c r="D138" s="258">
        <v>200000000</v>
      </c>
      <c r="E138" s="106"/>
    </row>
    <row r="139" spans="1:5" ht="12" customHeight="1" thickBot="1">
      <c r="A139" s="11" t="s">
        <v>353</v>
      </c>
      <c r="B139" s="10" t="s">
        <v>535</v>
      </c>
      <c r="C139" s="169"/>
      <c r="D139" s="258"/>
      <c r="E139" s="106"/>
    </row>
    <row r="140" spans="1:5" ht="12" customHeight="1" thickBot="1">
      <c r="A140" s="18" t="s">
        <v>182</v>
      </c>
      <c r="B140" s="59" t="s">
        <v>527</v>
      </c>
      <c r="C140" s="168">
        <f>SUM(C141:C146)</f>
        <v>0</v>
      </c>
      <c r="D140" s="256">
        <f>SUM(D141:D146)</f>
        <v>0</v>
      </c>
      <c r="E140" s="105">
        <f>SUM(E141:E146)</f>
        <v>0</v>
      </c>
    </row>
    <row r="141" spans="1:5" ht="12" customHeight="1">
      <c r="A141" s="13" t="s">
        <v>229</v>
      </c>
      <c r="B141" s="7" t="s">
        <v>536</v>
      </c>
      <c r="C141" s="169"/>
      <c r="D141" s="258"/>
      <c r="E141" s="106"/>
    </row>
    <row r="142" spans="1:5" ht="12" customHeight="1">
      <c r="A142" s="13" t="s">
        <v>230</v>
      </c>
      <c r="B142" s="7" t="s">
        <v>528</v>
      </c>
      <c r="C142" s="169"/>
      <c r="D142" s="258"/>
      <c r="E142" s="106"/>
    </row>
    <row r="143" spans="1:5" ht="12" customHeight="1">
      <c r="A143" s="13" t="s">
        <v>231</v>
      </c>
      <c r="B143" s="7" t="s">
        <v>529</v>
      </c>
      <c r="C143" s="169"/>
      <c r="D143" s="258"/>
      <c r="E143" s="106"/>
    </row>
    <row r="144" spans="1:5" ht="12" customHeight="1">
      <c r="A144" s="13" t="s">
        <v>288</v>
      </c>
      <c r="B144" s="7" t="s">
        <v>530</v>
      </c>
      <c r="C144" s="169"/>
      <c r="D144" s="258"/>
      <c r="E144" s="106"/>
    </row>
    <row r="145" spans="1:5" ht="12" customHeight="1">
      <c r="A145" s="13" t="s">
        <v>289</v>
      </c>
      <c r="B145" s="7" t="s">
        <v>531</v>
      </c>
      <c r="C145" s="169"/>
      <c r="D145" s="258"/>
      <c r="E145" s="106"/>
    </row>
    <row r="146" spans="1:5" ht="12" customHeight="1" thickBot="1">
      <c r="A146" s="16" t="s">
        <v>290</v>
      </c>
      <c r="B146" s="380" t="s">
        <v>532</v>
      </c>
      <c r="C146" s="247"/>
      <c r="D146" s="322"/>
      <c r="E146" s="241"/>
    </row>
    <row r="147" spans="1:5" ht="12" customHeight="1" thickBot="1">
      <c r="A147" s="18" t="s">
        <v>183</v>
      </c>
      <c r="B147" s="59" t="s">
        <v>540</v>
      </c>
      <c r="C147" s="174">
        <f>+C148+C149+C150+C151</f>
        <v>11258754</v>
      </c>
      <c r="D147" s="260">
        <f>+D148+D149+D150+D151</f>
        <v>11258754</v>
      </c>
      <c r="E147" s="210">
        <f>+E148+E149+E150+E151</f>
        <v>11258754</v>
      </c>
    </row>
    <row r="148" spans="1:5" ht="12" customHeight="1">
      <c r="A148" s="13" t="s">
        <v>232</v>
      </c>
      <c r="B148" s="7" t="s">
        <v>454</v>
      </c>
      <c r="C148" s="169"/>
      <c r="D148" s="258"/>
      <c r="E148" s="106"/>
    </row>
    <row r="149" spans="1:5" ht="12" customHeight="1">
      <c r="A149" s="13" t="s">
        <v>233</v>
      </c>
      <c r="B149" s="7" t="s">
        <v>455</v>
      </c>
      <c r="C149" s="169">
        <v>11258754</v>
      </c>
      <c r="D149" s="169">
        <v>11258754</v>
      </c>
      <c r="E149" s="169">
        <v>11258754</v>
      </c>
    </row>
    <row r="150" spans="1:5" ht="12" customHeight="1">
      <c r="A150" s="13" t="s">
        <v>371</v>
      </c>
      <c r="B150" s="7" t="s">
        <v>541</v>
      </c>
      <c r="C150" s="169"/>
      <c r="D150" s="258"/>
      <c r="E150" s="106"/>
    </row>
    <row r="151" spans="1:5" ht="12" customHeight="1" thickBot="1">
      <c r="A151" s="11" t="s">
        <v>372</v>
      </c>
      <c r="B151" s="5" t="s">
        <v>471</v>
      </c>
      <c r="C151" s="169"/>
      <c r="D151" s="258"/>
      <c r="E151" s="106"/>
    </row>
    <row r="152" spans="1:5" ht="12" customHeight="1" thickBot="1">
      <c r="A152" s="18" t="s">
        <v>184</v>
      </c>
      <c r="B152" s="59" t="s">
        <v>542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" customHeight="1">
      <c r="A153" s="13" t="s">
        <v>234</v>
      </c>
      <c r="B153" s="7" t="s">
        <v>537</v>
      </c>
      <c r="C153" s="169"/>
      <c r="D153" s="258"/>
      <c r="E153" s="106"/>
    </row>
    <row r="154" spans="1:5" ht="12" customHeight="1">
      <c r="A154" s="13" t="s">
        <v>235</v>
      </c>
      <c r="B154" s="7" t="s">
        <v>544</v>
      </c>
      <c r="C154" s="169"/>
      <c r="D154" s="258"/>
      <c r="E154" s="106"/>
    </row>
    <row r="155" spans="1:5" ht="12" customHeight="1">
      <c r="A155" s="13" t="s">
        <v>383</v>
      </c>
      <c r="B155" s="7" t="s">
        <v>539</v>
      </c>
      <c r="C155" s="169"/>
      <c r="D155" s="258"/>
      <c r="E155" s="106"/>
    </row>
    <row r="156" spans="1:5" ht="12" customHeight="1">
      <c r="A156" s="13" t="s">
        <v>384</v>
      </c>
      <c r="B156" s="7" t="s">
        <v>545</v>
      </c>
      <c r="C156" s="169"/>
      <c r="D156" s="258"/>
      <c r="E156" s="106"/>
    </row>
    <row r="157" spans="1:5" ht="12" customHeight="1" thickBot="1">
      <c r="A157" s="13" t="s">
        <v>543</v>
      </c>
      <c r="B157" s="7" t="s">
        <v>546</v>
      </c>
      <c r="C157" s="169"/>
      <c r="D157" s="258"/>
      <c r="E157" s="106"/>
    </row>
    <row r="158" spans="1:5" ht="12" customHeight="1" thickBot="1">
      <c r="A158" s="18" t="s">
        <v>185</v>
      </c>
      <c r="B158" s="59" t="s">
        <v>547</v>
      </c>
      <c r="C158" s="250"/>
      <c r="D158" s="262"/>
      <c r="E158" s="244"/>
    </row>
    <row r="159" spans="1:5" ht="12" customHeight="1" thickBot="1">
      <c r="A159" s="18" t="s">
        <v>186</v>
      </c>
      <c r="B159" s="59" t="s">
        <v>548</v>
      </c>
      <c r="C159" s="250"/>
      <c r="D159" s="262"/>
      <c r="E159" s="244"/>
    </row>
    <row r="160" spans="1:9" ht="15" customHeight="1" thickBot="1">
      <c r="A160" s="18" t="s">
        <v>187</v>
      </c>
      <c r="B160" s="59" t="s">
        <v>550</v>
      </c>
      <c r="C160" s="251">
        <f>+C136+C140+C147+C152+C158+C159</f>
        <v>11258754</v>
      </c>
      <c r="D160" s="263">
        <f>+D136+D140+D147+D152+D158+D159</f>
        <v>211258754</v>
      </c>
      <c r="E160" s="245">
        <f>+E136+E140+E147+E152+E158+E159</f>
        <v>11258754</v>
      </c>
      <c r="F160" s="191"/>
      <c r="G160" s="192"/>
      <c r="H160" s="192"/>
      <c r="I160" s="192"/>
    </row>
    <row r="161" spans="1:5" s="180" customFormat="1" ht="12.75" customHeight="1" thickBot="1">
      <c r="A161" s="115" t="s">
        <v>188</v>
      </c>
      <c r="B161" s="155" t="s">
        <v>549</v>
      </c>
      <c r="C161" s="251">
        <f>+C135+C160</f>
        <v>1205710529</v>
      </c>
      <c r="D161" s="263">
        <f>+D135+D160</f>
        <v>1513782395</v>
      </c>
      <c r="E161" s="245">
        <f>+E135+E160</f>
        <v>1130122333</v>
      </c>
    </row>
    <row r="162" spans="3:4" ht="15.75">
      <c r="C162" s="685">
        <f>C93-C161</f>
        <v>0</v>
      </c>
      <c r="D162" s="685">
        <f>D93-D161</f>
        <v>0</v>
      </c>
    </row>
    <row r="163" spans="1:5" ht="15.75">
      <c r="A163" s="760" t="s">
        <v>456</v>
      </c>
      <c r="B163" s="760"/>
      <c r="C163" s="760"/>
      <c r="D163" s="760"/>
      <c r="E163" s="760"/>
    </row>
    <row r="164" spans="1:5" ht="15" customHeight="1" thickBot="1">
      <c r="A164" s="757" t="s">
        <v>276</v>
      </c>
      <c r="B164" s="757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551</v>
      </c>
      <c r="C165" s="255">
        <f>+C68-C135</f>
        <v>-286515969</v>
      </c>
      <c r="D165" s="168">
        <f>+D68-D135</f>
        <v>-299513061</v>
      </c>
      <c r="E165" s="105">
        <f>+E68-E135</f>
        <v>-132013948</v>
      </c>
    </row>
    <row r="166" spans="1:5" ht="32.25" customHeight="1" thickBot="1">
      <c r="A166" s="18" t="s">
        <v>179</v>
      </c>
      <c r="B166" s="23" t="s">
        <v>557</v>
      </c>
      <c r="C166" s="168">
        <f>+C92-C160</f>
        <v>286515969</v>
      </c>
      <c r="D166" s="168">
        <f>+D92-D160</f>
        <v>299513061</v>
      </c>
      <c r="E166" s="105">
        <f>+E92-E160</f>
        <v>498613061</v>
      </c>
    </row>
  </sheetData>
  <sheetProtection/>
  <mergeCells count="16">
    <mergeCell ref="A6:E6"/>
    <mergeCell ref="A95:E95"/>
    <mergeCell ref="A7:B7"/>
    <mergeCell ref="A96:B96"/>
    <mergeCell ref="A164:B164"/>
    <mergeCell ref="A8:A9"/>
    <mergeCell ref="B8:B9"/>
    <mergeCell ref="C8:E8"/>
    <mergeCell ref="A97:A98"/>
    <mergeCell ref="B97:B98"/>
    <mergeCell ref="C97:E97"/>
    <mergeCell ref="A163:E163"/>
    <mergeCell ref="B1:E1"/>
    <mergeCell ref="A2:E2"/>
    <mergeCell ref="A3:E3"/>
    <mergeCell ref="A4:E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SheetLayoutView="100" workbookViewId="0" topLeftCell="A79">
      <selection activeCell="E167" sqref="E167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81"/>
      <c r="B1" s="752" t="str">
        <f>CONCATENATE("1.2. melléklet ",Z_ALAPADATOK!A7," ",Z_ALAPADATOK!B7," ",Z_ALAPADATOK!C7," ",Z_ALAPADATOK!D7," ",Z_ALAPADATOK!E7," ",Z_ALAPADATOK!F7," ",Z_ALAPADATOK!G7," ",Z_ALAPADATOK!H7)</f>
        <v>1.2. melléklet a 5 / 2019. ( V.29. ) önkormányzati rendelethez</v>
      </c>
      <c r="C1" s="753"/>
      <c r="D1" s="753"/>
      <c r="E1" s="753"/>
    </row>
    <row r="2" spans="1:5" ht="15.75">
      <c r="A2" s="754" t="str">
        <f>CONCATENATE(Z_ALAPADATOK!A3)</f>
        <v>Vaja Város  Önkormányzata</v>
      </c>
      <c r="B2" s="755"/>
      <c r="C2" s="755"/>
      <c r="D2" s="755"/>
      <c r="E2" s="755"/>
    </row>
    <row r="3" spans="1:5" ht="15.75">
      <c r="A3" s="754" t="s">
        <v>947</v>
      </c>
      <c r="B3" s="754"/>
      <c r="C3" s="756"/>
      <c r="D3" s="754"/>
      <c r="E3" s="754"/>
    </row>
    <row r="4" spans="1:5" ht="17.25" customHeight="1">
      <c r="A4" s="754" t="s">
        <v>948</v>
      </c>
      <c r="B4" s="754"/>
      <c r="C4" s="756"/>
      <c r="D4" s="754"/>
      <c r="E4" s="754"/>
    </row>
    <row r="5" spans="1:5" ht="15.75">
      <c r="A5" s="381"/>
      <c r="B5" s="381"/>
      <c r="C5" s="382"/>
      <c r="D5" s="383"/>
      <c r="E5" s="383"/>
    </row>
    <row r="6" spans="1:5" ht="15.75" customHeight="1">
      <c r="A6" s="761" t="s">
        <v>175</v>
      </c>
      <c r="B6" s="761"/>
      <c r="C6" s="761"/>
      <c r="D6" s="761"/>
      <c r="E6" s="761"/>
    </row>
    <row r="7" spans="1:5" ht="15.75" customHeight="1" thickBot="1">
      <c r="A7" s="763" t="s">
        <v>274</v>
      </c>
      <c r="B7" s="763"/>
      <c r="C7" s="384"/>
      <c r="D7" s="383"/>
      <c r="E7" s="384" t="str">
        <f>CONCATENATE('Z_1.1.sz.mell.'!E7)</f>
        <v> Forintban!</v>
      </c>
    </row>
    <row r="8" spans="1:5" ht="15.75">
      <c r="A8" s="742" t="s">
        <v>224</v>
      </c>
      <c r="B8" s="741" t="s">
        <v>177</v>
      </c>
      <c r="C8" s="738" t="str">
        <f>+CONCATENATE(LEFT(Z_ÖSSZEFÜGGÉSEK!A6,4),". évi")</f>
        <v>2018. évi</v>
      </c>
      <c r="D8" s="758"/>
      <c r="E8" s="759"/>
    </row>
    <row r="9" spans="1:5" ht="24.75" thickBot="1">
      <c r="A9" s="740"/>
      <c r="B9" s="739"/>
      <c r="C9" s="253" t="s">
        <v>594</v>
      </c>
      <c r="D9" s="252" t="s">
        <v>595</v>
      </c>
      <c r="E9" s="370" t="str">
        <f>CONCATENATE('Z_1.1.sz.mell.'!E9)</f>
        <v>2018. XII. 31.
teljesítés</v>
      </c>
    </row>
    <row r="10" spans="1:5" s="179" customFormat="1" ht="12" customHeight="1" thickBot="1">
      <c r="A10" s="175" t="s">
        <v>561</v>
      </c>
      <c r="B10" s="176" t="s">
        <v>562</v>
      </c>
      <c r="C10" s="176" t="s">
        <v>563</v>
      </c>
      <c r="D10" s="176" t="s">
        <v>565</v>
      </c>
      <c r="E10" s="254" t="s">
        <v>564</v>
      </c>
    </row>
    <row r="11" spans="1:5" s="180" customFormat="1" ht="12" customHeight="1" thickBot="1">
      <c r="A11" s="18" t="s">
        <v>178</v>
      </c>
      <c r="B11" s="19" t="s">
        <v>336</v>
      </c>
      <c r="C11" s="168">
        <f>+C12+C13+C14+C15+C16+C17</f>
        <v>290780448</v>
      </c>
      <c r="D11" s="168">
        <f>+D12+D13+D14+D15+D16+D17</f>
        <v>305005971</v>
      </c>
      <c r="E11" s="105">
        <f>+E12+E13+E14+E15+E16+E17</f>
        <v>315108382</v>
      </c>
    </row>
    <row r="12" spans="1:5" s="180" customFormat="1" ht="12" customHeight="1">
      <c r="A12" s="13" t="s">
        <v>236</v>
      </c>
      <c r="B12" s="181" t="s">
        <v>337</v>
      </c>
      <c r="C12" s="170">
        <v>76301596</v>
      </c>
      <c r="D12" s="257">
        <v>76301596</v>
      </c>
      <c r="E12" s="107">
        <v>76464832</v>
      </c>
    </row>
    <row r="13" spans="1:5" s="180" customFormat="1" ht="12" customHeight="1">
      <c r="A13" s="12" t="s">
        <v>237</v>
      </c>
      <c r="B13" s="182" t="s">
        <v>338</v>
      </c>
      <c r="C13" s="169">
        <v>88402900</v>
      </c>
      <c r="D13" s="258">
        <v>88402900</v>
      </c>
      <c r="E13" s="106">
        <v>87099466</v>
      </c>
    </row>
    <row r="14" spans="1:5" s="180" customFormat="1" ht="12" customHeight="1">
      <c r="A14" s="12" t="s">
        <v>238</v>
      </c>
      <c r="B14" s="182" t="s">
        <v>339</v>
      </c>
      <c r="C14" s="169">
        <v>121575962</v>
      </c>
      <c r="D14" s="258">
        <v>121885635</v>
      </c>
      <c r="E14" s="106">
        <v>129276244</v>
      </c>
    </row>
    <row r="15" spans="1:5" s="180" customFormat="1" ht="12" customHeight="1">
      <c r="A15" s="12" t="s">
        <v>239</v>
      </c>
      <c r="B15" s="182" t="s">
        <v>340</v>
      </c>
      <c r="C15" s="169">
        <v>4499990</v>
      </c>
      <c r="D15" s="169">
        <v>4499990</v>
      </c>
      <c r="E15" s="169">
        <v>4499990</v>
      </c>
    </row>
    <row r="16" spans="1:5" s="180" customFormat="1" ht="12" customHeight="1">
      <c r="A16" s="12" t="s">
        <v>271</v>
      </c>
      <c r="B16" s="113" t="s">
        <v>509</v>
      </c>
      <c r="C16" s="169"/>
      <c r="D16" s="258">
        <v>13915850</v>
      </c>
      <c r="E16" s="106">
        <v>17767850</v>
      </c>
    </row>
    <row r="17" spans="1:5" s="180" customFormat="1" ht="12" customHeight="1" thickBot="1">
      <c r="A17" s="14" t="s">
        <v>240</v>
      </c>
      <c r="B17" s="114" t="s">
        <v>510</v>
      </c>
      <c r="C17" s="169"/>
      <c r="D17" s="169"/>
      <c r="E17" s="106"/>
    </row>
    <row r="18" spans="1:5" s="180" customFormat="1" ht="12" customHeight="1" thickBot="1">
      <c r="A18" s="18" t="s">
        <v>179</v>
      </c>
      <c r="B18" s="112" t="s">
        <v>341</v>
      </c>
      <c r="C18" s="168">
        <f>+C19+C20+C21+C22+C23</f>
        <v>186894754</v>
      </c>
      <c r="D18" s="168">
        <f>+D19+D20+D21+D22+D23</f>
        <v>195279104</v>
      </c>
      <c r="E18" s="105">
        <f>+E19+E20+E21+E22+E23</f>
        <v>217880014</v>
      </c>
    </row>
    <row r="19" spans="1:5" s="180" customFormat="1" ht="12" customHeight="1">
      <c r="A19" s="13" t="s">
        <v>242</v>
      </c>
      <c r="B19" s="181" t="s">
        <v>342</v>
      </c>
      <c r="C19" s="170"/>
      <c r="D19" s="170"/>
      <c r="E19" s="107"/>
    </row>
    <row r="20" spans="1:5" s="180" customFormat="1" ht="12" customHeight="1">
      <c r="A20" s="12" t="s">
        <v>243</v>
      </c>
      <c r="B20" s="182" t="s">
        <v>343</v>
      </c>
      <c r="C20" s="169"/>
      <c r="D20" s="169"/>
      <c r="E20" s="106"/>
    </row>
    <row r="21" spans="1:5" s="180" customFormat="1" ht="12" customHeight="1">
      <c r="A21" s="12" t="s">
        <v>244</v>
      </c>
      <c r="B21" s="182" t="s">
        <v>501</v>
      </c>
      <c r="C21" s="169"/>
      <c r="D21" s="169"/>
      <c r="E21" s="106"/>
    </row>
    <row r="22" spans="1:5" s="180" customFormat="1" ht="12" customHeight="1">
      <c r="A22" s="12" t="s">
        <v>245</v>
      </c>
      <c r="B22" s="182" t="s">
        <v>502</v>
      </c>
      <c r="C22" s="169"/>
      <c r="D22" s="169"/>
      <c r="E22" s="106"/>
    </row>
    <row r="23" spans="1:5" s="180" customFormat="1" ht="12" customHeight="1">
      <c r="A23" s="12" t="s">
        <v>246</v>
      </c>
      <c r="B23" s="182" t="s">
        <v>344</v>
      </c>
      <c r="C23" s="169">
        <v>186894754</v>
      </c>
      <c r="D23" s="258">
        <v>195279104</v>
      </c>
      <c r="E23" s="106">
        <v>217880014</v>
      </c>
    </row>
    <row r="24" spans="1:5" s="180" customFormat="1" ht="12" customHeight="1" thickBot="1">
      <c r="A24" s="14" t="s">
        <v>253</v>
      </c>
      <c r="B24" s="114" t="s">
        <v>345</v>
      </c>
      <c r="C24" s="171"/>
      <c r="D24" s="171"/>
      <c r="E24" s="108"/>
    </row>
    <row r="25" spans="1:5" s="180" customFormat="1" ht="12" customHeight="1" thickBot="1">
      <c r="A25" s="18" t="s">
        <v>180</v>
      </c>
      <c r="B25" s="19" t="s">
        <v>346</v>
      </c>
      <c r="C25" s="168">
        <f>+C26+C27+C28+C29+C30</f>
        <v>0</v>
      </c>
      <c r="D25" s="168">
        <f>+D26+D27+D28+D29+D30</f>
        <v>6300000</v>
      </c>
      <c r="E25" s="105">
        <f>+E26+E27+E28+E29+E30</f>
        <v>63175655</v>
      </c>
    </row>
    <row r="26" spans="1:5" s="180" customFormat="1" ht="12" customHeight="1">
      <c r="A26" s="13" t="s">
        <v>225</v>
      </c>
      <c r="B26" s="181" t="s">
        <v>347</v>
      </c>
      <c r="C26" s="170"/>
      <c r="D26" s="170"/>
      <c r="E26" s="107"/>
    </row>
    <row r="27" spans="1:5" s="180" customFormat="1" ht="12" customHeight="1">
      <c r="A27" s="12" t="s">
        <v>226</v>
      </c>
      <c r="B27" s="182" t="s">
        <v>348</v>
      </c>
      <c r="C27" s="169"/>
      <c r="D27" s="169"/>
      <c r="E27" s="106"/>
    </row>
    <row r="28" spans="1:5" s="180" customFormat="1" ht="12" customHeight="1">
      <c r="A28" s="12" t="s">
        <v>227</v>
      </c>
      <c r="B28" s="182" t="s">
        <v>503</v>
      </c>
      <c r="C28" s="169"/>
      <c r="D28" s="169"/>
      <c r="E28" s="106"/>
    </row>
    <row r="29" spans="1:5" s="180" customFormat="1" ht="12" customHeight="1">
      <c r="A29" s="12" t="s">
        <v>228</v>
      </c>
      <c r="B29" s="182" t="s">
        <v>504</v>
      </c>
      <c r="C29" s="169"/>
      <c r="D29" s="169"/>
      <c r="E29" s="106"/>
    </row>
    <row r="30" spans="1:5" s="180" customFormat="1" ht="12" customHeight="1">
      <c r="A30" s="12" t="s">
        <v>284</v>
      </c>
      <c r="B30" s="182" t="s">
        <v>349</v>
      </c>
      <c r="C30" s="169"/>
      <c r="D30" s="258">
        <v>6300000</v>
      </c>
      <c r="E30" s="106">
        <v>63175655</v>
      </c>
    </row>
    <row r="31" spans="1:5" s="180" customFormat="1" ht="12" customHeight="1" thickBot="1">
      <c r="A31" s="14" t="s">
        <v>285</v>
      </c>
      <c r="B31" s="183" t="s">
        <v>350</v>
      </c>
      <c r="C31" s="171"/>
      <c r="D31" s="171"/>
      <c r="E31" s="108"/>
    </row>
    <row r="32" spans="1:5" s="180" customFormat="1" ht="12" customHeight="1" thickBot="1">
      <c r="A32" s="18" t="s">
        <v>286</v>
      </c>
      <c r="B32" s="19" t="s">
        <v>660</v>
      </c>
      <c r="C32" s="174">
        <f>SUM(C33:C39)</f>
        <v>157430000</v>
      </c>
      <c r="D32" s="174">
        <f>SUM(D33:D39)</f>
        <v>157430000</v>
      </c>
      <c r="E32" s="210">
        <f>SUM(E33:E39)</f>
        <v>205090372</v>
      </c>
    </row>
    <row r="33" spans="1:5" s="180" customFormat="1" ht="12" customHeight="1">
      <c r="A33" s="13" t="s">
        <v>351</v>
      </c>
      <c r="B33" s="181" t="s">
        <v>661</v>
      </c>
      <c r="C33" s="170">
        <v>19000000</v>
      </c>
      <c r="D33" s="170">
        <v>19000000</v>
      </c>
      <c r="E33" s="107">
        <v>17355381</v>
      </c>
    </row>
    <row r="34" spans="1:5" s="180" customFormat="1" ht="12" customHeight="1">
      <c r="A34" s="12" t="s">
        <v>352</v>
      </c>
      <c r="B34" s="182" t="s">
        <v>662</v>
      </c>
      <c r="C34" s="169">
        <v>1100000</v>
      </c>
      <c r="D34" s="169">
        <v>1100000</v>
      </c>
      <c r="E34" s="106">
        <v>1689837</v>
      </c>
    </row>
    <row r="35" spans="1:5" s="180" customFormat="1" ht="12" customHeight="1">
      <c r="A35" s="12" t="s">
        <v>353</v>
      </c>
      <c r="B35" s="182" t="s">
        <v>663</v>
      </c>
      <c r="C35" s="169">
        <v>130000000</v>
      </c>
      <c r="D35" s="169">
        <v>130000000</v>
      </c>
      <c r="E35" s="106">
        <v>178749915</v>
      </c>
    </row>
    <row r="36" spans="1:5" s="180" customFormat="1" ht="12" customHeight="1">
      <c r="A36" s="12" t="s">
        <v>354</v>
      </c>
      <c r="B36" s="182" t="s">
        <v>664</v>
      </c>
      <c r="C36" s="169"/>
      <c r="D36" s="169"/>
      <c r="E36" s="106"/>
    </row>
    <row r="37" spans="1:5" s="180" customFormat="1" ht="12" customHeight="1">
      <c r="A37" s="12" t="s">
        <v>665</v>
      </c>
      <c r="B37" s="182" t="s">
        <v>355</v>
      </c>
      <c r="C37" s="169">
        <v>6500000</v>
      </c>
      <c r="D37" s="169">
        <v>6500000</v>
      </c>
      <c r="E37" s="106">
        <v>6487809</v>
      </c>
    </row>
    <row r="38" spans="1:5" s="180" customFormat="1" ht="12" customHeight="1">
      <c r="A38" s="12" t="s">
        <v>666</v>
      </c>
      <c r="B38" s="182" t="s">
        <v>356</v>
      </c>
      <c r="C38" s="169"/>
      <c r="D38" s="169"/>
      <c r="E38" s="106"/>
    </row>
    <row r="39" spans="1:5" s="180" customFormat="1" ht="12" customHeight="1" thickBot="1">
      <c r="A39" s="14" t="s">
        <v>667</v>
      </c>
      <c r="B39" s="331" t="s">
        <v>357</v>
      </c>
      <c r="C39" s="171">
        <v>830000</v>
      </c>
      <c r="D39" s="171">
        <v>830000</v>
      </c>
      <c r="E39" s="108">
        <v>807430</v>
      </c>
    </row>
    <row r="40" spans="1:5" s="180" customFormat="1" ht="12" customHeight="1" thickBot="1">
      <c r="A40" s="18" t="s">
        <v>182</v>
      </c>
      <c r="B40" s="19" t="s">
        <v>511</v>
      </c>
      <c r="C40" s="168">
        <f>SUM(C41:C51)</f>
        <v>51370465</v>
      </c>
      <c r="D40" s="168">
        <f>SUM(D41:D51)</f>
        <v>91123796</v>
      </c>
      <c r="E40" s="105">
        <f>SUM(E41:E51)</f>
        <v>93621180</v>
      </c>
    </row>
    <row r="41" spans="1:5" s="180" customFormat="1" ht="12" customHeight="1">
      <c r="A41" s="13" t="s">
        <v>229</v>
      </c>
      <c r="B41" s="181" t="s">
        <v>360</v>
      </c>
      <c r="C41" s="170"/>
      <c r="D41" s="257"/>
      <c r="E41" s="107">
        <v>478817</v>
      </c>
    </row>
    <row r="42" spans="1:5" s="180" customFormat="1" ht="12" customHeight="1">
      <c r="A42" s="12" t="s">
        <v>230</v>
      </c>
      <c r="B42" s="182" t="s">
        <v>361</v>
      </c>
      <c r="C42" s="169">
        <v>24675000</v>
      </c>
      <c r="D42" s="258">
        <v>61999321</v>
      </c>
      <c r="E42" s="106">
        <v>60183925</v>
      </c>
    </row>
    <row r="43" spans="1:5" s="180" customFormat="1" ht="12" customHeight="1">
      <c r="A43" s="12" t="s">
        <v>231</v>
      </c>
      <c r="B43" s="182" t="s">
        <v>362</v>
      </c>
      <c r="C43" s="169"/>
      <c r="D43" s="258"/>
      <c r="E43" s="106">
        <v>315468</v>
      </c>
    </row>
    <row r="44" spans="1:5" s="180" customFormat="1" ht="12" customHeight="1">
      <c r="A44" s="12" t="s">
        <v>288</v>
      </c>
      <c r="B44" s="182" t="s">
        <v>363</v>
      </c>
      <c r="C44" s="169">
        <v>2570000</v>
      </c>
      <c r="D44" s="258">
        <v>2570000</v>
      </c>
      <c r="E44" s="106">
        <v>307929</v>
      </c>
    </row>
    <row r="45" spans="1:5" s="180" customFormat="1" ht="12" customHeight="1">
      <c r="A45" s="12" t="s">
        <v>289</v>
      </c>
      <c r="B45" s="182" t="s">
        <v>364</v>
      </c>
      <c r="C45" s="169">
        <v>8101465</v>
      </c>
      <c r="D45" s="258">
        <v>9731465</v>
      </c>
      <c r="E45" s="106">
        <v>9494408</v>
      </c>
    </row>
    <row r="46" spans="1:5" s="180" customFormat="1" ht="12" customHeight="1">
      <c r="A46" s="12" t="s">
        <v>290</v>
      </c>
      <c r="B46" s="182" t="s">
        <v>365</v>
      </c>
      <c r="C46" s="169">
        <v>9089000</v>
      </c>
      <c r="D46" s="258">
        <v>9888010</v>
      </c>
      <c r="E46" s="106">
        <v>18342684</v>
      </c>
    </row>
    <row r="47" spans="1:5" s="180" customFormat="1" ht="12" customHeight="1">
      <c r="A47" s="12" t="s">
        <v>291</v>
      </c>
      <c r="B47" s="182" t="s">
        <v>366</v>
      </c>
      <c r="C47" s="169">
        <v>4000000</v>
      </c>
      <c r="D47" s="258">
        <v>4000000</v>
      </c>
      <c r="E47" s="106"/>
    </row>
    <row r="48" spans="1:5" s="180" customFormat="1" ht="12" customHeight="1">
      <c r="A48" s="12" t="s">
        <v>292</v>
      </c>
      <c r="B48" s="182" t="s">
        <v>668</v>
      </c>
      <c r="C48" s="169"/>
      <c r="D48" s="258"/>
      <c r="E48" s="106">
        <v>7117</v>
      </c>
    </row>
    <row r="49" spans="1:5" s="180" customFormat="1" ht="12" customHeight="1">
      <c r="A49" s="12" t="s">
        <v>358</v>
      </c>
      <c r="B49" s="182" t="s">
        <v>368</v>
      </c>
      <c r="C49" s="172"/>
      <c r="D49" s="316"/>
      <c r="E49" s="109">
        <v>2971</v>
      </c>
    </row>
    <row r="50" spans="1:5" s="180" customFormat="1" ht="12" customHeight="1">
      <c r="A50" s="14" t="s">
        <v>359</v>
      </c>
      <c r="B50" s="183" t="s">
        <v>513</v>
      </c>
      <c r="C50" s="173"/>
      <c r="D50" s="317"/>
      <c r="E50" s="110"/>
    </row>
    <row r="51" spans="1:5" s="180" customFormat="1" ht="12" customHeight="1" thickBot="1">
      <c r="A51" s="14" t="s">
        <v>512</v>
      </c>
      <c r="B51" s="114" t="s">
        <v>369</v>
      </c>
      <c r="C51" s="173">
        <v>2935000</v>
      </c>
      <c r="D51" s="317">
        <v>2935000</v>
      </c>
      <c r="E51" s="110">
        <v>4487861</v>
      </c>
    </row>
    <row r="52" spans="1:5" s="180" customFormat="1" ht="12" customHeight="1" thickBot="1">
      <c r="A52" s="18" t="s">
        <v>183</v>
      </c>
      <c r="B52" s="19" t="s">
        <v>370</v>
      </c>
      <c r="C52" s="168">
        <f>SUM(C53:C57)</f>
        <v>0</v>
      </c>
      <c r="D52" s="168">
        <f>SUM(D53:D57)</f>
        <v>9460000</v>
      </c>
      <c r="E52" s="105">
        <f>SUM(E53:E57)</f>
        <v>25460000</v>
      </c>
    </row>
    <row r="53" spans="1:5" s="180" customFormat="1" ht="12" customHeight="1">
      <c r="A53" s="13" t="s">
        <v>232</v>
      </c>
      <c r="B53" s="181" t="s">
        <v>374</v>
      </c>
      <c r="C53" s="221"/>
      <c r="D53" s="221"/>
      <c r="E53" s="111"/>
    </row>
    <row r="54" spans="1:5" s="180" customFormat="1" ht="12" customHeight="1">
      <c r="A54" s="12" t="s">
        <v>233</v>
      </c>
      <c r="B54" s="182" t="s">
        <v>375</v>
      </c>
      <c r="C54" s="172"/>
      <c r="D54" s="318">
        <v>5610000</v>
      </c>
      <c r="E54" s="111">
        <v>21610000</v>
      </c>
    </row>
    <row r="55" spans="1:5" s="180" customFormat="1" ht="12" customHeight="1">
      <c r="A55" s="12" t="s">
        <v>371</v>
      </c>
      <c r="B55" s="182" t="s">
        <v>376</v>
      </c>
      <c r="C55" s="172"/>
      <c r="D55" s="316">
        <v>3850000</v>
      </c>
      <c r="E55" s="109">
        <v>3850000</v>
      </c>
    </row>
    <row r="56" spans="1:5" s="180" customFormat="1" ht="12" customHeight="1">
      <c r="A56" s="12" t="s">
        <v>372</v>
      </c>
      <c r="B56" s="182" t="s">
        <v>377</v>
      </c>
      <c r="C56" s="172"/>
      <c r="D56" s="172"/>
      <c r="E56" s="109"/>
    </row>
    <row r="57" spans="1:5" s="180" customFormat="1" ht="12" customHeight="1" thickBot="1">
      <c r="A57" s="14" t="s">
        <v>373</v>
      </c>
      <c r="B57" s="114" t="s">
        <v>378</v>
      </c>
      <c r="C57" s="173"/>
      <c r="D57" s="173"/>
      <c r="E57" s="110"/>
    </row>
    <row r="58" spans="1:5" s="180" customFormat="1" ht="12" customHeight="1" thickBot="1">
      <c r="A58" s="18" t="s">
        <v>293</v>
      </c>
      <c r="B58" s="19" t="s">
        <v>379</v>
      </c>
      <c r="C58" s="168">
        <f>SUM(C59:C61)</f>
        <v>0</v>
      </c>
      <c r="D58" s="168">
        <f>SUM(D59:D61)</f>
        <v>0</v>
      </c>
      <c r="E58" s="105">
        <f>SUM(E59:E61)</f>
        <v>0</v>
      </c>
    </row>
    <row r="59" spans="1:5" s="180" customFormat="1" ht="12" customHeight="1">
      <c r="A59" s="13" t="s">
        <v>234</v>
      </c>
      <c r="B59" s="181" t="s">
        <v>380</v>
      </c>
      <c r="C59" s="170"/>
      <c r="D59" s="170"/>
      <c r="E59" s="107"/>
    </row>
    <row r="60" spans="1:5" s="180" customFormat="1" ht="12" customHeight="1">
      <c r="A60" s="12" t="s">
        <v>235</v>
      </c>
      <c r="B60" s="182" t="s">
        <v>505</v>
      </c>
      <c r="C60" s="169"/>
      <c r="D60" s="169"/>
      <c r="E60" s="106"/>
    </row>
    <row r="61" spans="1:5" s="180" customFormat="1" ht="12" customHeight="1">
      <c r="A61" s="12" t="s">
        <v>383</v>
      </c>
      <c r="B61" s="182" t="s">
        <v>381</v>
      </c>
      <c r="C61" s="169"/>
      <c r="D61" s="169"/>
      <c r="E61" s="106"/>
    </row>
    <row r="62" spans="1:5" s="180" customFormat="1" ht="12" customHeight="1" thickBot="1">
      <c r="A62" s="14" t="s">
        <v>384</v>
      </c>
      <c r="B62" s="114" t="s">
        <v>382</v>
      </c>
      <c r="C62" s="171"/>
      <c r="D62" s="171"/>
      <c r="E62" s="108"/>
    </row>
    <row r="63" spans="1:5" s="180" customFormat="1" ht="12" customHeight="1" thickBot="1">
      <c r="A63" s="18" t="s">
        <v>185</v>
      </c>
      <c r="B63" s="112" t="s">
        <v>385</v>
      </c>
      <c r="C63" s="168">
        <f>SUM(C64:C66)</f>
        <v>164741604</v>
      </c>
      <c r="D63" s="168">
        <f>SUM(D64:D66)</f>
        <v>164741604</v>
      </c>
      <c r="E63" s="105">
        <f>SUM(E64:E66)</f>
        <v>175000</v>
      </c>
    </row>
    <row r="64" spans="1:5" s="180" customFormat="1" ht="12" customHeight="1">
      <c r="A64" s="13" t="s">
        <v>294</v>
      </c>
      <c r="B64" s="181" t="s">
        <v>387</v>
      </c>
      <c r="C64" s="172"/>
      <c r="D64" s="172"/>
      <c r="E64" s="109"/>
    </row>
    <row r="65" spans="1:5" s="180" customFormat="1" ht="12" customHeight="1">
      <c r="A65" s="12" t="s">
        <v>295</v>
      </c>
      <c r="B65" s="182" t="s">
        <v>506</v>
      </c>
      <c r="C65" s="172"/>
      <c r="D65" s="172"/>
      <c r="E65" s="109"/>
    </row>
    <row r="66" spans="1:5" s="180" customFormat="1" ht="12" customHeight="1">
      <c r="A66" s="12" t="s">
        <v>318</v>
      </c>
      <c r="B66" s="182" t="s">
        <v>388</v>
      </c>
      <c r="C66" s="172">
        <v>164741604</v>
      </c>
      <c r="D66" s="316">
        <v>164741604</v>
      </c>
      <c r="E66" s="109">
        <v>175000</v>
      </c>
    </row>
    <row r="67" spans="1:5" s="180" customFormat="1" ht="12" customHeight="1" thickBot="1">
      <c r="A67" s="14" t="s">
        <v>386</v>
      </c>
      <c r="B67" s="114" t="s">
        <v>389</v>
      </c>
      <c r="C67" s="172"/>
      <c r="D67" s="172"/>
      <c r="E67" s="109"/>
    </row>
    <row r="68" spans="1:5" s="180" customFormat="1" ht="12" customHeight="1" thickBot="1">
      <c r="A68" s="236" t="s">
        <v>553</v>
      </c>
      <c r="B68" s="19" t="s">
        <v>390</v>
      </c>
      <c r="C68" s="174">
        <f>+C11+C18+C25+C32+C40+C52+C58+C63</f>
        <v>851217271</v>
      </c>
      <c r="D68" s="174">
        <f>+D11+D18+D25+D32+D40+D52+D58+D63</f>
        <v>929340475</v>
      </c>
      <c r="E68" s="210">
        <f>+E11+E18+E25+E32+E40+E52+E58+E63</f>
        <v>920510603</v>
      </c>
    </row>
    <row r="69" spans="1:5" s="180" customFormat="1" ht="12" customHeight="1" thickBot="1">
      <c r="A69" s="222" t="s">
        <v>391</v>
      </c>
      <c r="B69" s="112" t="s">
        <v>392</v>
      </c>
      <c r="C69" s="168">
        <f>SUM(C70:C72)</f>
        <v>0</v>
      </c>
      <c r="D69" s="168">
        <f>SUM(D70:D72)</f>
        <v>200000000</v>
      </c>
      <c r="E69" s="105">
        <f>SUM(E70:E72)</f>
        <v>199100000</v>
      </c>
    </row>
    <row r="70" spans="1:5" s="180" customFormat="1" ht="12" customHeight="1">
      <c r="A70" s="13" t="s">
        <v>420</v>
      </c>
      <c r="B70" s="181" t="s">
        <v>393</v>
      </c>
      <c r="C70" s="172"/>
      <c r="D70" s="172"/>
      <c r="E70" s="109"/>
    </row>
    <row r="71" spans="1:5" s="180" customFormat="1" ht="12" customHeight="1">
      <c r="A71" s="12" t="s">
        <v>429</v>
      </c>
      <c r="B71" s="182" t="s">
        <v>394</v>
      </c>
      <c r="C71" s="172"/>
      <c r="D71" s="316">
        <v>200000000</v>
      </c>
      <c r="E71" s="109">
        <v>199100000</v>
      </c>
    </row>
    <row r="72" spans="1:5" s="180" customFormat="1" ht="12" customHeight="1" thickBot="1">
      <c r="A72" s="14" t="s">
        <v>430</v>
      </c>
      <c r="B72" s="232" t="s">
        <v>538</v>
      </c>
      <c r="C72" s="172"/>
      <c r="D72" s="172"/>
      <c r="E72" s="109"/>
    </row>
    <row r="73" spans="1:5" s="180" customFormat="1" ht="12" customHeight="1" thickBot="1">
      <c r="A73" s="222" t="s">
        <v>396</v>
      </c>
      <c r="B73" s="112" t="s">
        <v>397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>
      <c r="A74" s="13" t="s">
        <v>272</v>
      </c>
      <c r="B74" s="368" t="s">
        <v>398</v>
      </c>
      <c r="C74" s="172"/>
      <c r="D74" s="172"/>
      <c r="E74" s="109"/>
    </row>
    <row r="75" spans="1:5" s="180" customFormat="1" ht="12" customHeight="1">
      <c r="A75" s="12" t="s">
        <v>273</v>
      </c>
      <c r="B75" s="368" t="s">
        <v>675</v>
      </c>
      <c r="C75" s="172"/>
      <c r="D75" s="172"/>
      <c r="E75" s="109"/>
    </row>
    <row r="76" spans="1:5" s="180" customFormat="1" ht="12" customHeight="1">
      <c r="A76" s="12" t="s">
        <v>421</v>
      </c>
      <c r="B76" s="368" t="s">
        <v>399</v>
      </c>
      <c r="C76" s="172"/>
      <c r="D76" s="172"/>
      <c r="E76" s="109"/>
    </row>
    <row r="77" spans="1:5" s="180" customFormat="1" ht="12" customHeight="1" thickBot="1">
      <c r="A77" s="14" t="s">
        <v>422</v>
      </c>
      <c r="B77" s="369" t="s">
        <v>676</v>
      </c>
      <c r="C77" s="172"/>
      <c r="D77" s="172"/>
      <c r="E77" s="109"/>
    </row>
    <row r="78" spans="1:5" s="180" customFormat="1" ht="12" customHeight="1" thickBot="1">
      <c r="A78" s="222" t="s">
        <v>400</v>
      </c>
      <c r="B78" s="112" t="s">
        <v>401</v>
      </c>
      <c r="C78" s="168">
        <f>SUM(C79:C80)</f>
        <v>297774723</v>
      </c>
      <c r="D78" s="168">
        <f>SUM(D79:D80)</f>
        <v>297774723</v>
      </c>
      <c r="E78" s="105">
        <f>SUM(E79:E80)</f>
        <v>297774723</v>
      </c>
    </row>
    <row r="79" spans="1:5" s="180" customFormat="1" ht="12" customHeight="1">
      <c r="A79" s="13" t="s">
        <v>423</v>
      </c>
      <c r="B79" s="181" t="s">
        <v>402</v>
      </c>
      <c r="C79" s="172">
        <v>297774723</v>
      </c>
      <c r="D79" s="172">
        <v>297774723</v>
      </c>
      <c r="E79" s="172">
        <v>297774723</v>
      </c>
    </row>
    <row r="80" spans="1:5" s="180" customFormat="1" ht="12" customHeight="1" thickBot="1">
      <c r="A80" s="14" t="s">
        <v>424</v>
      </c>
      <c r="B80" s="114" t="s">
        <v>403</v>
      </c>
      <c r="C80" s="172"/>
      <c r="D80" s="172"/>
      <c r="E80" s="109"/>
    </row>
    <row r="81" spans="1:5" s="180" customFormat="1" ht="12" customHeight="1" thickBot="1">
      <c r="A81" s="222" t="s">
        <v>404</v>
      </c>
      <c r="B81" s="112" t="s">
        <v>405</v>
      </c>
      <c r="C81" s="168">
        <f>SUM(C82:C84)</f>
        <v>0</v>
      </c>
      <c r="D81" s="168">
        <f>SUM(D82:D84)</f>
        <v>12997092</v>
      </c>
      <c r="E81" s="105">
        <f>SUM(E82:E84)</f>
        <v>12997092</v>
      </c>
    </row>
    <row r="82" spans="1:5" s="180" customFormat="1" ht="12" customHeight="1">
      <c r="A82" s="13" t="s">
        <v>425</v>
      </c>
      <c r="B82" s="181" t="s">
        <v>406</v>
      </c>
      <c r="C82" s="172"/>
      <c r="D82" s="172">
        <v>12997092</v>
      </c>
      <c r="E82" s="109">
        <v>12997092</v>
      </c>
    </row>
    <row r="83" spans="1:5" s="180" customFormat="1" ht="12" customHeight="1">
      <c r="A83" s="12" t="s">
        <v>426</v>
      </c>
      <c r="B83" s="182" t="s">
        <v>407</v>
      </c>
      <c r="C83" s="172"/>
      <c r="D83" s="172"/>
      <c r="E83" s="109"/>
    </row>
    <row r="84" spans="1:5" s="180" customFormat="1" ht="12" customHeight="1" thickBot="1">
      <c r="A84" s="14" t="s">
        <v>427</v>
      </c>
      <c r="B84" s="114" t="s">
        <v>677</v>
      </c>
      <c r="C84" s="172"/>
      <c r="D84" s="172"/>
      <c r="E84" s="109"/>
    </row>
    <row r="85" spans="1:5" s="180" customFormat="1" ht="12" customHeight="1" thickBot="1">
      <c r="A85" s="222" t="s">
        <v>408</v>
      </c>
      <c r="B85" s="112" t="s">
        <v>428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>
      <c r="A86" s="185" t="s">
        <v>409</v>
      </c>
      <c r="B86" s="181" t="s">
        <v>410</v>
      </c>
      <c r="C86" s="172"/>
      <c r="D86" s="172"/>
      <c r="E86" s="109"/>
    </row>
    <row r="87" spans="1:5" s="180" customFormat="1" ht="12" customHeight="1">
      <c r="A87" s="186" t="s">
        <v>411</v>
      </c>
      <c r="B87" s="182" t="s">
        <v>412</v>
      </c>
      <c r="C87" s="172"/>
      <c r="D87" s="172"/>
      <c r="E87" s="109"/>
    </row>
    <row r="88" spans="1:5" s="180" customFormat="1" ht="12" customHeight="1">
      <c r="A88" s="186" t="s">
        <v>413</v>
      </c>
      <c r="B88" s="182" t="s">
        <v>414</v>
      </c>
      <c r="C88" s="172"/>
      <c r="D88" s="172"/>
      <c r="E88" s="109"/>
    </row>
    <row r="89" spans="1:5" s="180" customFormat="1" ht="12" customHeight="1" thickBot="1">
      <c r="A89" s="187" t="s">
        <v>415</v>
      </c>
      <c r="B89" s="114" t="s">
        <v>416</v>
      </c>
      <c r="C89" s="172"/>
      <c r="D89" s="172"/>
      <c r="E89" s="109"/>
    </row>
    <row r="90" spans="1:5" s="180" customFormat="1" ht="12" customHeight="1" thickBot="1">
      <c r="A90" s="222" t="s">
        <v>417</v>
      </c>
      <c r="B90" s="112" t="s">
        <v>552</v>
      </c>
      <c r="C90" s="224"/>
      <c r="D90" s="224"/>
      <c r="E90" s="225"/>
    </row>
    <row r="91" spans="1:5" s="180" customFormat="1" ht="13.5" customHeight="1" thickBot="1">
      <c r="A91" s="222" t="s">
        <v>419</v>
      </c>
      <c r="B91" s="112" t="s">
        <v>418</v>
      </c>
      <c r="C91" s="224"/>
      <c r="D91" s="224"/>
      <c r="E91" s="225"/>
    </row>
    <row r="92" spans="1:5" s="180" customFormat="1" ht="15.75" customHeight="1" thickBot="1">
      <c r="A92" s="222" t="s">
        <v>431</v>
      </c>
      <c r="B92" s="188" t="s">
        <v>555</v>
      </c>
      <c r="C92" s="174">
        <f>+C69+C73+C78+C81+C85+C91+C90</f>
        <v>297774723</v>
      </c>
      <c r="D92" s="174">
        <f>+D69+D73+D78+D81+D85+D91+D90</f>
        <v>510771815</v>
      </c>
      <c r="E92" s="210">
        <f>+E69+E73+E78+E81+E85+E91+E90</f>
        <v>509871815</v>
      </c>
    </row>
    <row r="93" spans="1:5" s="180" customFormat="1" ht="25.5" customHeight="1" thickBot="1">
      <c r="A93" s="223" t="s">
        <v>554</v>
      </c>
      <c r="B93" s="189" t="s">
        <v>556</v>
      </c>
      <c r="C93" s="174">
        <f>+C68+C92</f>
        <v>1148991994</v>
      </c>
      <c r="D93" s="174">
        <f>+D68+D92</f>
        <v>1440112290</v>
      </c>
      <c r="E93" s="210">
        <f>+E68+E92</f>
        <v>1430382418</v>
      </c>
    </row>
    <row r="94" spans="1:3" s="180" customFormat="1" ht="15" customHeight="1">
      <c r="A94" s="3"/>
      <c r="B94" s="4"/>
      <c r="C94" s="116"/>
    </row>
    <row r="95" spans="1:5" ht="16.5" customHeight="1">
      <c r="A95" s="762" t="s">
        <v>206</v>
      </c>
      <c r="B95" s="762"/>
      <c r="C95" s="762"/>
      <c r="D95" s="762"/>
      <c r="E95" s="762"/>
    </row>
    <row r="96" spans="1:5" s="190" customFormat="1" ht="16.5" customHeight="1" thickBot="1">
      <c r="A96" s="764" t="s">
        <v>275</v>
      </c>
      <c r="B96" s="764"/>
      <c r="C96" s="63"/>
      <c r="E96" s="63" t="str">
        <f>E7</f>
        <v> Forintban!</v>
      </c>
    </row>
    <row r="97" spans="1:5" ht="15.75">
      <c r="A97" s="742" t="s">
        <v>224</v>
      </c>
      <c r="B97" s="741" t="s">
        <v>596</v>
      </c>
      <c r="C97" s="738" t="str">
        <f>+CONCATENATE(LEFT(Z_ÖSSZEFÜGGÉSEK!A6,4),". évi")</f>
        <v>2018. évi</v>
      </c>
      <c r="D97" s="758"/>
      <c r="E97" s="759"/>
    </row>
    <row r="98" spans="1:5" ht="24.75" thickBot="1">
      <c r="A98" s="740"/>
      <c r="B98" s="739"/>
      <c r="C98" s="253" t="s">
        <v>594</v>
      </c>
      <c r="D98" s="252" t="s">
        <v>595</v>
      </c>
      <c r="E98" s="370" t="str">
        <f>CONCATENATE(E9)</f>
        <v>2018. XII. 31.
teljesítés</v>
      </c>
    </row>
    <row r="99" spans="1:5" s="179" customFormat="1" ht="12" customHeight="1" thickBot="1">
      <c r="A99" s="25" t="s">
        <v>561</v>
      </c>
      <c r="B99" s="26" t="s">
        <v>562</v>
      </c>
      <c r="C99" s="26" t="s">
        <v>563</v>
      </c>
      <c r="D99" s="26" t="s">
        <v>565</v>
      </c>
      <c r="E99" s="264" t="s">
        <v>564</v>
      </c>
    </row>
    <row r="100" spans="1:5" ht="12" customHeight="1" thickBot="1">
      <c r="A100" s="20" t="s">
        <v>178</v>
      </c>
      <c r="B100" s="24" t="s">
        <v>514</v>
      </c>
      <c r="C100" s="167">
        <f>C101+C102+C103+C104+C105+C118</f>
        <v>694142058</v>
      </c>
      <c r="D100" s="167">
        <f>D101+D102+D103+D104+D105+D118</f>
        <v>843319065</v>
      </c>
      <c r="E100" s="239">
        <f>E101+E102+E103+E104+E105+E118</f>
        <v>740984299</v>
      </c>
    </row>
    <row r="101" spans="1:5" ht="12" customHeight="1">
      <c r="A101" s="15" t="s">
        <v>236</v>
      </c>
      <c r="B101" s="8" t="s">
        <v>207</v>
      </c>
      <c r="C101" s="246">
        <v>410153216</v>
      </c>
      <c r="D101" s="246">
        <v>461641446</v>
      </c>
      <c r="E101" s="240">
        <v>441904512</v>
      </c>
    </row>
    <row r="102" spans="1:5" ht="12" customHeight="1">
      <c r="A102" s="12" t="s">
        <v>237</v>
      </c>
      <c r="B102" s="6" t="s">
        <v>296</v>
      </c>
      <c r="C102" s="169">
        <v>66224259</v>
      </c>
      <c r="D102" s="169">
        <v>76130894</v>
      </c>
      <c r="E102" s="106">
        <v>71115281</v>
      </c>
    </row>
    <row r="103" spans="1:5" ht="12" customHeight="1">
      <c r="A103" s="12" t="s">
        <v>238</v>
      </c>
      <c r="B103" s="6" t="s">
        <v>264</v>
      </c>
      <c r="C103" s="171">
        <v>213764583</v>
      </c>
      <c r="D103" s="169">
        <v>305546725</v>
      </c>
      <c r="E103" s="108">
        <v>227964506</v>
      </c>
    </row>
    <row r="104" spans="1:5" ht="12" customHeight="1">
      <c r="A104" s="12" t="s">
        <v>239</v>
      </c>
      <c r="B104" s="9" t="s">
        <v>297</v>
      </c>
      <c r="C104" s="171"/>
      <c r="D104" s="259"/>
      <c r="E104" s="108"/>
    </row>
    <row r="105" spans="1:5" ht="12" customHeight="1">
      <c r="A105" s="12" t="s">
        <v>248</v>
      </c>
      <c r="B105" s="17" t="s">
        <v>298</v>
      </c>
      <c r="C105" s="171"/>
      <c r="D105" s="259"/>
      <c r="E105" s="108"/>
    </row>
    <row r="106" spans="1:5" ht="12" customHeight="1">
      <c r="A106" s="12" t="s">
        <v>240</v>
      </c>
      <c r="B106" s="6" t="s">
        <v>519</v>
      </c>
      <c r="C106" s="171"/>
      <c r="D106" s="259"/>
      <c r="E106" s="108"/>
    </row>
    <row r="107" spans="1:5" ht="12" customHeight="1">
      <c r="A107" s="12" t="s">
        <v>241</v>
      </c>
      <c r="B107" s="67" t="s">
        <v>518</v>
      </c>
      <c r="C107" s="171"/>
      <c r="D107" s="259"/>
      <c r="E107" s="108"/>
    </row>
    <row r="108" spans="1:5" ht="12" customHeight="1">
      <c r="A108" s="12" t="s">
        <v>249</v>
      </c>
      <c r="B108" s="67" t="s">
        <v>517</v>
      </c>
      <c r="C108" s="171"/>
      <c r="D108" s="259"/>
      <c r="E108" s="108"/>
    </row>
    <row r="109" spans="1:5" ht="12" customHeight="1">
      <c r="A109" s="12" t="s">
        <v>250</v>
      </c>
      <c r="B109" s="65" t="s">
        <v>434</v>
      </c>
      <c r="C109" s="171"/>
      <c r="D109" s="259"/>
      <c r="E109" s="108"/>
    </row>
    <row r="110" spans="1:5" ht="12" customHeight="1">
      <c r="A110" s="12" t="s">
        <v>251</v>
      </c>
      <c r="B110" s="66" t="s">
        <v>435</v>
      </c>
      <c r="C110" s="171"/>
      <c r="D110" s="259"/>
      <c r="E110" s="108"/>
    </row>
    <row r="111" spans="1:5" ht="12" customHeight="1">
      <c r="A111" s="12" t="s">
        <v>252</v>
      </c>
      <c r="B111" s="66" t="s">
        <v>436</v>
      </c>
      <c r="C111" s="171"/>
      <c r="D111" s="259"/>
      <c r="E111" s="108"/>
    </row>
    <row r="112" spans="1:5" ht="12" customHeight="1">
      <c r="A112" s="12" t="s">
        <v>254</v>
      </c>
      <c r="B112" s="65" t="s">
        <v>437</v>
      </c>
      <c r="C112" s="171"/>
      <c r="D112" s="259"/>
      <c r="E112" s="108"/>
    </row>
    <row r="113" spans="1:5" ht="12" customHeight="1">
      <c r="A113" s="12" t="s">
        <v>299</v>
      </c>
      <c r="B113" s="65" t="s">
        <v>438</v>
      </c>
      <c r="C113" s="171"/>
      <c r="D113" s="259"/>
      <c r="E113" s="108"/>
    </row>
    <row r="114" spans="1:5" ht="12" customHeight="1">
      <c r="A114" s="12" t="s">
        <v>432</v>
      </c>
      <c r="B114" s="66" t="s">
        <v>439</v>
      </c>
      <c r="C114" s="169"/>
      <c r="D114" s="259"/>
      <c r="E114" s="108"/>
    </row>
    <row r="115" spans="1:5" ht="12" customHeight="1">
      <c r="A115" s="11" t="s">
        <v>433</v>
      </c>
      <c r="B115" s="67" t="s">
        <v>440</v>
      </c>
      <c r="C115" s="171"/>
      <c r="D115" s="259"/>
      <c r="E115" s="108"/>
    </row>
    <row r="116" spans="1:5" ht="12" customHeight="1">
      <c r="A116" s="12" t="s">
        <v>515</v>
      </c>
      <c r="B116" s="67" t="s">
        <v>441</v>
      </c>
      <c r="C116" s="171"/>
      <c r="D116" s="259"/>
      <c r="E116" s="108"/>
    </row>
    <row r="117" spans="1:5" ht="12" customHeight="1">
      <c r="A117" s="14" t="s">
        <v>516</v>
      </c>
      <c r="B117" s="67" t="s">
        <v>442</v>
      </c>
      <c r="C117" s="169"/>
      <c r="D117" s="258"/>
      <c r="E117" s="106"/>
    </row>
    <row r="118" spans="1:5" ht="12" customHeight="1">
      <c r="A118" s="12" t="s">
        <v>520</v>
      </c>
      <c r="B118" s="9" t="s">
        <v>208</v>
      </c>
      <c r="C118" s="169">
        <v>4000000</v>
      </c>
      <c r="D118" s="258"/>
      <c r="E118" s="106"/>
    </row>
    <row r="119" spans="1:5" ht="12" customHeight="1">
      <c r="A119" s="12" t="s">
        <v>521</v>
      </c>
      <c r="B119" s="6" t="s">
        <v>523</v>
      </c>
      <c r="C119" s="171">
        <v>3500000</v>
      </c>
      <c r="D119" s="259"/>
      <c r="E119" s="108"/>
    </row>
    <row r="120" spans="1:5" ht="12" customHeight="1" thickBot="1">
      <c r="A120" s="16" t="s">
        <v>522</v>
      </c>
      <c r="B120" s="235" t="s">
        <v>524</v>
      </c>
      <c r="C120" s="247">
        <v>500000</v>
      </c>
      <c r="D120" s="322"/>
      <c r="E120" s="241"/>
    </row>
    <row r="121" spans="1:5" ht="12" customHeight="1" thickBot="1">
      <c r="A121" s="233" t="s">
        <v>179</v>
      </c>
      <c r="B121" s="234" t="s">
        <v>443</v>
      </c>
      <c r="C121" s="248">
        <f>+C122+C124+C126</f>
        <v>367105775</v>
      </c>
      <c r="D121" s="168">
        <f>+D122+D124+D126</f>
        <v>300695705</v>
      </c>
      <c r="E121" s="242">
        <f>+E122+E124+E126</f>
        <v>235649467</v>
      </c>
    </row>
    <row r="122" spans="1:5" ht="12" customHeight="1">
      <c r="A122" s="13" t="s">
        <v>242</v>
      </c>
      <c r="B122" s="6" t="s">
        <v>317</v>
      </c>
      <c r="C122" s="170">
        <v>250606040</v>
      </c>
      <c r="D122" s="257">
        <v>238190970</v>
      </c>
      <c r="E122" s="107">
        <v>210923022</v>
      </c>
    </row>
    <row r="123" spans="1:5" ht="12" customHeight="1">
      <c r="A123" s="13" t="s">
        <v>243</v>
      </c>
      <c r="B123" s="10" t="s">
        <v>447</v>
      </c>
      <c r="C123" s="170"/>
      <c r="D123" s="257"/>
      <c r="E123" s="107"/>
    </row>
    <row r="124" spans="1:5" ht="12" customHeight="1">
      <c r="A124" s="13" t="s">
        <v>244</v>
      </c>
      <c r="B124" s="10" t="s">
        <v>300</v>
      </c>
      <c r="C124" s="169">
        <v>115499735</v>
      </c>
      <c r="D124" s="258">
        <v>59704735</v>
      </c>
      <c r="E124" s="106">
        <v>22926445</v>
      </c>
    </row>
    <row r="125" spans="1:5" ht="12" customHeight="1">
      <c r="A125" s="13" t="s">
        <v>245</v>
      </c>
      <c r="B125" s="10" t="s">
        <v>448</v>
      </c>
      <c r="C125" s="169"/>
      <c r="D125" s="258"/>
      <c r="E125" s="106"/>
    </row>
    <row r="126" spans="1:5" ht="12" customHeight="1">
      <c r="A126" s="13" t="s">
        <v>246</v>
      </c>
      <c r="B126" s="114" t="s">
        <v>319</v>
      </c>
      <c r="C126" s="169">
        <v>1000000</v>
      </c>
      <c r="D126" s="258">
        <v>2800000</v>
      </c>
      <c r="E126" s="106">
        <v>1800000</v>
      </c>
    </row>
    <row r="127" spans="1:5" ht="12" customHeight="1">
      <c r="A127" s="13" t="s">
        <v>253</v>
      </c>
      <c r="B127" s="113" t="s">
        <v>507</v>
      </c>
      <c r="C127" s="169"/>
      <c r="D127" s="258"/>
      <c r="E127" s="106"/>
    </row>
    <row r="128" spans="1:5" ht="12" customHeight="1">
      <c r="A128" s="13" t="s">
        <v>255</v>
      </c>
      <c r="B128" s="177" t="s">
        <v>453</v>
      </c>
      <c r="C128" s="169"/>
      <c r="D128" s="258"/>
      <c r="E128" s="106"/>
    </row>
    <row r="129" spans="1:5" ht="22.5">
      <c r="A129" s="13" t="s">
        <v>301</v>
      </c>
      <c r="B129" s="66" t="s">
        <v>436</v>
      </c>
      <c r="C129" s="169"/>
      <c r="D129" s="258"/>
      <c r="E129" s="106"/>
    </row>
    <row r="130" spans="1:5" ht="12" customHeight="1">
      <c r="A130" s="13" t="s">
        <v>302</v>
      </c>
      <c r="B130" s="66" t="s">
        <v>452</v>
      </c>
      <c r="C130" s="169"/>
      <c r="D130" s="258"/>
      <c r="E130" s="106"/>
    </row>
    <row r="131" spans="1:5" ht="12" customHeight="1">
      <c r="A131" s="13" t="s">
        <v>303</v>
      </c>
      <c r="B131" s="66" t="s">
        <v>451</v>
      </c>
      <c r="C131" s="169"/>
      <c r="D131" s="258"/>
      <c r="E131" s="106"/>
    </row>
    <row r="132" spans="1:5" ht="12" customHeight="1">
      <c r="A132" s="13" t="s">
        <v>444</v>
      </c>
      <c r="B132" s="66" t="s">
        <v>439</v>
      </c>
      <c r="C132" s="169"/>
      <c r="D132" s="258"/>
      <c r="E132" s="106"/>
    </row>
    <row r="133" spans="1:5" ht="12" customHeight="1">
      <c r="A133" s="13" t="s">
        <v>445</v>
      </c>
      <c r="B133" s="66" t="s">
        <v>450</v>
      </c>
      <c r="C133" s="169"/>
      <c r="D133" s="258"/>
      <c r="E133" s="106"/>
    </row>
    <row r="134" spans="1:5" ht="16.5" thickBot="1">
      <c r="A134" s="11" t="s">
        <v>446</v>
      </c>
      <c r="B134" s="66" t="s">
        <v>449</v>
      </c>
      <c r="C134" s="171"/>
      <c r="D134" s="259"/>
      <c r="E134" s="108"/>
    </row>
    <row r="135" spans="1:5" ht="12" customHeight="1" thickBot="1">
      <c r="A135" s="18" t="s">
        <v>180</v>
      </c>
      <c r="B135" s="59" t="s">
        <v>525</v>
      </c>
      <c r="C135" s="168">
        <f>+C100+C121</f>
        <v>1061247833</v>
      </c>
      <c r="D135" s="256">
        <f>+D100+D121</f>
        <v>1144014770</v>
      </c>
      <c r="E135" s="105">
        <f>+E100+E121</f>
        <v>976633766</v>
      </c>
    </row>
    <row r="136" spans="1:5" ht="12" customHeight="1" thickBot="1">
      <c r="A136" s="18" t="s">
        <v>181</v>
      </c>
      <c r="B136" s="59" t="s">
        <v>597</v>
      </c>
      <c r="C136" s="168">
        <f>+C137+C138+C139</f>
        <v>0</v>
      </c>
      <c r="D136" s="256">
        <f>+D137+D138+D139</f>
        <v>200000000</v>
      </c>
      <c r="E136" s="105">
        <f>+E137+E138+E139</f>
        <v>0</v>
      </c>
    </row>
    <row r="137" spans="1:5" ht="12" customHeight="1">
      <c r="A137" s="13" t="s">
        <v>351</v>
      </c>
      <c r="B137" s="10" t="s">
        <v>533</v>
      </c>
      <c r="C137" s="169"/>
      <c r="D137" s="258"/>
      <c r="E137" s="106"/>
    </row>
    <row r="138" spans="1:5" ht="12" customHeight="1">
      <c r="A138" s="13" t="s">
        <v>352</v>
      </c>
      <c r="B138" s="10" t="s">
        <v>534</v>
      </c>
      <c r="C138" s="169"/>
      <c r="D138" s="258">
        <v>200000000</v>
      </c>
      <c r="E138" s="106"/>
    </row>
    <row r="139" spans="1:5" ht="12" customHeight="1" thickBot="1">
      <c r="A139" s="11" t="s">
        <v>353</v>
      </c>
      <c r="B139" s="10" t="s">
        <v>535</v>
      </c>
      <c r="C139" s="169"/>
      <c r="D139" s="258"/>
      <c r="E139" s="106"/>
    </row>
    <row r="140" spans="1:5" ht="12" customHeight="1" thickBot="1">
      <c r="A140" s="18" t="s">
        <v>182</v>
      </c>
      <c r="B140" s="59" t="s">
        <v>527</v>
      </c>
      <c r="C140" s="168">
        <f>SUM(C141:C146)</f>
        <v>0</v>
      </c>
      <c r="D140" s="256">
        <f>SUM(D141:D146)</f>
        <v>0</v>
      </c>
      <c r="E140" s="105">
        <f>SUM(E141:E146)</f>
        <v>0</v>
      </c>
    </row>
    <row r="141" spans="1:5" ht="12" customHeight="1">
      <c r="A141" s="13" t="s">
        <v>229</v>
      </c>
      <c r="B141" s="7" t="s">
        <v>536</v>
      </c>
      <c r="C141" s="169"/>
      <c r="D141" s="258"/>
      <c r="E141" s="106"/>
    </row>
    <row r="142" spans="1:5" ht="12" customHeight="1">
      <c r="A142" s="13" t="s">
        <v>230</v>
      </c>
      <c r="B142" s="7" t="s">
        <v>528</v>
      </c>
      <c r="C142" s="169"/>
      <c r="D142" s="258"/>
      <c r="E142" s="106"/>
    </row>
    <row r="143" spans="1:5" ht="12" customHeight="1">
      <c r="A143" s="13" t="s">
        <v>231</v>
      </c>
      <c r="B143" s="7" t="s">
        <v>529</v>
      </c>
      <c r="C143" s="169"/>
      <c r="D143" s="258"/>
      <c r="E143" s="106"/>
    </row>
    <row r="144" spans="1:5" ht="12" customHeight="1">
      <c r="A144" s="13" t="s">
        <v>288</v>
      </c>
      <c r="B144" s="7" t="s">
        <v>530</v>
      </c>
      <c r="C144" s="169"/>
      <c r="D144" s="258"/>
      <c r="E144" s="106"/>
    </row>
    <row r="145" spans="1:5" ht="12" customHeight="1">
      <c r="A145" s="13" t="s">
        <v>289</v>
      </c>
      <c r="B145" s="7" t="s">
        <v>531</v>
      </c>
      <c r="C145" s="169"/>
      <c r="D145" s="258"/>
      <c r="E145" s="106"/>
    </row>
    <row r="146" spans="1:5" ht="12" customHeight="1" thickBot="1">
      <c r="A146" s="16" t="s">
        <v>290</v>
      </c>
      <c r="B146" s="380" t="s">
        <v>532</v>
      </c>
      <c r="C146" s="247"/>
      <c r="D146" s="322"/>
      <c r="E146" s="241"/>
    </row>
    <row r="147" spans="1:5" ht="12" customHeight="1" thickBot="1">
      <c r="A147" s="18" t="s">
        <v>183</v>
      </c>
      <c r="B147" s="59" t="s">
        <v>540</v>
      </c>
      <c r="C147" s="174">
        <f>+C148+C149+C150+C151</f>
        <v>11258754</v>
      </c>
      <c r="D147" s="260">
        <f>+D148+D149+D150+D151</f>
        <v>11258754</v>
      </c>
      <c r="E147" s="210">
        <f>+E148+E149+E150+E151</f>
        <v>11258754</v>
      </c>
    </row>
    <row r="148" spans="1:5" ht="12" customHeight="1">
      <c r="A148" s="13" t="s">
        <v>232</v>
      </c>
      <c r="B148" s="7" t="s">
        <v>454</v>
      </c>
      <c r="C148" s="169"/>
      <c r="D148" s="258"/>
      <c r="E148" s="106"/>
    </row>
    <row r="149" spans="1:5" ht="12" customHeight="1">
      <c r="A149" s="13" t="s">
        <v>233</v>
      </c>
      <c r="B149" s="7" t="s">
        <v>455</v>
      </c>
      <c r="C149" s="169">
        <v>11258754</v>
      </c>
      <c r="D149" s="169">
        <v>11258754</v>
      </c>
      <c r="E149" s="169">
        <v>11258754</v>
      </c>
    </row>
    <row r="150" spans="1:5" ht="12" customHeight="1">
      <c r="A150" s="13" t="s">
        <v>371</v>
      </c>
      <c r="B150" s="7" t="s">
        <v>541</v>
      </c>
      <c r="C150" s="169"/>
      <c r="D150" s="258"/>
      <c r="E150" s="106"/>
    </row>
    <row r="151" spans="1:5" ht="12" customHeight="1" thickBot="1">
      <c r="A151" s="11" t="s">
        <v>372</v>
      </c>
      <c r="B151" s="5" t="s">
        <v>471</v>
      </c>
      <c r="C151" s="169"/>
      <c r="D151" s="258"/>
      <c r="E151" s="106"/>
    </row>
    <row r="152" spans="1:5" ht="12" customHeight="1" thickBot="1">
      <c r="A152" s="18" t="s">
        <v>184</v>
      </c>
      <c r="B152" s="59" t="s">
        <v>542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" customHeight="1">
      <c r="A153" s="13" t="s">
        <v>234</v>
      </c>
      <c r="B153" s="7" t="s">
        <v>537</v>
      </c>
      <c r="C153" s="169"/>
      <c r="D153" s="258"/>
      <c r="E153" s="106"/>
    </row>
    <row r="154" spans="1:5" ht="12" customHeight="1">
      <c r="A154" s="13" t="s">
        <v>235</v>
      </c>
      <c r="B154" s="7" t="s">
        <v>544</v>
      </c>
      <c r="C154" s="169"/>
      <c r="D154" s="258"/>
      <c r="E154" s="106"/>
    </row>
    <row r="155" spans="1:5" ht="12" customHeight="1">
      <c r="A155" s="13" t="s">
        <v>383</v>
      </c>
      <c r="B155" s="7" t="s">
        <v>539</v>
      </c>
      <c r="C155" s="169"/>
      <c r="D155" s="258"/>
      <c r="E155" s="106"/>
    </row>
    <row r="156" spans="1:5" ht="12" customHeight="1">
      <c r="A156" s="13" t="s">
        <v>384</v>
      </c>
      <c r="B156" s="7" t="s">
        <v>545</v>
      </c>
      <c r="C156" s="169"/>
      <c r="D156" s="258"/>
      <c r="E156" s="106"/>
    </row>
    <row r="157" spans="1:5" ht="12" customHeight="1" thickBot="1">
      <c r="A157" s="13" t="s">
        <v>543</v>
      </c>
      <c r="B157" s="7" t="s">
        <v>546</v>
      </c>
      <c r="C157" s="169"/>
      <c r="D157" s="258"/>
      <c r="E157" s="106"/>
    </row>
    <row r="158" spans="1:5" ht="12" customHeight="1" thickBot="1">
      <c r="A158" s="18" t="s">
        <v>185</v>
      </c>
      <c r="B158" s="59" t="s">
        <v>547</v>
      </c>
      <c r="C158" s="250"/>
      <c r="D158" s="262"/>
      <c r="E158" s="244"/>
    </row>
    <row r="159" spans="1:5" ht="12" customHeight="1" thickBot="1">
      <c r="A159" s="18" t="s">
        <v>186</v>
      </c>
      <c r="B159" s="59" t="s">
        <v>548</v>
      </c>
      <c r="C159" s="250"/>
      <c r="D159" s="262"/>
      <c r="E159" s="244"/>
    </row>
    <row r="160" spans="1:9" ht="15" customHeight="1" thickBot="1">
      <c r="A160" s="18" t="s">
        <v>187</v>
      </c>
      <c r="B160" s="59" t="s">
        <v>550</v>
      </c>
      <c r="C160" s="251">
        <f>+C136+C140+C147+C152+C158+C159</f>
        <v>11258754</v>
      </c>
      <c r="D160" s="263">
        <f>+D136+D140+D147+D152+D158+D159</f>
        <v>211258754</v>
      </c>
      <c r="E160" s="245">
        <f>+E136+E140+E147+E152+E158+E159</f>
        <v>11258754</v>
      </c>
      <c r="F160" s="191"/>
      <c r="G160" s="192"/>
      <c r="H160" s="192"/>
      <c r="I160" s="192"/>
    </row>
    <row r="161" spans="1:5" s="180" customFormat="1" ht="12.75" customHeight="1" thickBot="1">
      <c r="A161" s="115" t="s">
        <v>188</v>
      </c>
      <c r="B161" s="155" t="s">
        <v>549</v>
      </c>
      <c r="C161" s="251">
        <f>+C135+C160</f>
        <v>1072506587</v>
      </c>
      <c r="D161" s="263">
        <f>+D135+D160</f>
        <v>1355273524</v>
      </c>
      <c r="E161" s="245">
        <f>+E135+E160</f>
        <v>987892520</v>
      </c>
    </row>
    <row r="162" spans="3:4" ht="15.75">
      <c r="C162" s="685">
        <f>C93-C161</f>
        <v>76485407</v>
      </c>
      <c r="D162" s="685">
        <f>D93-D161</f>
        <v>84838766</v>
      </c>
    </row>
    <row r="163" spans="1:5" ht="15.75">
      <c r="A163" s="760" t="s">
        <v>456</v>
      </c>
      <c r="B163" s="760"/>
      <c r="C163" s="760"/>
      <c r="D163" s="760"/>
      <c r="E163" s="760"/>
    </row>
    <row r="164" spans="1:5" ht="15" customHeight="1" thickBot="1">
      <c r="A164" s="757" t="s">
        <v>276</v>
      </c>
      <c r="B164" s="757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551</v>
      </c>
      <c r="C165" s="255">
        <f>+C68-C135</f>
        <v>-210030562</v>
      </c>
      <c r="D165" s="168">
        <f>+D68-D135</f>
        <v>-214674295</v>
      </c>
      <c r="E165" s="105">
        <f>+E68-E135</f>
        <v>-56123163</v>
      </c>
    </row>
    <row r="166" spans="1:5" ht="32.25" customHeight="1" thickBot="1">
      <c r="A166" s="18" t="s">
        <v>179</v>
      </c>
      <c r="B166" s="23" t="s">
        <v>557</v>
      </c>
      <c r="C166" s="168">
        <f>+C92-C160</f>
        <v>286515969</v>
      </c>
      <c r="D166" s="168">
        <f>+D92-D160</f>
        <v>299513061</v>
      </c>
      <c r="E166" s="105">
        <f>+E92-E160</f>
        <v>498613061</v>
      </c>
    </row>
  </sheetData>
  <sheetProtection sheet="1"/>
  <mergeCells count="16">
    <mergeCell ref="A6:E6"/>
    <mergeCell ref="A7:B7"/>
    <mergeCell ref="B1:E1"/>
    <mergeCell ref="A2:E2"/>
    <mergeCell ref="A3:E3"/>
    <mergeCell ref="A4:E4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SheetLayoutView="100" workbookViewId="0" topLeftCell="A1">
      <selection activeCell="B1" sqref="B1:E1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81"/>
      <c r="B1" s="752" t="str">
        <f>CONCATENATE("1.3. melléklet ",Z_ALAPADATOK!A7," ",Z_ALAPADATOK!B7," ",Z_ALAPADATOK!C7," ",Z_ALAPADATOK!D7," ",Z_ALAPADATOK!E7," ",Z_ALAPADATOK!F7," ",Z_ALAPADATOK!G7," ",Z_ALAPADATOK!H7)</f>
        <v>1.3. melléklet a 5 / 2019. ( V.29. ) önkormányzati rendelethez</v>
      </c>
      <c r="C1" s="753"/>
      <c r="D1" s="753"/>
      <c r="E1" s="753"/>
    </row>
    <row r="2" spans="1:5" ht="15.75">
      <c r="A2" s="754" t="str">
        <f>CONCATENATE(Z_ALAPADATOK!A3)</f>
        <v>Vaja Város  Önkormányzata</v>
      </c>
      <c r="B2" s="755"/>
      <c r="C2" s="755"/>
      <c r="D2" s="755"/>
      <c r="E2" s="755"/>
    </row>
    <row r="3" spans="1:5" ht="15.75">
      <c r="A3" s="754" t="s">
        <v>947</v>
      </c>
      <c r="B3" s="754"/>
      <c r="C3" s="756"/>
      <c r="D3" s="754"/>
      <c r="E3" s="754"/>
    </row>
    <row r="4" spans="1:5" ht="19.5" customHeight="1">
      <c r="A4" s="754" t="s">
        <v>949</v>
      </c>
      <c r="B4" s="754"/>
      <c r="C4" s="756"/>
      <c r="D4" s="754"/>
      <c r="E4" s="754"/>
    </row>
    <row r="5" spans="1:5" ht="15.75">
      <c r="A5" s="381"/>
      <c r="B5" s="381"/>
      <c r="C5" s="382"/>
      <c r="D5" s="383"/>
      <c r="E5" s="383"/>
    </row>
    <row r="6" spans="1:5" ht="15.75" customHeight="1">
      <c r="A6" s="761" t="s">
        <v>175</v>
      </c>
      <c r="B6" s="761"/>
      <c r="C6" s="761"/>
      <c r="D6" s="761"/>
      <c r="E6" s="761"/>
    </row>
    <row r="7" spans="1:5" ht="15.75" customHeight="1" thickBot="1">
      <c r="A7" s="763" t="s">
        <v>274</v>
      </c>
      <c r="B7" s="763"/>
      <c r="C7" s="384"/>
      <c r="D7" s="383"/>
      <c r="E7" s="384" t="str">
        <f>CONCATENATE('Z_1.2.sz.mell.'!E7)</f>
        <v> Forintban!</v>
      </c>
    </row>
    <row r="8" spans="1:5" ht="15.75">
      <c r="A8" s="742" t="s">
        <v>224</v>
      </c>
      <c r="B8" s="741" t="s">
        <v>177</v>
      </c>
      <c r="C8" s="738" t="str">
        <f>+CONCATENATE(LEFT(Z_ÖSSZEFÜGGÉSEK!A6,4),". évi")</f>
        <v>2018. évi</v>
      </c>
      <c r="D8" s="758"/>
      <c r="E8" s="759"/>
    </row>
    <row r="9" spans="1:5" ht="24.75" thickBot="1">
      <c r="A9" s="740"/>
      <c r="B9" s="739"/>
      <c r="C9" s="253" t="s">
        <v>594</v>
      </c>
      <c r="D9" s="252" t="s">
        <v>595</v>
      </c>
      <c r="E9" s="370" t="str">
        <f>CONCATENATE('Z_1.2.sz.mell.'!E9)</f>
        <v>2018. XII. 31.
teljesítés</v>
      </c>
    </row>
    <row r="10" spans="1:5" s="179" customFormat="1" ht="12" customHeight="1" thickBot="1">
      <c r="A10" s="175" t="s">
        <v>561</v>
      </c>
      <c r="B10" s="176" t="s">
        <v>562</v>
      </c>
      <c r="C10" s="176" t="s">
        <v>563</v>
      </c>
      <c r="D10" s="176" t="s">
        <v>565</v>
      </c>
      <c r="E10" s="254" t="s">
        <v>564</v>
      </c>
    </row>
    <row r="11" spans="1:5" s="180" customFormat="1" ht="12" customHeight="1" thickBot="1">
      <c r="A11" s="18" t="s">
        <v>178</v>
      </c>
      <c r="B11" s="19" t="s">
        <v>336</v>
      </c>
      <c r="C11" s="168">
        <f>+C12+C13+C14+C15+C16+C17</f>
        <v>0</v>
      </c>
      <c r="D11" s="168">
        <f>+D12+D13+D14+D15+D16+D17</f>
        <v>0</v>
      </c>
      <c r="E11" s="105">
        <f>+E12+E13+E14+E15+E16+E17</f>
        <v>0</v>
      </c>
    </row>
    <row r="12" spans="1:5" s="180" customFormat="1" ht="12" customHeight="1">
      <c r="A12" s="13" t="s">
        <v>236</v>
      </c>
      <c r="B12" s="181" t="s">
        <v>337</v>
      </c>
      <c r="C12" s="170"/>
      <c r="D12" s="170"/>
      <c r="E12" s="107"/>
    </row>
    <row r="13" spans="1:5" s="180" customFormat="1" ht="12" customHeight="1">
      <c r="A13" s="12" t="s">
        <v>237</v>
      </c>
      <c r="B13" s="182" t="s">
        <v>338</v>
      </c>
      <c r="C13" s="169"/>
      <c r="D13" s="169"/>
      <c r="E13" s="106"/>
    </row>
    <row r="14" spans="1:5" s="180" customFormat="1" ht="12" customHeight="1">
      <c r="A14" s="12" t="s">
        <v>238</v>
      </c>
      <c r="B14" s="182" t="s">
        <v>339</v>
      </c>
      <c r="C14" s="169"/>
      <c r="D14" s="169"/>
      <c r="E14" s="106"/>
    </row>
    <row r="15" spans="1:5" s="180" customFormat="1" ht="12" customHeight="1">
      <c r="A15" s="12" t="s">
        <v>239</v>
      </c>
      <c r="B15" s="182" t="s">
        <v>340</v>
      </c>
      <c r="C15" s="169"/>
      <c r="D15" s="169"/>
      <c r="E15" s="106"/>
    </row>
    <row r="16" spans="1:5" s="180" customFormat="1" ht="12" customHeight="1">
      <c r="A16" s="12" t="s">
        <v>271</v>
      </c>
      <c r="B16" s="113" t="s">
        <v>509</v>
      </c>
      <c r="C16" s="169"/>
      <c r="D16" s="169"/>
      <c r="E16" s="106"/>
    </row>
    <row r="17" spans="1:5" s="180" customFormat="1" ht="12" customHeight="1" thickBot="1">
      <c r="A17" s="14" t="s">
        <v>240</v>
      </c>
      <c r="B17" s="114" t="s">
        <v>510</v>
      </c>
      <c r="C17" s="169"/>
      <c r="D17" s="169"/>
      <c r="E17" s="106"/>
    </row>
    <row r="18" spans="1:5" s="180" customFormat="1" ht="12" customHeight="1" thickBot="1">
      <c r="A18" s="18" t="s">
        <v>179</v>
      </c>
      <c r="B18" s="112" t="s">
        <v>341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>
      <c r="A19" s="13" t="s">
        <v>242</v>
      </c>
      <c r="B19" s="181" t="s">
        <v>342</v>
      </c>
      <c r="C19" s="170"/>
      <c r="D19" s="170"/>
      <c r="E19" s="107"/>
    </row>
    <row r="20" spans="1:5" s="180" customFormat="1" ht="12" customHeight="1">
      <c r="A20" s="12" t="s">
        <v>243</v>
      </c>
      <c r="B20" s="182" t="s">
        <v>343</v>
      </c>
      <c r="C20" s="169"/>
      <c r="D20" s="169"/>
      <c r="E20" s="106"/>
    </row>
    <row r="21" spans="1:5" s="180" customFormat="1" ht="12" customHeight="1">
      <c r="A21" s="12" t="s">
        <v>244</v>
      </c>
      <c r="B21" s="182" t="s">
        <v>501</v>
      </c>
      <c r="C21" s="169"/>
      <c r="D21" s="169"/>
      <c r="E21" s="106"/>
    </row>
    <row r="22" spans="1:5" s="180" customFormat="1" ht="12" customHeight="1">
      <c r="A22" s="12" t="s">
        <v>245</v>
      </c>
      <c r="B22" s="182" t="s">
        <v>502</v>
      </c>
      <c r="C22" s="169"/>
      <c r="D22" s="169"/>
      <c r="E22" s="106"/>
    </row>
    <row r="23" spans="1:5" s="180" customFormat="1" ht="12" customHeight="1">
      <c r="A23" s="12" t="s">
        <v>246</v>
      </c>
      <c r="B23" s="182" t="s">
        <v>344</v>
      </c>
      <c r="C23" s="169"/>
      <c r="D23" s="169"/>
      <c r="E23" s="106"/>
    </row>
    <row r="24" spans="1:5" s="180" customFormat="1" ht="12" customHeight="1" thickBot="1">
      <c r="A24" s="14" t="s">
        <v>253</v>
      </c>
      <c r="B24" s="114" t="s">
        <v>345</v>
      </c>
      <c r="C24" s="171"/>
      <c r="D24" s="171"/>
      <c r="E24" s="108"/>
    </row>
    <row r="25" spans="1:5" s="180" customFormat="1" ht="12" customHeight="1" thickBot="1">
      <c r="A25" s="18" t="s">
        <v>180</v>
      </c>
      <c r="B25" s="19" t="s">
        <v>346</v>
      </c>
      <c r="C25" s="168">
        <f>+C26+C27+C28+C29+C30</f>
        <v>0</v>
      </c>
      <c r="D25" s="168">
        <f>+D26+D27+D28+D29+D30</f>
        <v>0</v>
      </c>
      <c r="E25" s="105">
        <f>+E26+E27+E28+E29+E30</f>
        <v>0</v>
      </c>
    </row>
    <row r="26" spans="1:5" s="180" customFormat="1" ht="12" customHeight="1">
      <c r="A26" s="13" t="s">
        <v>225</v>
      </c>
      <c r="B26" s="181" t="s">
        <v>347</v>
      </c>
      <c r="C26" s="170"/>
      <c r="D26" s="170"/>
      <c r="E26" s="107"/>
    </row>
    <row r="27" spans="1:5" s="180" customFormat="1" ht="12" customHeight="1">
      <c r="A27" s="12" t="s">
        <v>226</v>
      </c>
      <c r="B27" s="182" t="s">
        <v>348</v>
      </c>
      <c r="C27" s="169"/>
      <c r="D27" s="169"/>
      <c r="E27" s="106"/>
    </row>
    <row r="28" spans="1:5" s="180" customFormat="1" ht="12" customHeight="1">
      <c r="A28" s="12" t="s">
        <v>227</v>
      </c>
      <c r="B28" s="182" t="s">
        <v>503</v>
      </c>
      <c r="C28" s="169"/>
      <c r="D28" s="169"/>
      <c r="E28" s="106"/>
    </row>
    <row r="29" spans="1:5" s="180" customFormat="1" ht="12" customHeight="1">
      <c r="A29" s="12" t="s">
        <v>228</v>
      </c>
      <c r="B29" s="182" t="s">
        <v>504</v>
      </c>
      <c r="C29" s="169"/>
      <c r="D29" s="169"/>
      <c r="E29" s="106"/>
    </row>
    <row r="30" spans="1:5" s="180" customFormat="1" ht="12" customHeight="1">
      <c r="A30" s="12" t="s">
        <v>284</v>
      </c>
      <c r="B30" s="182" t="s">
        <v>349</v>
      </c>
      <c r="C30" s="169"/>
      <c r="D30" s="169"/>
      <c r="E30" s="106"/>
    </row>
    <row r="31" spans="1:5" s="180" customFormat="1" ht="12" customHeight="1" thickBot="1">
      <c r="A31" s="14" t="s">
        <v>285</v>
      </c>
      <c r="B31" s="183" t="s">
        <v>350</v>
      </c>
      <c r="C31" s="171"/>
      <c r="D31" s="171"/>
      <c r="E31" s="108"/>
    </row>
    <row r="32" spans="1:5" s="180" customFormat="1" ht="12" customHeight="1" thickBot="1">
      <c r="A32" s="18" t="s">
        <v>286</v>
      </c>
      <c r="B32" s="19" t="s">
        <v>660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>
      <c r="A33" s="13" t="s">
        <v>351</v>
      </c>
      <c r="B33" s="181" t="s">
        <v>661</v>
      </c>
      <c r="C33" s="170">
        <f>+C34+C35+C36</f>
        <v>0</v>
      </c>
      <c r="D33" s="170">
        <f>+D34+D35+D36</f>
        <v>0</v>
      </c>
      <c r="E33" s="107">
        <f>+E34+E35+E36</f>
        <v>0</v>
      </c>
    </row>
    <row r="34" spans="1:5" s="180" customFormat="1" ht="12" customHeight="1">
      <c r="A34" s="12" t="s">
        <v>352</v>
      </c>
      <c r="B34" s="182" t="s">
        <v>662</v>
      </c>
      <c r="C34" s="169"/>
      <c r="D34" s="169"/>
      <c r="E34" s="106"/>
    </row>
    <row r="35" spans="1:5" s="180" customFormat="1" ht="12" customHeight="1">
      <c r="A35" s="12" t="s">
        <v>353</v>
      </c>
      <c r="B35" s="182" t="s">
        <v>663</v>
      </c>
      <c r="C35" s="169"/>
      <c r="D35" s="169"/>
      <c r="E35" s="106"/>
    </row>
    <row r="36" spans="1:5" s="180" customFormat="1" ht="12" customHeight="1">
      <c r="A36" s="12" t="s">
        <v>354</v>
      </c>
      <c r="B36" s="182" t="s">
        <v>664</v>
      </c>
      <c r="C36" s="169"/>
      <c r="D36" s="169"/>
      <c r="E36" s="106"/>
    </row>
    <row r="37" spans="1:5" s="180" customFormat="1" ht="12" customHeight="1">
      <c r="A37" s="12" t="s">
        <v>665</v>
      </c>
      <c r="B37" s="182" t="s">
        <v>355</v>
      </c>
      <c r="C37" s="169"/>
      <c r="D37" s="169"/>
      <c r="E37" s="106"/>
    </row>
    <row r="38" spans="1:5" s="180" customFormat="1" ht="12" customHeight="1">
      <c r="A38" s="12" t="s">
        <v>666</v>
      </c>
      <c r="B38" s="182" t="s">
        <v>356</v>
      </c>
      <c r="C38" s="169"/>
      <c r="D38" s="169"/>
      <c r="E38" s="106"/>
    </row>
    <row r="39" spans="1:5" s="180" customFormat="1" ht="12" customHeight="1" thickBot="1">
      <c r="A39" s="14" t="s">
        <v>667</v>
      </c>
      <c r="B39" s="331" t="s">
        <v>357</v>
      </c>
      <c r="C39" s="171"/>
      <c r="D39" s="171"/>
      <c r="E39" s="108"/>
    </row>
    <row r="40" spans="1:5" s="180" customFormat="1" ht="12" customHeight="1" thickBot="1">
      <c r="A40" s="18" t="s">
        <v>182</v>
      </c>
      <c r="B40" s="19" t="s">
        <v>511</v>
      </c>
      <c r="C40" s="168">
        <f>SUM(C41:C51)</f>
        <v>34958535</v>
      </c>
      <c r="D40" s="168">
        <f>SUM(D41:D51)</f>
        <v>34958535</v>
      </c>
      <c r="E40" s="105">
        <f>SUM(E41:E51)</f>
        <v>35018067</v>
      </c>
    </row>
    <row r="41" spans="1:5" s="180" customFormat="1" ht="12" customHeight="1">
      <c r="A41" s="13" t="s">
        <v>229</v>
      </c>
      <c r="B41" s="181" t="s">
        <v>360</v>
      </c>
      <c r="C41" s="170"/>
      <c r="D41" s="170"/>
      <c r="E41" s="107"/>
    </row>
    <row r="42" spans="1:5" s="180" customFormat="1" ht="12" customHeight="1">
      <c r="A42" s="12" t="s">
        <v>230</v>
      </c>
      <c r="B42" s="182" t="s">
        <v>361</v>
      </c>
      <c r="C42" s="169"/>
      <c r="D42" s="169"/>
      <c r="E42" s="106">
        <v>56120</v>
      </c>
    </row>
    <row r="43" spans="1:5" s="180" customFormat="1" ht="12" customHeight="1">
      <c r="A43" s="12" t="s">
        <v>231</v>
      </c>
      <c r="B43" s="182" t="s">
        <v>362</v>
      </c>
      <c r="C43" s="169"/>
      <c r="D43" s="169"/>
      <c r="E43" s="106"/>
    </row>
    <row r="44" spans="1:5" s="180" customFormat="1" ht="12" customHeight="1">
      <c r="A44" s="12" t="s">
        <v>288</v>
      </c>
      <c r="B44" s="182" t="s">
        <v>363</v>
      </c>
      <c r="C44" s="169"/>
      <c r="D44" s="169"/>
      <c r="E44" s="106"/>
    </row>
    <row r="45" spans="1:5" s="180" customFormat="1" ht="12" customHeight="1">
      <c r="A45" s="12" t="s">
        <v>289</v>
      </c>
      <c r="B45" s="182" t="s">
        <v>364</v>
      </c>
      <c r="C45" s="169">
        <v>34958535</v>
      </c>
      <c r="D45" s="169">
        <v>34958535</v>
      </c>
      <c r="E45" s="106">
        <v>34958535</v>
      </c>
    </row>
    <row r="46" spans="1:5" s="180" customFormat="1" ht="12" customHeight="1">
      <c r="A46" s="12" t="s">
        <v>290</v>
      </c>
      <c r="B46" s="182" t="s">
        <v>365</v>
      </c>
      <c r="C46" s="169"/>
      <c r="D46" s="169"/>
      <c r="E46" s="106"/>
    </row>
    <row r="47" spans="1:5" s="180" customFormat="1" ht="12" customHeight="1">
      <c r="A47" s="12" t="s">
        <v>291</v>
      </c>
      <c r="B47" s="182" t="s">
        <v>366</v>
      </c>
      <c r="C47" s="169"/>
      <c r="D47" s="169"/>
      <c r="E47" s="106"/>
    </row>
    <row r="48" spans="1:5" s="180" customFormat="1" ht="12" customHeight="1">
      <c r="A48" s="12" t="s">
        <v>292</v>
      </c>
      <c r="B48" s="182" t="s">
        <v>668</v>
      </c>
      <c r="C48" s="169"/>
      <c r="D48" s="169"/>
      <c r="E48" s="106">
        <v>6</v>
      </c>
    </row>
    <row r="49" spans="1:5" s="180" customFormat="1" ht="12" customHeight="1">
      <c r="A49" s="12" t="s">
        <v>358</v>
      </c>
      <c r="B49" s="182" t="s">
        <v>368</v>
      </c>
      <c r="C49" s="172"/>
      <c r="D49" s="172"/>
      <c r="E49" s="109"/>
    </row>
    <row r="50" spans="1:5" s="180" customFormat="1" ht="12" customHeight="1">
      <c r="A50" s="14" t="s">
        <v>359</v>
      </c>
      <c r="B50" s="183" t="s">
        <v>513</v>
      </c>
      <c r="C50" s="173"/>
      <c r="D50" s="173"/>
      <c r="E50" s="110"/>
    </row>
    <row r="51" spans="1:5" s="180" customFormat="1" ht="12" customHeight="1" thickBot="1">
      <c r="A51" s="14" t="s">
        <v>512</v>
      </c>
      <c r="B51" s="114" t="s">
        <v>369</v>
      </c>
      <c r="C51" s="173"/>
      <c r="D51" s="173"/>
      <c r="E51" s="110">
        <v>3406</v>
      </c>
    </row>
    <row r="52" spans="1:5" s="180" customFormat="1" ht="12" customHeight="1" thickBot="1">
      <c r="A52" s="18" t="s">
        <v>183</v>
      </c>
      <c r="B52" s="19" t="s">
        <v>370</v>
      </c>
      <c r="C52" s="168">
        <f>SUM(C53:C57)</f>
        <v>0</v>
      </c>
      <c r="D52" s="168">
        <f>SUM(D53:D57)</f>
        <v>0</v>
      </c>
      <c r="E52" s="105">
        <f>SUM(E53:E57)</f>
        <v>0</v>
      </c>
    </row>
    <row r="53" spans="1:5" s="180" customFormat="1" ht="12" customHeight="1">
      <c r="A53" s="13" t="s">
        <v>232</v>
      </c>
      <c r="B53" s="181" t="s">
        <v>374</v>
      </c>
      <c r="C53" s="221"/>
      <c r="D53" s="221"/>
      <c r="E53" s="111"/>
    </row>
    <row r="54" spans="1:5" s="180" customFormat="1" ht="12" customHeight="1">
      <c r="A54" s="12" t="s">
        <v>233</v>
      </c>
      <c r="B54" s="182" t="s">
        <v>375</v>
      </c>
      <c r="C54" s="172"/>
      <c r="D54" s="172"/>
      <c r="E54" s="109"/>
    </row>
    <row r="55" spans="1:5" s="180" customFormat="1" ht="12" customHeight="1">
      <c r="A55" s="12" t="s">
        <v>371</v>
      </c>
      <c r="B55" s="182" t="s">
        <v>376</v>
      </c>
      <c r="C55" s="172"/>
      <c r="D55" s="172"/>
      <c r="E55" s="109"/>
    </row>
    <row r="56" spans="1:5" s="180" customFormat="1" ht="12" customHeight="1">
      <c r="A56" s="12" t="s">
        <v>372</v>
      </c>
      <c r="B56" s="182" t="s">
        <v>377</v>
      </c>
      <c r="C56" s="172"/>
      <c r="D56" s="172"/>
      <c r="E56" s="109"/>
    </row>
    <row r="57" spans="1:5" s="180" customFormat="1" ht="12" customHeight="1" thickBot="1">
      <c r="A57" s="14" t="s">
        <v>373</v>
      </c>
      <c r="B57" s="114" t="s">
        <v>378</v>
      </c>
      <c r="C57" s="173"/>
      <c r="D57" s="173"/>
      <c r="E57" s="110"/>
    </row>
    <row r="58" spans="1:5" s="180" customFormat="1" ht="12" customHeight="1" thickBot="1">
      <c r="A58" s="18" t="s">
        <v>293</v>
      </c>
      <c r="B58" s="19" t="s">
        <v>379</v>
      </c>
      <c r="C58" s="168">
        <f>SUM(C59:C61)</f>
        <v>0</v>
      </c>
      <c r="D58" s="168">
        <f>SUM(D59:D61)</f>
        <v>0</v>
      </c>
      <c r="E58" s="105">
        <f>SUM(E59:E61)</f>
        <v>0</v>
      </c>
    </row>
    <row r="59" spans="1:5" s="180" customFormat="1" ht="12" customHeight="1">
      <c r="A59" s="13" t="s">
        <v>234</v>
      </c>
      <c r="B59" s="181" t="s">
        <v>380</v>
      </c>
      <c r="C59" s="170"/>
      <c r="D59" s="170"/>
      <c r="E59" s="107"/>
    </row>
    <row r="60" spans="1:5" s="180" customFormat="1" ht="12" customHeight="1">
      <c r="A60" s="12" t="s">
        <v>235</v>
      </c>
      <c r="B60" s="182" t="s">
        <v>505</v>
      </c>
      <c r="C60" s="169"/>
      <c r="D60" s="169"/>
      <c r="E60" s="106"/>
    </row>
    <row r="61" spans="1:5" s="180" customFormat="1" ht="12" customHeight="1">
      <c r="A61" s="12" t="s">
        <v>383</v>
      </c>
      <c r="B61" s="182" t="s">
        <v>381</v>
      </c>
      <c r="C61" s="169"/>
      <c r="D61" s="169"/>
      <c r="E61" s="106"/>
    </row>
    <row r="62" spans="1:5" s="180" customFormat="1" ht="12" customHeight="1" thickBot="1">
      <c r="A62" s="14" t="s">
        <v>384</v>
      </c>
      <c r="B62" s="114" t="s">
        <v>382</v>
      </c>
      <c r="C62" s="171"/>
      <c r="D62" s="171"/>
      <c r="E62" s="108"/>
    </row>
    <row r="63" spans="1:5" s="180" customFormat="1" ht="12" customHeight="1" thickBot="1">
      <c r="A63" s="18" t="s">
        <v>185</v>
      </c>
      <c r="B63" s="112" t="s">
        <v>385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>
      <c r="A64" s="13" t="s">
        <v>294</v>
      </c>
      <c r="B64" s="181" t="s">
        <v>387</v>
      </c>
      <c r="C64" s="172"/>
      <c r="D64" s="172"/>
      <c r="E64" s="109"/>
    </row>
    <row r="65" spans="1:5" s="180" customFormat="1" ht="12" customHeight="1">
      <c r="A65" s="12" t="s">
        <v>295</v>
      </c>
      <c r="B65" s="182" t="s">
        <v>506</v>
      </c>
      <c r="C65" s="172"/>
      <c r="D65" s="172"/>
      <c r="E65" s="109"/>
    </row>
    <row r="66" spans="1:5" s="180" customFormat="1" ht="12" customHeight="1">
      <c r="A66" s="12" t="s">
        <v>318</v>
      </c>
      <c r="B66" s="182" t="s">
        <v>388</v>
      </c>
      <c r="C66" s="172"/>
      <c r="D66" s="172"/>
      <c r="E66" s="109"/>
    </row>
    <row r="67" spans="1:5" s="180" customFormat="1" ht="12" customHeight="1" thickBot="1">
      <c r="A67" s="14" t="s">
        <v>386</v>
      </c>
      <c r="B67" s="114" t="s">
        <v>389</v>
      </c>
      <c r="C67" s="172"/>
      <c r="D67" s="172"/>
      <c r="E67" s="109"/>
    </row>
    <row r="68" spans="1:5" s="180" customFormat="1" ht="12" customHeight="1" thickBot="1">
      <c r="A68" s="236" t="s">
        <v>553</v>
      </c>
      <c r="B68" s="19" t="s">
        <v>390</v>
      </c>
      <c r="C68" s="174">
        <f>+C11+C18+C25+C32+C40+C52+C58+C63</f>
        <v>34958535</v>
      </c>
      <c r="D68" s="174">
        <f>+D11+D18+D25+D32+D40+D52+D58+D63</f>
        <v>34958535</v>
      </c>
      <c r="E68" s="210">
        <f>+E11+E18+E25+E32+E40+E52+E58+E63</f>
        <v>35018067</v>
      </c>
    </row>
    <row r="69" spans="1:5" s="180" customFormat="1" ht="12" customHeight="1" thickBot="1">
      <c r="A69" s="222" t="s">
        <v>391</v>
      </c>
      <c r="B69" s="112" t="s">
        <v>392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>
      <c r="A70" s="13" t="s">
        <v>420</v>
      </c>
      <c r="B70" s="181" t="s">
        <v>393</v>
      </c>
      <c r="C70" s="172"/>
      <c r="D70" s="172"/>
      <c r="E70" s="109"/>
    </row>
    <row r="71" spans="1:5" s="180" customFormat="1" ht="12" customHeight="1">
      <c r="A71" s="12" t="s">
        <v>429</v>
      </c>
      <c r="B71" s="182" t="s">
        <v>394</v>
      </c>
      <c r="C71" s="172"/>
      <c r="D71" s="172"/>
      <c r="E71" s="109"/>
    </row>
    <row r="72" spans="1:5" s="180" customFormat="1" ht="12" customHeight="1" thickBot="1">
      <c r="A72" s="14" t="s">
        <v>430</v>
      </c>
      <c r="B72" s="232" t="s">
        <v>538</v>
      </c>
      <c r="C72" s="172"/>
      <c r="D72" s="172"/>
      <c r="E72" s="109"/>
    </row>
    <row r="73" spans="1:5" s="180" customFormat="1" ht="12" customHeight="1" thickBot="1">
      <c r="A73" s="222" t="s">
        <v>396</v>
      </c>
      <c r="B73" s="112" t="s">
        <v>397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>
      <c r="A74" s="13" t="s">
        <v>272</v>
      </c>
      <c r="B74" s="368" t="s">
        <v>398</v>
      </c>
      <c r="C74" s="172"/>
      <c r="D74" s="172"/>
      <c r="E74" s="109"/>
    </row>
    <row r="75" spans="1:5" s="180" customFormat="1" ht="12" customHeight="1">
      <c r="A75" s="12" t="s">
        <v>273</v>
      </c>
      <c r="B75" s="368" t="s">
        <v>675</v>
      </c>
      <c r="C75" s="172"/>
      <c r="D75" s="172"/>
      <c r="E75" s="109"/>
    </row>
    <row r="76" spans="1:5" s="180" customFormat="1" ht="12" customHeight="1">
      <c r="A76" s="12" t="s">
        <v>421</v>
      </c>
      <c r="B76" s="368" t="s">
        <v>399</v>
      </c>
      <c r="C76" s="172"/>
      <c r="D76" s="172"/>
      <c r="E76" s="109"/>
    </row>
    <row r="77" spans="1:5" s="180" customFormat="1" ht="12" customHeight="1" thickBot="1">
      <c r="A77" s="14" t="s">
        <v>422</v>
      </c>
      <c r="B77" s="369" t="s">
        <v>676</v>
      </c>
      <c r="C77" s="172"/>
      <c r="D77" s="172"/>
      <c r="E77" s="109"/>
    </row>
    <row r="78" spans="1:5" s="180" customFormat="1" ht="12" customHeight="1" thickBot="1">
      <c r="A78" s="222" t="s">
        <v>400</v>
      </c>
      <c r="B78" s="112" t="s">
        <v>401</v>
      </c>
      <c r="C78" s="168">
        <f>SUM(C79:C80)</f>
        <v>0</v>
      </c>
      <c r="D78" s="168">
        <f>SUM(D79:D80)</f>
        <v>0</v>
      </c>
      <c r="E78" s="105">
        <f>SUM(E79:E80)</f>
        <v>0</v>
      </c>
    </row>
    <row r="79" spans="1:5" s="180" customFormat="1" ht="12" customHeight="1">
      <c r="A79" s="13" t="s">
        <v>423</v>
      </c>
      <c r="B79" s="181" t="s">
        <v>402</v>
      </c>
      <c r="C79" s="172"/>
      <c r="D79" s="172"/>
      <c r="E79" s="109"/>
    </row>
    <row r="80" spans="1:5" s="180" customFormat="1" ht="12" customHeight="1" thickBot="1">
      <c r="A80" s="14" t="s">
        <v>424</v>
      </c>
      <c r="B80" s="114" t="s">
        <v>403</v>
      </c>
      <c r="C80" s="172"/>
      <c r="D80" s="172"/>
      <c r="E80" s="109"/>
    </row>
    <row r="81" spans="1:5" s="180" customFormat="1" ht="12" customHeight="1" thickBot="1">
      <c r="A81" s="222" t="s">
        <v>404</v>
      </c>
      <c r="B81" s="112" t="s">
        <v>405</v>
      </c>
      <c r="C81" s="168">
        <f>SUM(C82:C84)</f>
        <v>0</v>
      </c>
      <c r="D81" s="168">
        <f>SUM(D82:D84)</f>
        <v>0</v>
      </c>
      <c r="E81" s="105">
        <f>SUM(E82:E84)</f>
        <v>0</v>
      </c>
    </row>
    <row r="82" spans="1:5" s="180" customFormat="1" ht="12" customHeight="1">
      <c r="A82" s="13" t="s">
        <v>425</v>
      </c>
      <c r="B82" s="181" t="s">
        <v>406</v>
      </c>
      <c r="C82" s="172"/>
      <c r="D82" s="172"/>
      <c r="E82" s="109"/>
    </row>
    <row r="83" spans="1:5" s="180" customFormat="1" ht="12" customHeight="1">
      <c r="A83" s="12" t="s">
        <v>426</v>
      </c>
      <c r="B83" s="182" t="s">
        <v>407</v>
      </c>
      <c r="C83" s="172"/>
      <c r="D83" s="172"/>
      <c r="E83" s="109"/>
    </row>
    <row r="84" spans="1:5" s="180" customFormat="1" ht="12" customHeight="1" thickBot="1">
      <c r="A84" s="14" t="s">
        <v>427</v>
      </c>
      <c r="B84" s="114" t="s">
        <v>677</v>
      </c>
      <c r="C84" s="172"/>
      <c r="D84" s="172"/>
      <c r="E84" s="109"/>
    </row>
    <row r="85" spans="1:5" s="180" customFormat="1" ht="12" customHeight="1" thickBot="1">
      <c r="A85" s="222" t="s">
        <v>408</v>
      </c>
      <c r="B85" s="112" t="s">
        <v>428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>
      <c r="A86" s="185" t="s">
        <v>409</v>
      </c>
      <c r="B86" s="181" t="s">
        <v>410</v>
      </c>
      <c r="C86" s="172"/>
      <c r="D86" s="172"/>
      <c r="E86" s="109"/>
    </row>
    <row r="87" spans="1:5" s="180" customFormat="1" ht="12" customHeight="1">
      <c r="A87" s="186" t="s">
        <v>411</v>
      </c>
      <c r="B87" s="182" t="s">
        <v>412</v>
      </c>
      <c r="C87" s="172"/>
      <c r="D87" s="172"/>
      <c r="E87" s="109"/>
    </row>
    <row r="88" spans="1:5" s="180" customFormat="1" ht="12" customHeight="1">
      <c r="A88" s="186" t="s">
        <v>413</v>
      </c>
      <c r="B88" s="182" t="s">
        <v>414</v>
      </c>
      <c r="C88" s="172"/>
      <c r="D88" s="172"/>
      <c r="E88" s="109"/>
    </row>
    <row r="89" spans="1:5" s="180" customFormat="1" ht="12" customHeight="1" thickBot="1">
      <c r="A89" s="187" t="s">
        <v>415</v>
      </c>
      <c r="B89" s="114" t="s">
        <v>416</v>
      </c>
      <c r="C89" s="172"/>
      <c r="D89" s="172"/>
      <c r="E89" s="109"/>
    </row>
    <row r="90" spans="1:5" s="180" customFormat="1" ht="12" customHeight="1" thickBot="1">
      <c r="A90" s="222" t="s">
        <v>417</v>
      </c>
      <c r="B90" s="112" t="s">
        <v>552</v>
      </c>
      <c r="C90" s="224"/>
      <c r="D90" s="224"/>
      <c r="E90" s="225"/>
    </row>
    <row r="91" spans="1:5" s="180" customFormat="1" ht="13.5" customHeight="1" thickBot="1">
      <c r="A91" s="222" t="s">
        <v>419</v>
      </c>
      <c r="B91" s="112" t="s">
        <v>418</v>
      </c>
      <c r="C91" s="224"/>
      <c r="D91" s="224"/>
      <c r="E91" s="225"/>
    </row>
    <row r="92" spans="1:5" s="180" customFormat="1" ht="15.75" customHeight="1" thickBot="1">
      <c r="A92" s="222" t="s">
        <v>431</v>
      </c>
      <c r="B92" s="188" t="s">
        <v>555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>
      <c r="A93" s="223" t="s">
        <v>554</v>
      </c>
      <c r="B93" s="189" t="s">
        <v>556</v>
      </c>
      <c r="C93" s="174">
        <f>+C68+C92</f>
        <v>34958535</v>
      </c>
      <c r="D93" s="174">
        <f>+D68+D92</f>
        <v>34958535</v>
      </c>
      <c r="E93" s="210">
        <f>+E68+E92</f>
        <v>35018067</v>
      </c>
    </row>
    <row r="94" spans="1:3" s="180" customFormat="1" ht="15" customHeight="1">
      <c r="A94" s="3"/>
      <c r="B94" s="4"/>
      <c r="C94" s="116"/>
    </row>
    <row r="95" spans="1:5" ht="16.5" customHeight="1">
      <c r="A95" s="762" t="s">
        <v>206</v>
      </c>
      <c r="B95" s="762"/>
      <c r="C95" s="762"/>
      <c r="D95" s="762"/>
      <c r="E95" s="762"/>
    </row>
    <row r="96" spans="1:5" s="190" customFormat="1" ht="16.5" customHeight="1" thickBot="1">
      <c r="A96" s="764" t="s">
        <v>275</v>
      </c>
      <c r="B96" s="764"/>
      <c r="C96" s="63"/>
      <c r="E96" s="63" t="str">
        <f>E7</f>
        <v> Forintban!</v>
      </c>
    </row>
    <row r="97" spans="1:5" ht="15.75">
      <c r="A97" s="742" t="s">
        <v>224</v>
      </c>
      <c r="B97" s="741" t="s">
        <v>596</v>
      </c>
      <c r="C97" s="738" t="str">
        <f>+CONCATENATE(LEFT(Z_ÖSSZEFÜGGÉSEK!A6,4),". évi")</f>
        <v>2018. évi</v>
      </c>
      <c r="D97" s="758"/>
      <c r="E97" s="759"/>
    </row>
    <row r="98" spans="1:5" ht="24.75" thickBot="1">
      <c r="A98" s="740"/>
      <c r="B98" s="739"/>
      <c r="C98" s="253" t="s">
        <v>594</v>
      </c>
      <c r="D98" s="252" t="s">
        <v>595</v>
      </c>
      <c r="E98" s="370" t="str">
        <f>CONCATENATE(E9)</f>
        <v>2018. XII. 31.
teljesítés</v>
      </c>
    </row>
    <row r="99" spans="1:5" s="179" customFormat="1" ht="12" customHeight="1" thickBot="1">
      <c r="A99" s="25" t="s">
        <v>561</v>
      </c>
      <c r="B99" s="26" t="s">
        <v>562</v>
      </c>
      <c r="C99" s="26" t="s">
        <v>563</v>
      </c>
      <c r="D99" s="26" t="s">
        <v>565</v>
      </c>
      <c r="E99" s="264" t="s">
        <v>564</v>
      </c>
    </row>
    <row r="100" spans="1:5" ht="12" customHeight="1" thickBot="1">
      <c r="A100" s="20" t="s">
        <v>178</v>
      </c>
      <c r="B100" s="24" t="s">
        <v>514</v>
      </c>
      <c r="C100" s="167">
        <f>C101+C102+C103+C104+C105+C118</f>
        <v>112443942</v>
      </c>
      <c r="D100" s="167">
        <f>D101+D102+D103+D104+D105+D118</f>
        <v>119797301</v>
      </c>
      <c r="E100" s="239">
        <f>E101+E102+E103+E104+E105+E118</f>
        <v>110908852</v>
      </c>
    </row>
    <row r="101" spans="1:5" ht="12" customHeight="1">
      <c r="A101" s="15" t="s">
        <v>236</v>
      </c>
      <c r="B101" s="8" t="s">
        <v>207</v>
      </c>
      <c r="C101" s="274">
        <v>59336284</v>
      </c>
      <c r="D101" s="274">
        <v>59336284</v>
      </c>
      <c r="E101" s="274">
        <v>59336284</v>
      </c>
    </row>
    <row r="102" spans="1:5" ht="12" customHeight="1">
      <c r="A102" s="12" t="s">
        <v>237</v>
      </c>
      <c r="B102" s="6" t="s">
        <v>296</v>
      </c>
      <c r="C102" s="272">
        <v>11711741</v>
      </c>
      <c r="D102" s="272">
        <v>11711741</v>
      </c>
      <c r="E102" s="272">
        <v>11711741</v>
      </c>
    </row>
    <row r="103" spans="1:5" ht="12" customHeight="1">
      <c r="A103" s="12" t="s">
        <v>238</v>
      </c>
      <c r="B103" s="6" t="s">
        <v>264</v>
      </c>
      <c r="C103" s="272">
        <v>33295917</v>
      </c>
      <c r="D103" s="272">
        <v>33295917</v>
      </c>
      <c r="E103" s="272">
        <v>33295917</v>
      </c>
    </row>
    <row r="104" spans="1:5" ht="12" customHeight="1">
      <c r="A104" s="12" t="s">
        <v>239</v>
      </c>
      <c r="B104" s="9" t="s">
        <v>297</v>
      </c>
      <c r="C104" s="171"/>
      <c r="D104" s="171"/>
      <c r="E104" s="108"/>
    </row>
    <row r="105" spans="1:5" ht="12" customHeight="1">
      <c r="A105" s="12" t="s">
        <v>248</v>
      </c>
      <c r="B105" s="17" t="s">
        <v>298</v>
      </c>
      <c r="C105" s="171">
        <v>8100000</v>
      </c>
      <c r="D105" s="171">
        <v>15453359</v>
      </c>
      <c r="E105" s="108">
        <v>6564910</v>
      </c>
    </row>
    <row r="106" spans="1:5" ht="12" customHeight="1">
      <c r="A106" s="12" t="s">
        <v>240</v>
      </c>
      <c r="B106" s="6" t="s">
        <v>519</v>
      </c>
      <c r="C106" s="171"/>
      <c r="D106" s="171">
        <v>1779910</v>
      </c>
      <c r="E106" s="108">
        <v>1779910</v>
      </c>
    </row>
    <row r="107" spans="1:5" ht="12" customHeight="1">
      <c r="A107" s="12" t="s">
        <v>241</v>
      </c>
      <c r="B107" s="67" t="s">
        <v>518</v>
      </c>
      <c r="C107" s="171"/>
      <c r="D107" s="171"/>
      <c r="E107" s="108"/>
    </row>
    <row r="108" spans="1:5" ht="12" customHeight="1">
      <c r="A108" s="12" t="s">
        <v>249</v>
      </c>
      <c r="B108" s="67" t="s">
        <v>517</v>
      </c>
      <c r="C108" s="171"/>
      <c r="D108" s="171"/>
      <c r="E108" s="108"/>
    </row>
    <row r="109" spans="1:5" ht="12" customHeight="1">
      <c r="A109" s="12" t="s">
        <v>250</v>
      </c>
      <c r="B109" s="65" t="s">
        <v>434</v>
      </c>
      <c r="C109" s="171"/>
      <c r="D109" s="171"/>
      <c r="E109" s="108"/>
    </row>
    <row r="110" spans="1:5" ht="12" customHeight="1">
      <c r="A110" s="12" t="s">
        <v>251</v>
      </c>
      <c r="B110" s="66" t="s">
        <v>435</v>
      </c>
      <c r="C110" s="171"/>
      <c r="D110" s="171"/>
      <c r="E110" s="108"/>
    </row>
    <row r="111" spans="1:5" ht="12" customHeight="1">
      <c r="A111" s="12" t="s">
        <v>252</v>
      </c>
      <c r="B111" s="66" t="s">
        <v>436</v>
      </c>
      <c r="C111" s="171"/>
      <c r="D111" s="171"/>
      <c r="E111" s="108"/>
    </row>
    <row r="112" spans="1:5" ht="12" customHeight="1">
      <c r="A112" s="12" t="s">
        <v>254</v>
      </c>
      <c r="B112" s="65" t="s">
        <v>437</v>
      </c>
      <c r="C112" s="171"/>
      <c r="D112" s="171"/>
      <c r="E112" s="108"/>
    </row>
    <row r="113" spans="1:5" ht="12" customHeight="1">
      <c r="A113" s="12" t="s">
        <v>299</v>
      </c>
      <c r="B113" s="65" t="s">
        <v>438</v>
      </c>
      <c r="C113" s="171"/>
      <c r="D113" s="171"/>
      <c r="E113" s="108"/>
    </row>
    <row r="114" spans="1:5" ht="12" customHeight="1">
      <c r="A114" s="12" t="s">
        <v>432</v>
      </c>
      <c r="B114" s="66" t="s">
        <v>439</v>
      </c>
      <c r="C114" s="171"/>
      <c r="D114" s="171"/>
      <c r="E114" s="108"/>
    </row>
    <row r="115" spans="1:5" ht="12" customHeight="1">
      <c r="A115" s="11" t="s">
        <v>433</v>
      </c>
      <c r="B115" s="67" t="s">
        <v>440</v>
      </c>
      <c r="C115" s="171"/>
      <c r="D115" s="171"/>
      <c r="E115" s="108"/>
    </row>
    <row r="116" spans="1:5" ht="12" customHeight="1">
      <c r="A116" s="12" t="s">
        <v>515</v>
      </c>
      <c r="B116" s="67" t="s">
        <v>441</v>
      </c>
      <c r="C116" s="171"/>
      <c r="D116" s="171"/>
      <c r="E116" s="108"/>
    </row>
    <row r="117" spans="1:5" ht="12" customHeight="1">
      <c r="A117" s="14" t="s">
        <v>516</v>
      </c>
      <c r="B117" s="67" t="s">
        <v>442</v>
      </c>
      <c r="C117" s="171">
        <v>8100000</v>
      </c>
      <c r="D117" s="171">
        <v>13673449</v>
      </c>
      <c r="E117" s="108">
        <v>4785000</v>
      </c>
    </row>
    <row r="118" spans="1:5" ht="12" customHeight="1">
      <c r="A118" s="12" t="s">
        <v>520</v>
      </c>
      <c r="B118" s="9" t="s">
        <v>208</v>
      </c>
      <c r="C118" s="169"/>
      <c r="D118" s="169"/>
      <c r="E118" s="106"/>
    </row>
    <row r="119" spans="1:5" ht="12" customHeight="1">
      <c r="A119" s="12" t="s">
        <v>521</v>
      </c>
      <c r="B119" s="6" t="s">
        <v>523</v>
      </c>
      <c r="C119" s="169"/>
      <c r="D119" s="169"/>
      <c r="E119" s="106"/>
    </row>
    <row r="120" spans="1:5" ht="12" customHeight="1" thickBot="1">
      <c r="A120" s="16" t="s">
        <v>522</v>
      </c>
      <c r="B120" s="235" t="s">
        <v>524</v>
      </c>
      <c r="C120" s="247"/>
      <c r="D120" s="247"/>
      <c r="E120" s="241"/>
    </row>
    <row r="121" spans="1:5" ht="12" customHeight="1" thickBot="1">
      <c r="A121" s="233" t="s">
        <v>179</v>
      </c>
      <c r="B121" s="234" t="s">
        <v>443</v>
      </c>
      <c r="C121" s="248">
        <f>+C122+C124+C126</f>
        <v>0</v>
      </c>
      <c r="D121" s="168">
        <f>+D122+D124+D126</f>
        <v>0</v>
      </c>
      <c r="E121" s="242">
        <f>+E122+E124+E126</f>
        <v>0</v>
      </c>
    </row>
    <row r="122" spans="1:5" ht="12" customHeight="1">
      <c r="A122" s="13" t="s">
        <v>242</v>
      </c>
      <c r="B122" s="6" t="s">
        <v>317</v>
      </c>
      <c r="C122" s="170"/>
      <c r="D122" s="257"/>
      <c r="E122" s="107"/>
    </row>
    <row r="123" spans="1:5" ht="12" customHeight="1">
      <c r="A123" s="13" t="s">
        <v>243</v>
      </c>
      <c r="B123" s="10" t="s">
        <v>447</v>
      </c>
      <c r="C123" s="170"/>
      <c r="D123" s="257"/>
      <c r="E123" s="107"/>
    </row>
    <row r="124" spans="1:5" ht="12" customHeight="1">
      <c r="A124" s="13" t="s">
        <v>244</v>
      </c>
      <c r="B124" s="10" t="s">
        <v>300</v>
      </c>
      <c r="C124" s="169"/>
      <c r="D124" s="258"/>
      <c r="E124" s="106"/>
    </row>
    <row r="125" spans="1:5" ht="12" customHeight="1">
      <c r="A125" s="13" t="s">
        <v>245</v>
      </c>
      <c r="B125" s="10" t="s">
        <v>448</v>
      </c>
      <c r="C125" s="169"/>
      <c r="D125" s="258"/>
      <c r="E125" s="106"/>
    </row>
    <row r="126" spans="1:5" ht="12" customHeight="1">
      <c r="A126" s="13" t="s">
        <v>246</v>
      </c>
      <c r="B126" s="114" t="s">
        <v>319</v>
      </c>
      <c r="C126" s="169"/>
      <c r="D126" s="258"/>
      <c r="E126" s="106"/>
    </row>
    <row r="127" spans="1:5" ht="12" customHeight="1">
      <c r="A127" s="13" t="s">
        <v>253</v>
      </c>
      <c r="B127" s="113" t="s">
        <v>507</v>
      </c>
      <c r="C127" s="169"/>
      <c r="D127" s="258"/>
      <c r="E127" s="106"/>
    </row>
    <row r="128" spans="1:5" ht="12" customHeight="1">
      <c r="A128" s="13" t="s">
        <v>255</v>
      </c>
      <c r="B128" s="177" t="s">
        <v>453</v>
      </c>
      <c r="C128" s="169"/>
      <c r="D128" s="258"/>
      <c r="E128" s="106"/>
    </row>
    <row r="129" spans="1:5" ht="22.5">
      <c r="A129" s="13" t="s">
        <v>301</v>
      </c>
      <c r="B129" s="66" t="s">
        <v>436</v>
      </c>
      <c r="C129" s="169"/>
      <c r="D129" s="258"/>
      <c r="E129" s="106"/>
    </row>
    <row r="130" spans="1:5" ht="12" customHeight="1">
      <c r="A130" s="13" t="s">
        <v>302</v>
      </c>
      <c r="B130" s="66" t="s">
        <v>452</v>
      </c>
      <c r="C130" s="169"/>
      <c r="D130" s="258"/>
      <c r="E130" s="106"/>
    </row>
    <row r="131" spans="1:5" ht="12" customHeight="1">
      <c r="A131" s="13" t="s">
        <v>303</v>
      </c>
      <c r="B131" s="66" t="s">
        <v>451</v>
      </c>
      <c r="C131" s="169"/>
      <c r="D131" s="258"/>
      <c r="E131" s="106"/>
    </row>
    <row r="132" spans="1:5" ht="12" customHeight="1">
      <c r="A132" s="13" t="s">
        <v>444</v>
      </c>
      <c r="B132" s="66" t="s">
        <v>439</v>
      </c>
      <c r="C132" s="169"/>
      <c r="D132" s="258"/>
      <c r="E132" s="106"/>
    </row>
    <row r="133" spans="1:5" ht="12" customHeight="1">
      <c r="A133" s="13" t="s">
        <v>445</v>
      </c>
      <c r="B133" s="66" t="s">
        <v>450</v>
      </c>
      <c r="C133" s="169"/>
      <c r="D133" s="258"/>
      <c r="E133" s="106"/>
    </row>
    <row r="134" spans="1:5" ht="16.5" thickBot="1">
      <c r="A134" s="11" t="s">
        <v>446</v>
      </c>
      <c r="B134" s="66" t="s">
        <v>449</v>
      </c>
      <c r="C134" s="171"/>
      <c r="D134" s="259"/>
      <c r="E134" s="108"/>
    </row>
    <row r="135" spans="1:5" ht="12" customHeight="1" thickBot="1">
      <c r="A135" s="18" t="s">
        <v>180</v>
      </c>
      <c r="B135" s="59" t="s">
        <v>525</v>
      </c>
      <c r="C135" s="168">
        <f>+C100+C121</f>
        <v>112443942</v>
      </c>
      <c r="D135" s="256">
        <f>+D100+D121</f>
        <v>119797301</v>
      </c>
      <c r="E135" s="105">
        <f>+E100+E121</f>
        <v>110908852</v>
      </c>
    </row>
    <row r="136" spans="1:5" ht="12" customHeight="1" thickBot="1">
      <c r="A136" s="18" t="s">
        <v>181</v>
      </c>
      <c r="B136" s="59" t="s">
        <v>597</v>
      </c>
      <c r="C136" s="168">
        <f>+C137+C138+C139</f>
        <v>0</v>
      </c>
      <c r="D136" s="256">
        <f>+D137+D138+D139</f>
        <v>0</v>
      </c>
      <c r="E136" s="105">
        <f>+E137+E138+E139</f>
        <v>0</v>
      </c>
    </row>
    <row r="137" spans="1:5" ht="12" customHeight="1">
      <c r="A137" s="13" t="s">
        <v>351</v>
      </c>
      <c r="B137" s="10" t="s">
        <v>533</v>
      </c>
      <c r="C137" s="169"/>
      <c r="D137" s="258"/>
      <c r="E137" s="106"/>
    </row>
    <row r="138" spans="1:5" ht="12" customHeight="1">
      <c r="A138" s="13" t="s">
        <v>352</v>
      </c>
      <c r="B138" s="10" t="s">
        <v>534</v>
      </c>
      <c r="C138" s="169"/>
      <c r="D138" s="258"/>
      <c r="E138" s="106"/>
    </row>
    <row r="139" spans="1:5" ht="12" customHeight="1" thickBot="1">
      <c r="A139" s="11" t="s">
        <v>353</v>
      </c>
      <c r="B139" s="10" t="s">
        <v>535</v>
      </c>
      <c r="C139" s="169"/>
      <c r="D139" s="258"/>
      <c r="E139" s="106"/>
    </row>
    <row r="140" spans="1:5" ht="12" customHeight="1" thickBot="1">
      <c r="A140" s="18" t="s">
        <v>182</v>
      </c>
      <c r="B140" s="59" t="s">
        <v>527</v>
      </c>
      <c r="C140" s="168">
        <f>SUM(C141:C146)</f>
        <v>0</v>
      </c>
      <c r="D140" s="256">
        <f>SUM(D141:D146)</f>
        <v>0</v>
      </c>
      <c r="E140" s="105">
        <f>SUM(E141:E146)</f>
        <v>0</v>
      </c>
    </row>
    <row r="141" spans="1:5" ht="12" customHeight="1">
      <c r="A141" s="13" t="s">
        <v>229</v>
      </c>
      <c r="B141" s="7" t="s">
        <v>536</v>
      </c>
      <c r="C141" s="169"/>
      <c r="D141" s="258"/>
      <c r="E141" s="106"/>
    </row>
    <row r="142" spans="1:5" ht="12" customHeight="1">
      <c r="A142" s="13" t="s">
        <v>230</v>
      </c>
      <c r="B142" s="7" t="s">
        <v>528</v>
      </c>
      <c r="C142" s="169"/>
      <c r="D142" s="258"/>
      <c r="E142" s="106"/>
    </row>
    <row r="143" spans="1:5" ht="12" customHeight="1">
      <c r="A143" s="13" t="s">
        <v>231</v>
      </c>
      <c r="B143" s="7" t="s">
        <v>529</v>
      </c>
      <c r="C143" s="169"/>
      <c r="D143" s="258"/>
      <c r="E143" s="106"/>
    </row>
    <row r="144" spans="1:5" ht="12" customHeight="1">
      <c r="A144" s="13" t="s">
        <v>288</v>
      </c>
      <c r="B144" s="7" t="s">
        <v>530</v>
      </c>
      <c r="C144" s="169"/>
      <c r="D144" s="258"/>
      <c r="E144" s="106"/>
    </row>
    <row r="145" spans="1:5" ht="12" customHeight="1">
      <c r="A145" s="13" t="s">
        <v>289</v>
      </c>
      <c r="B145" s="7" t="s">
        <v>531</v>
      </c>
      <c r="C145" s="169"/>
      <c r="D145" s="258"/>
      <c r="E145" s="106"/>
    </row>
    <row r="146" spans="1:5" ht="12" customHeight="1" thickBot="1">
      <c r="A146" s="16" t="s">
        <v>290</v>
      </c>
      <c r="B146" s="380" t="s">
        <v>532</v>
      </c>
      <c r="C146" s="247"/>
      <c r="D146" s="322"/>
      <c r="E146" s="241"/>
    </row>
    <row r="147" spans="1:5" ht="12" customHeight="1" thickBot="1">
      <c r="A147" s="18" t="s">
        <v>183</v>
      </c>
      <c r="B147" s="59" t="s">
        <v>540</v>
      </c>
      <c r="C147" s="174">
        <f>+C148+C149+C150+C151</f>
        <v>0</v>
      </c>
      <c r="D147" s="260">
        <f>+D148+D149+D150+D151</f>
        <v>0</v>
      </c>
      <c r="E147" s="210">
        <f>+E148+E149+E150+E151</f>
        <v>0</v>
      </c>
    </row>
    <row r="148" spans="1:5" ht="12" customHeight="1">
      <c r="A148" s="13" t="s">
        <v>232</v>
      </c>
      <c r="B148" s="7" t="s">
        <v>454</v>
      </c>
      <c r="C148" s="169"/>
      <c r="D148" s="258"/>
      <c r="E148" s="106"/>
    </row>
    <row r="149" spans="1:5" ht="12" customHeight="1">
      <c r="A149" s="13" t="s">
        <v>233</v>
      </c>
      <c r="B149" s="7" t="s">
        <v>455</v>
      </c>
      <c r="C149" s="169"/>
      <c r="D149" s="258"/>
      <c r="E149" s="106"/>
    </row>
    <row r="150" spans="1:5" ht="12" customHeight="1">
      <c r="A150" s="13" t="s">
        <v>371</v>
      </c>
      <c r="B150" s="7" t="s">
        <v>541</v>
      </c>
      <c r="C150" s="169"/>
      <c r="D150" s="258"/>
      <c r="E150" s="106"/>
    </row>
    <row r="151" spans="1:5" ht="12" customHeight="1" thickBot="1">
      <c r="A151" s="11" t="s">
        <v>372</v>
      </c>
      <c r="B151" s="5" t="s">
        <v>471</v>
      </c>
      <c r="C151" s="169"/>
      <c r="D151" s="258"/>
      <c r="E151" s="106"/>
    </row>
    <row r="152" spans="1:5" ht="12" customHeight="1" thickBot="1">
      <c r="A152" s="18" t="s">
        <v>184</v>
      </c>
      <c r="B152" s="59" t="s">
        <v>542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" customHeight="1">
      <c r="A153" s="13" t="s">
        <v>234</v>
      </c>
      <c r="B153" s="7" t="s">
        <v>537</v>
      </c>
      <c r="C153" s="169"/>
      <c r="D153" s="258"/>
      <c r="E153" s="106"/>
    </row>
    <row r="154" spans="1:5" ht="12" customHeight="1">
      <c r="A154" s="13" t="s">
        <v>235</v>
      </c>
      <c r="B154" s="7" t="s">
        <v>544</v>
      </c>
      <c r="C154" s="169"/>
      <c r="D154" s="258"/>
      <c r="E154" s="106"/>
    </row>
    <row r="155" spans="1:5" ht="12" customHeight="1">
      <c r="A155" s="13" t="s">
        <v>383</v>
      </c>
      <c r="B155" s="7" t="s">
        <v>539</v>
      </c>
      <c r="C155" s="169"/>
      <c r="D155" s="258"/>
      <c r="E155" s="106"/>
    </row>
    <row r="156" spans="1:5" ht="12" customHeight="1">
      <c r="A156" s="13" t="s">
        <v>384</v>
      </c>
      <c r="B156" s="7" t="s">
        <v>545</v>
      </c>
      <c r="C156" s="169"/>
      <c r="D156" s="258"/>
      <c r="E156" s="106"/>
    </row>
    <row r="157" spans="1:5" ht="12" customHeight="1" thickBot="1">
      <c r="A157" s="13" t="s">
        <v>543</v>
      </c>
      <c r="B157" s="7" t="s">
        <v>546</v>
      </c>
      <c r="C157" s="169"/>
      <c r="D157" s="258"/>
      <c r="E157" s="106"/>
    </row>
    <row r="158" spans="1:5" ht="12" customHeight="1" thickBot="1">
      <c r="A158" s="18" t="s">
        <v>185</v>
      </c>
      <c r="B158" s="59" t="s">
        <v>547</v>
      </c>
      <c r="C158" s="250"/>
      <c r="D158" s="262"/>
      <c r="E158" s="244"/>
    </row>
    <row r="159" spans="1:5" ht="12" customHeight="1" thickBot="1">
      <c r="A159" s="18" t="s">
        <v>186</v>
      </c>
      <c r="B159" s="59" t="s">
        <v>548</v>
      </c>
      <c r="C159" s="250"/>
      <c r="D159" s="262"/>
      <c r="E159" s="244"/>
    </row>
    <row r="160" spans="1:9" ht="15" customHeight="1" thickBot="1">
      <c r="A160" s="18" t="s">
        <v>187</v>
      </c>
      <c r="B160" s="59" t="s">
        <v>550</v>
      </c>
      <c r="C160" s="251">
        <f>+C136+C140+C147+C152+C158+C159</f>
        <v>0</v>
      </c>
      <c r="D160" s="263">
        <f>+D136+D140+D147+D152+D158+D159</f>
        <v>0</v>
      </c>
      <c r="E160" s="245">
        <f>+E136+E140+E147+E152+E158+E159</f>
        <v>0</v>
      </c>
      <c r="F160" s="191"/>
      <c r="G160" s="192"/>
      <c r="H160" s="192"/>
      <c r="I160" s="192"/>
    </row>
    <row r="161" spans="1:5" s="180" customFormat="1" ht="12.75" customHeight="1" thickBot="1">
      <c r="A161" s="115" t="s">
        <v>188</v>
      </c>
      <c r="B161" s="155" t="s">
        <v>549</v>
      </c>
      <c r="C161" s="251">
        <f>+C135+C160</f>
        <v>112443942</v>
      </c>
      <c r="D161" s="263">
        <f>+D135+D160</f>
        <v>119797301</v>
      </c>
      <c r="E161" s="245">
        <f>+E135+E160</f>
        <v>110908852</v>
      </c>
    </row>
    <row r="162" spans="3:4" ht="15.75">
      <c r="C162" s="685">
        <f>C93-C161</f>
        <v>-77485407</v>
      </c>
      <c r="D162" s="685">
        <f>D93-D161</f>
        <v>-84838766</v>
      </c>
    </row>
    <row r="163" spans="1:5" ht="15.75">
      <c r="A163" s="760" t="s">
        <v>456</v>
      </c>
      <c r="B163" s="760"/>
      <c r="C163" s="760"/>
      <c r="D163" s="760"/>
      <c r="E163" s="760"/>
    </row>
    <row r="164" spans="1:5" ht="15" customHeight="1" thickBot="1">
      <c r="A164" s="757" t="s">
        <v>276</v>
      </c>
      <c r="B164" s="757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551</v>
      </c>
      <c r="C165" s="255">
        <f>+C68-C135</f>
        <v>-77485407</v>
      </c>
      <c r="D165" s="168">
        <f>+D68-D135</f>
        <v>-84838766</v>
      </c>
      <c r="E165" s="105">
        <f>+E68-E135</f>
        <v>-75890785</v>
      </c>
    </row>
    <row r="166" spans="1:5" ht="32.25" customHeight="1" thickBot="1">
      <c r="A166" s="18" t="s">
        <v>179</v>
      </c>
      <c r="B166" s="23" t="s">
        <v>557</v>
      </c>
      <c r="C166" s="168">
        <f>+C92-C160</f>
        <v>0</v>
      </c>
      <c r="D166" s="168">
        <f>+D92-D160</f>
        <v>0</v>
      </c>
      <c r="E166" s="105">
        <f>+E92-E160</f>
        <v>0</v>
      </c>
    </row>
  </sheetData>
  <sheetProtection sheet="1"/>
  <mergeCells count="16">
    <mergeCell ref="A6:E6"/>
    <mergeCell ref="A7:B7"/>
    <mergeCell ref="B1:E1"/>
    <mergeCell ref="A2:E2"/>
    <mergeCell ref="A3:E3"/>
    <mergeCell ref="A4:E4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SheetLayoutView="100" workbookViewId="0" topLeftCell="A76">
      <selection activeCell="C14" sqref="C14:E14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81"/>
      <c r="B1" s="752" t="str">
        <f>CONCATENATE("1.4. melléklet ",Z_ALAPADATOK!A7," ",Z_ALAPADATOK!B7," ",Z_ALAPADATOK!C7," ",Z_ALAPADATOK!D7," ",Z_ALAPADATOK!E7," ",Z_ALAPADATOK!F7," ",Z_ALAPADATOK!G7," ",Z_ALAPADATOK!H7)</f>
        <v>1.4. melléklet a 5 / 2019. ( V.29. ) önkormányzati rendelethez</v>
      </c>
      <c r="C1" s="753"/>
      <c r="D1" s="753"/>
      <c r="E1" s="753"/>
    </row>
    <row r="2" spans="1:5" ht="15.75">
      <c r="A2" s="754" t="str">
        <f>CONCATENATE(Z_ALAPADATOK!A3)</f>
        <v>Vaja Város  Önkormányzata</v>
      </c>
      <c r="B2" s="755"/>
      <c r="C2" s="755"/>
      <c r="D2" s="755"/>
      <c r="E2" s="755"/>
    </row>
    <row r="3" spans="1:5" ht="15.75">
      <c r="A3" s="765" t="s">
        <v>947</v>
      </c>
      <c r="B3" s="765"/>
      <c r="C3" s="765"/>
      <c r="D3" s="765"/>
      <c r="E3" s="765"/>
    </row>
    <row r="4" spans="1:5" ht="17.25" customHeight="1">
      <c r="A4" s="765" t="s">
        <v>950</v>
      </c>
      <c r="B4" s="765"/>
      <c r="C4" s="765"/>
      <c r="D4" s="765"/>
      <c r="E4" s="765"/>
    </row>
    <row r="5" spans="1:5" ht="15.75">
      <c r="A5" s="381"/>
      <c r="B5" s="381"/>
      <c r="C5" s="382"/>
      <c r="D5" s="383"/>
      <c r="E5" s="383"/>
    </row>
    <row r="6" spans="1:5" ht="15.75" customHeight="1">
      <c r="A6" s="761" t="s">
        <v>175</v>
      </c>
      <c r="B6" s="761"/>
      <c r="C6" s="761"/>
      <c r="D6" s="761"/>
      <c r="E6" s="761"/>
    </row>
    <row r="7" spans="1:5" ht="15.75" customHeight="1" thickBot="1">
      <c r="A7" s="763" t="s">
        <v>274</v>
      </c>
      <c r="B7" s="763"/>
      <c r="C7" s="384"/>
      <c r="D7" s="383"/>
      <c r="E7" s="384" t="str">
        <f>CONCATENATE('Z_1.3.sz.mell.'!E7)</f>
        <v> Forintban!</v>
      </c>
    </row>
    <row r="8" spans="1:5" ht="15.75">
      <c r="A8" s="742" t="s">
        <v>224</v>
      </c>
      <c r="B8" s="741" t="s">
        <v>177</v>
      </c>
      <c r="C8" s="738" t="str">
        <f>+CONCATENATE(LEFT(Z_ÖSSZEFÜGGÉSEK!A6,4),". évi")</f>
        <v>2018. évi</v>
      </c>
      <c r="D8" s="758"/>
      <c r="E8" s="759"/>
    </row>
    <row r="9" spans="1:5" ht="24.75" thickBot="1">
      <c r="A9" s="740"/>
      <c r="B9" s="739"/>
      <c r="C9" s="253" t="s">
        <v>594</v>
      </c>
      <c r="D9" s="252" t="s">
        <v>595</v>
      </c>
      <c r="E9" s="370" t="str">
        <f>CONCATENATE('Z_1.3.sz.mell.'!E9)</f>
        <v>2018. XII. 31.
teljesítés</v>
      </c>
    </row>
    <row r="10" spans="1:5" s="179" customFormat="1" ht="12" customHeight="1" thickBot="1">
      <c r="A10" s="175" t="s">
        <v>561</v>
      </c>
      <c r="B10" s="176" t="s">
        <v>562</v>
      </c>
      <c r="C10" s="176" t="s">
        <v>563</v>
      </c>
      <c r="D10" s="176" t="s">
        <v>565</v>
      </c>
      <c r="E10" s="254" t="s">
        <v>564</v>
      </c>
    </row>
    <row r="11" spans="1:5" s="180" customFormat="1" ht="12" customHeight="1" thickBot="1">
      <c r="A11" s="18" t="s">
        <v>178</v>
      </c>
      <c r="B11" s="19" t="s">
        <v>336</v>
      </c>
      <c r="C11" s="168">
        <f>+C12+C13+C14+C15+C16+C17</f>
        <v>20760000</v>
      </c>
      <c r="D11" s="168">
        <f>+D12+D13+D14+D15+D16+D17</f>
        <v>38711570</v>
      </c>
      <c r="E11" s="105">
        <f>+E12+E13+E14+E15+E16+E17</f>
        <v>31320961</v>
      </c>
    </row>
    <row r="12" spans="1:5" s="180" customFormat="1" ht="12" customHeight="1">
      <c r="A12" s="13" t="s">
        <v>236</v>
      </c>
      <c r="B12" s="181" t="s">
        <v>337</v>
      </c>
      <c r="C12" s="170"/>
      <c r="D12" s="170"/>
      <c r="E12" s="107"/>
    </row>
    <row r="13" spans="1:5" s="180" customFormat="1" ht="12" customHeight="1">
      <c r="A13" s="12" t="s">
        <v>237</v>
      </c>
      <c r="B13" s="182" t="s">
        <v>338</v>
      </c>
      <c r="C13" s="169"/>
      <c r="D13" s="169"/>
      <c r="E13" s="106"/>
    </row>
    <row r="14" spans="1:5" s="180" customFormat="1" ht="12" customHeight="1">
      <c r="A14" s="12" t="s">
        <v>238</v>
      </c>
      <c r="B14" s="182" t="s">
        <v>339</v>
      </c>
      <c r="C14" s="171">
        <v>20760000</v>
      </c>
      <c r="D14" s="259">
        <v>38711570</v>
      </c>
      <c r="E14" s="108">
        <v>31320961</v>
      </c>
    </row>
    <row r="15" spans="1:5" s="180" customFormat="1" ht="12" customHeight="1">
      <c r="A15" s="12" t="s">
        <v>239</v>
      </c>
      <c r="B15" s="182" t="s">
        <v>340</v>
      </c>
      <c r="C15" s="169"/>
      <c r="D15" s="169"/>
      <c r="E15" s="106"/>
    </row>
    <row r="16" spans="1:5" s="180" customFormat="1" ht="12" customHeight="1">
      <c r="A16" s="12" t="s">
        <v>271</v>
      </c>
      <c r="B16" s="113" t="s">
        <v>509</v>
      </c>
      <c r="C16" s="169"/>
      <c r="D16" s="169"/>
      <c r="E16" s="106"/>
    </row>
    <row r="17" spans="1:5" s="180" customFormat="1" ht="12" customHeight="1" thickBot="1">
      <c r="A17" s="14" t="s">
        <v>240</v>
      </c>
      <c r="B17" s="114" t="s">
        <v>510</v>
      </c>
      <c r="C17" s="169"/>
      <c r="D17" s="169"/>
      <c r="E17" s="106"/>
    </row>
    <row r="18" spans="1:5" s="180" customFormat="1" ht="12" customHeight="1" thickBot="1">
      <c r="A18" s="18" t="s">
        <v>179</v>
      </c>
      <c r="B18" s="112" t="s">
        <v>341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>
      <c r="A19" s="13" t="s">
        <v>242</v>
      </c>
      <c r="B19" s="181" t="s">
        <v>342</v>
      </c>
      <c r="C19" s="170"/>
      <c r="D19" s="170"/>
      <c r="E19" s="107"/>
    </row>
    <row r="20" spans="1:5" s="180" customFormat="1" ht="12" customHeight="1">
      <c r="A20" s="12" t="s">
        <v>243</v>
      </c>
      <c r="B20" s="182" t="s">
        <v>343</v>
      </c>
      <c r="C20" s="169"/>
      <c r="D20" s="169"/>
      <c r="E20" s="106"/>
    </row>
    <row r="21" spans="1:5" s="180" customFormat="1" ht="12" customHeight="1">
      <c r="A21" s="12" t="s">
        <v>244</v>
      </c>
      <c r="B21" s="182" t="s">
        <v>501</v>
      </c>
      <c r="C21" s="169"/>
      <c r="D21" s="169"/>
      <c r="E21" s="106"/>
    </row>
    <row r="22" spans="1:5" s="180" customFormat="1" ht="12" customHeight="1">
      <c r="A22" s="12" t="s">
        <v>245</v>
      </c>
      <c r="B22" s="182" t="s">
        <v>502</v>
      </c>
      <c r="C22" s="169"/>
      <c r="D22" s="169"/>
      <c r="E22" s="106"/>
    </row>
    <row r="23" spans="1:5" s="180" customFormat="1" ht="12" customHeight="1">
      <c r="A23" s="12" t="s">
        <v>246</v>
      </c>
      <c r="B23" s="182" t="s">
        <v>344</v>
      </c>
      <c r="C23" s="169"/>
      <c r="D23" s="169"/>
      <c r="E23" s="106"/>
    </row>
    <row r="24" spans="1:5" s="180" customFormat="1" ht="12" customHeight="1" thickBot="1">
      <c r="A24" s="14" t="s">
        <v>253</v>
      </c>
      <c r="B24" s="114" t="s">
        <v>345</v>
      </c>
      <c r="C24" s="171"/>
      <c r="D24" s="171"/>
      <c r="E24" s="108"/>
    </row>
    <row r="25" spans="1:5" s="180" customFormat="1" ht="12" customHeight="1" thickBot="1">
      <c r="A25" s="18" t="s">
        <v>180</v>
      </c>
      <c r="B25" s="19" t="s">
        <v>346</v>
      </c>
      <c r="C25" s="168">
        <f>+C26+C27+C28+C29+C30</f>
        <v>0</v>
      </c>
      <c r="D25" s="168">
        <f>+D26+D27+D28+D29+D30</f>
        <v>0</v>
      </c>
      <c r="E25" s="105">
        <f>+E26+E27+E28+E29+E30</f>
        <v>0</v>
      </c>
    </row>
    <row r="26" spans="1:5" s="180" customFormat="1" ht="12" customHeight="1">
      <c r="A26" s="13" t="s">
        <v>225</v>
      </c>
      <c r="B26" s="181" t="s">
        <v>347</v>
      </c>
      <c r="C26" s="170"/>
      <c r="D26" s="170"/>
      <c r="E26" s="107"/>
    </row>
    <row r="27" spans="1:5" s="180" customFormat="1" ht="12" customHeight="1">
      <c r="A27" s="12" t="s">
        <v>226</v>
      </c>
      <c r="B27" s="182" t="s">
        <v>348</v>
      </c>
      <c r="C27" s="169"/>
      <c r="D27" s="169"/>
      <c r="E27" s="106"/>
    </row>
    <row r="28" spans="1:5" s="180" customFormat="1" ht="12" customHeight="1">
      <c r="A28" s="12" t="s">
        <v>227</v>
      </c>
      <c r="B28" s="182" t="s">
        <v>503</v>
      </c>
      <c r="C28" s="169"/>
      <c r="D28" s="169"/>
      <c r="E28" s="106"/>
    </row>
    <row r="29" spans="1:5" s="180" customFormat="1" ht="12" customHeight="1">
      <c r="A29" s="12" t="s">
        <v>228</v>
      </c>
      <c r="B29" s="182" t="s">
        <v>504</v>
      </c>
      <c r="C29" s="169"/>
      <c r="D29" s="169"/>
      <c r="E29" s="106"/>
    </row>
    <row r="30" spans="1:5" s="180" customFormat="1" ht="12" customHeight="1">
      <c r="A30" s="12" t="s">
        <v>284</v>
      </c>
      <c r="B30" s="182" t="s">
        <v>349</v>
      </c>
      <c r="C30" s="169"/>
      <c r="D30" s="169"/>
      <c r="E30" s="106"/>
    </row>
    <row r="31" spans="1:5" s="180" customFormat="1" ht="12" customHeight="1" thickBot="1">
      <c r="A31" s="14" t="s">
        <v>285</v>
      </c>
      <c r="B31" s="183" t="s">
        <v>350</v>
      </c>
      <c r="C31" s="171"/>
      <c r="D31" s="171"/>
      <c r="E31" s="108"/>
    </row>
    <row r="32" spans="1:5" s="180" customFormat="1" ht="12" customHeight="1" thickBot="1">
      <c r="A32" s="18" t="s">
        <v>286</v>
      </c>
      <c r="B32" s="19" t="s">
        <v>660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>
      <c r="A33" s="13" t="s">
        <v>351</v>
      </c>
      <c r="B33" s="181" t="s">
        <v>661</v>
      </c>
      <c r="C33" s="170">
        <f>+C34+C35+C36</f>
        <v>0</v>
      </c>
      <c r="D33" s="170">
        <f>+D34+D35+D36</f>
        <v>0</v>
      </c>
      <c r="E33" s="107">
        <f>+E34+E35+E36</f>
        <v>0</v>
      </c>
    </row>
    <row r="34" spans="1:5" s="180" customFormat="1" ht="12" customHeight="1">
      <c r="A34" s="12" t="s">
        <v>352</v>
      </c>
      <c r="B34" s="182" t="s">
        <v>662</v>
      </c>
      <c r="C34" s="169"/>
      <c r="D34" s="169"/>
      <c r="E34" s="106"/>
    </row>
    <row r="35" spans="1:5" s="180" customFormat="1" ht="12" customHeight="1">
      <c r="A35" s="12" t="s">
        <v>353</v>
      </c>
      <c r="B35" s="182" t="s">
        <v>663</v>
      </c>
      <c r="C35" s="169"/>
      <c r="D35" s="169"/>
      <c r="E35" s="106"/>
    </row>
    <row r="36" spans="1:5" s="180" customFormat="1" ht="12" customHeight="1">
      <c r="A36" s="12" t="s">
        <v>354</v>
      </c>
      <c r="B36" s="182" t="s">
        <v>664</v>
      </c>
      <c r="C36" s="169"/>
      <c r="D36" s="169"/>
      <c r="E36" s="106"/>
    </row>
    <row r="37" spans="1:5" s="180" customFormat="1" ht="12" customHeight="1">
      <c r="A37" s="12" t="s">
        <v>665</v>
      </c>
      <c r="B37" s="182" t="s">
        <v>355</v>
      </c>
      <c r="C37" s="169"/>
      <c r="D37" s="169"/>
      <c r="E37" s="106"/>
    </row>
    <row r="38" spans="1:5" s="180" customFormat="1" ht="12" customHeight="1">
      <c r="A38" s="12" t="s">
        <v>666</v>
      </c>
      <c r="B38" s="182" t="s">
        <v>356</v>
      </c>
      <c r="C38" s="169"/>
      <c r="D38" s="169"/>
      <c r="E38" s="106"/>
    </row>
    <row r="39" spans="1:5" s="180" customFormat="1" ht="12" customHeight="1" thickBot="1">
      <c r="A39" s="14" t="s">
        <v>667</v>
      </c>
      <c r="B39" s="331" t="s">
        <v>357</v>
      </c>
      <c r="C39" s="171"/>
      <c r="D39" s="171"/>
      <c r="E39" s="108"/>
    </row>
    <row r="40" spans="1:5" s="180" customFormat="1" ht="12" customHeight="1" thickBot="1">
      <c r="A40" s="18" t="s">
        <v>182</v>
      </c>
      <c r="B40" s="19" t="s">
        <v>511</v>
      </c>
      <c r="C40" s="168">
        <f>SUM(C41:C51)</f>
        <v>0</v>
      </c>
      <c r="D40" s="168">
        <f>SUM(D41:D51)</f>
        <v>0</v>
      </c>
      <c r="E40" s="105">
        <f>SUM(E41:E51)</f>
        <v>0</v>
      </c>
    </row>
    <row r="41" spans="1:5" s="180" customFormat="1" ht="12" customHeight="1">
      <c r="A41" s="13" t="s">
        <v>229</v>
      </c>
      <c r="B41" s="181" t="s">
        <v>360</v>
      </c>
      <c r="C41" s="170"/>
      <c r="D41" s="170"/>
      <c r="E41" s="107"/>
    </row>
    <row r="42" spans="1:5" s="180" customFormat="1" ht="12" customHeight="1">
      <c r="A42" s="12" t="s">
        <v>230</v>
      </c>
      <c r="B42" s="182" t="s">
        <v>361</v>
      </c>
      <c r="C42" s="169"/>
      <c r="D42" s="169"/>
      <c r="E42" s="106"/>
    </row>
    <row r="43" spans="1:5" s="180" customFormat="1" ht="12" customHeight="1">
      <c r="A43" s="12" t="s">
        <v>231</v>
      </c>
      <c r="B43" s="182" t="s">
        <v>362</v>
      </c>
      <c r="C43" s="169"/>
      <c r="D43" s="169"/>
      <c r="E43" s="106"/>
    </row>
    <row r="44" spans="1:5" s="180" customFormat="1" ht="12" customHeight="1">
      <c r="A44" s="12" t="s">
        <v>288</v>
      </c>
      <c r="B44" s="182" t="s">
        <v>363</v>
      </c>
      <c r="C44" s="169"/>
      <c r="D44" s="169"/>
      <c r="E44" s="106"/>
    </row>
    <row r="45" spans="1:5" s="180" customFormat="1" ht="12" customHeight="1">
      <c r="A45" s="12" t="s">
        <v>289</v>
      </c>
      <c r="B45" s="182" t="s">
        <v>364</v>
      </c>
      <c r="C45" s="169"/>
      <c r="D45" s="169"/>
      <c r="E45" s="106"/>
    </row>
    <row r="46" spans="1:5" s="180" customFormat="1" ht="12" customHeight="1">
      <c r="A46" s="12" t="s">
        <v>290</v>
      </c>
      <c r="B46" s="182" t="s">
        <v>365</v>
      </c>
      <c r="C46" s="169"/>
      <c r="D46" s="169"/>
      <c r="E46" s="106"/>
    </row>
    <row r="47" spans="1:5" s="180" customFormat="1" ht="12" customHeight="1">
      <c r="A47" s="12" t="s">
        <v>291</v>
      </c>
      <c r="B47" s="182" t="s">
        <v>366</v>
      </c>
      <c r="C47" s="169"/>
      <c r="D47" s="169"/>
      <c r="E47" s="106"/>
    </row>
    <row r="48" spans="1:5" s="180" customFormat="1" ht="12" customHeight="1">
      <c r="A48" s="12" t="s">
        <v>292</v>
      </c>
      <c r="B48" s="182" t="s">
        <v>668</v>
      </c>
      <c r="C48" s="169"/>
      <c r="D48" s="169"/>
      <c r="E48" s="106"/>
    </row>
    <row r="49" spans="1:5" s="180" customFormat="1" ht="12" customHeight="1">
      <c r="A49" s="12" t="s">
        <v>358</v>
      </c>
      <c r="B49" s="182" t="s">
        <v>368</v>
      </c>
      <c r="C49" s="172"/>
      <c r="D49" s="172"/>
      <c r="E49" s="109"/>
    </row>
    <row r="50" spans="1:5" s="180" customFormat="1" ht="12" customHeight="1">
      <c r="A50" s="14" t="s">
        <v>359</v>
      </c>
      <c r="B50" s="183" t="s">
        <v>513</v>
      </c>
      <c r="C50" s="173"/>
      <c r="D50" s="173"/>
      <c r="E50" s="110"/>
    </row>
    <row r="51" spans="1:5" s="180" customFormat="1" ht="12" customHeight="1" thickBot="1">
      <c r="A51" s="14" t="s">
        <v>512</v>
      </c>
      <c r="B51" s="114" t="s">
        <v>369</v>
      </c>
      <c r="C51" s="173"/>
      <c r="D51" s="173"/>
      <c r="E51" s="110"/>
    </row>
    <row r="52" spans="1:5" s="180" customFormat="1" ht="12" customHeight="1" thickBot="1">
      <c r="A52" s="18" t="s">
        <v>183</v>
      </c>
      <c r="B52" s="19" t="s">
        <v>370</v>
      </c>
      <c r="C52" s="168">
        <f>SUM(C53:C57)</f>
        <v>0</v>
      </c>
      <c r="D52" s="168">
        <f>SUM(D53:D57)</f>
        <v>0</v>
      </c>
      <c r="E52" s="105">
        <f>SUM(E53:E57)</f>
        <v>0</v>
      </c>
    </row>
    <row r="53" spans="1:5" s="180" customFormat="1" ht="12" customHeight="1">
      <c r="A53" s="13" t="s">
        <v>232</v>
      </c>
      <c r="B53" s="181" t="s">
        <v>374</v>
      </c>
      <c r="C53" s="221"/>
      <c r="D53" s="221"/>
      <c r="E53" s="111"/>
    </row>
    <row r="54" spans="1:5" s="180" customFormat="1" ht="12" customHeight="1">
      <c r="A54" s="12" t="s">
        <v>233</v>
      </c>
      <c r="B54" s="182" t="s">
        <v>375</v>
      </c>
      <c r="C54" s="172"/>
      <c r="D54" s="172"/>
      <c r="E54" s="109"/>
    </row>
    <row r="55" spans="1:5" s="180" customFormat="1" ht="12" customHeight="1">
      <c r="A55" s="12" t="s">
        <v>371</v>
      </c>
      <c r="B55" s="182" t="s">
        <v>376</v>
      </c>
      <c r="C55" s="172"/>
      <c r="D55" s="172"/>
      <c r="E55" s="109"/>
    </row>
    <row r="56" spans="1:5" s="180" customFormat="1" ht="12" customHeight="1">
      <c r="A56" s="12" t="s">
        <v>372</v>
      </c>
      <c r="B56" s="182" t="s">
        <v>377</v>
      </c>
      <c r="C56" s="172"/>
      <c r="D56" s="172"/>
      <c r="E56" s="109"/>
    </row>
    <row r="57" spans="1:5" s="180" customFormat="1" ht="12" customHeight="1" thickBot="1">
      <c r="A57" s="14" t="s">
        <v>373</v>
      </c>
      <c r="B57" s="114" t="s">
        <v>378</v>
      </c>
      <c r="C57" s="173"/>
      <c r="D57" s="173"/>
      <c r="E57" s="110"/>
    </row>
    <row r="58" spans="1:5" s="180" customFormat="1" ht="12" customHeight="1" thickBot="1">
      <c r="A58" s="18" t="s">
        <v>293</v>
      </c>
      <c r="B58" s="19" t="s">
        <v>379</v>
      </c>
      <c r="C58" s="168">
        <f>SUM(C59:C61)</f>
        <v>0</v>
      </c>
      <c r="D58" s="168">
        <f>SUM(D59:D61)</f>
        <v>0</v>
      </c>
      <c r="E58" s="105">
        <f>SUM(E59:E61)</f>
        <v>0</v>
      </c>
    </row>
    <row r="59" spans="1:5" s="180" customFormat="1" ht="12" customHeight="1">
      <c r="A59" s="13" t="s">
        <v>234</v>
      </c>
      <c r="B59" s="181" t="s">
        <v>380</v>
      </c>
      <c r="C59" s="170"/>
      <c r="D59" s="170"/>
      <c r="E59" s="107"/>
    </row>
    <row r="60" spans="1:5" s="180" customFormat="1" ht="12" customHeight="1">
      <c r="A60" s="12" t="s">
        <v>235</v>
      </c>
      <c r="B60" s="182" t="s">
        <v>505</v>
      </c>
      <c r="C60" s="169"/>
      <c r="D60" s="169"/>
      <c r="E60" s="106"/>
    </row>
    <row r="61" spans="1:5" s="180" customFormat="1" ht="12" customHeight="1">
      <c r="A61" s="12" t="s">
        <v>383</v>
      </c>
      <c r="B61" s="182" t="s">
        <v>381</v>
      </c>
      <c r="C61" s="169"/>
      <c r="D61" s="169"/>
      <c r="E61" s="106"/>
    </row>
    <row r="62" spans="1:5" s="180" customFormat="1" ht="12" customHeight="1" thickBot="1">
      <c r="A62" s="14" t="s">
        <v>384</v>
      </c>
      <c r="B62" s="114" t="s">
        <v>382</v>
      </c>
      <c r="C62" s="171"/>
      <c r="D62" s="171"/>
      <c r="E62" s="108"/>
    </row>
    <row r="63" spans="1:5" s="180" customFormat="1" ht="12" customHeight="1" thickBot="1">
      <c r="A63" s="18" t="s">
        <v>185</v>
      </c>
      <c r="B63" s="112" t="s">
        <v>385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>
      <c r="A64" s="13" t="s">
        <v>294</v>
      </c>
      <c r="B64" s="181" t="s">
        <v>387</v>
      </c>
      <c r="C64" s="172"/>
      <c r="D64" s="172"/>
      <c r="E64" s="109"/>
    </row>
    <row r="65" spans="1:5" s="180" customFormat="1" ht="12" customHeight="1">
      <c r="A65" s="12" t="s">
        <v>295</v>
      </c>
      <c r="B65" s="182" t="s">
        <v>506</v>
      </c>
      <c r="C65" s="172"/>
      <c r="D65" s="172"/>
      <c r="E65" s="109"/>
    </row>
    <row r="66" spans="1:5" s="180" customFormat="1" ht="12" customHeight="1">
      <c r="A66" s="12" t="s">
        <v>318</v>
      </c>
      <c r="B66" s="182" t="s">
        <v>388</v>
      </c>
      <c r="C66" s="172"/>
      <c r="D66" s="172"/>
      <c r="E66" s="109"/>
    </row>
    <row r="67" spans="1:5" s="180" customFormat="1" ht="12" customHeight="1" thickBot="1">
      <c r="A67" s="14" t="s">
        <v>386</v>
      </c>
      <c r="B67" s="114" t="s">
        <v>389</v>
      </c>
      <c r="C67" s="172"/>
      <c r="D67" s="172"/>
      <c r="E67" s="109"/>
    </row>
    <row r="68" spans="1:5" s="180" customFormat="1" ht="12" customHeight="1" thickBot="1">
      <c r="A68" s="236" t="s">
        <v>553</v>
      </c>
      <c r="B68" s="19" t="s">
        <v>390</v>
      </c>
      <c r="C68" s="174">
        <f>+C11+C18+C25+C32+C40+C52+C58+C63</f>
        <v>20760000</v>
      </c>
      <c r="D68" s="174">
        <f>+D11+D18+D25+D32+D40+D52+D58+D63</f>
        <v>38711570</v>
      </c>
      <c r="E68" s="210">
        <f>+E11+E18+E25+E32+E40+E52+E58+E63</f>
        <v>31320961</v>
      </c>
    </row>
    <row r="69" spans="1:5" s="180" customFormat="1" ht="12" customHeight="1" thickBot="1">
      <c r="A69" s="222" t="s">
        <v>391</v>
      </c>
      <c r="B69" s="112" t="s">
        <v>392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>
      <c r="A70" s="13" t="s">
        <v>420</v>
      </c>
      <c r="B70" s="181" t="s">
        <v>393</v>
      </c>
      <c r="C70" s="172"/>
      <c r="D70" s="172"/>
      <c r="E70" s="109"/>
    </row>
    <row r="71" spans="1:5" s="180" customFormat="1" ht="12" customHeight="1">
      <c r="A71" s="12" t="s">
        <v>429</v>
      </c>
      <c r="B71" s="182" t="s">
        <v>394</v>
      </c>
      <c r="C71" s="172"/>
      <c r="D71" s="172"/>
      <c r="E71" s="109"/>
    </row>
    <row r="72" spans="1:5" s="180" customFormat="1" ht="12" customHeight="1" thickBot="1">
      <c r="A72" s="14" t="s">
        <v>430</v>
      </c>
      <c r="B72" s="232" t="s">
        <v>538</v>
      </c>
      <c r="C72" s="172"/>
      <c r="D72" s="172"/>
      <c r="E72" s="109"/>
    </row>
    <row r="73" spans="1:5" s="180" customFormat="1" ht="12" customHeight="1" thickBot="1">
      <c r="A73" s="222" t="s">
        <v>396</v>
      </c>
      <c r="B73" s="112" t="s">
        <v>397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>
      <c r="A74" s="13" t="s">
        <v>272</v>
      </c>
      <c r="B74" s="368" t="s">
        <v>398</v>
      </c>
      <c r="C74" s="172"/>
      <c r="D74" s="172"/>
      <c r="E74" s="109"/>
    </row>
    <row r="75" spans="1:5" s="180" customFormat="1" ht="12" customHeight="1">
      <c r="A75" s="12" t="s">
        <v>273</v>
      </c>
      <c r="B75" s="368" t="s">
        <v>675</v>
      </c>
      <c r="C75" s="172"/>
      <c r="D75" s="172"/>
      <c r="E75" s="109"/>
    </row>
    <row r="76" spans="1:5" s="180" customFormat="1" ht="12" customHeight="1">
      <c r="A76" s="12" t="s">
        <v>421</v>
      </c>
      <c r="B76" s="368" t="s">
        <v>399</v>
      </c>
      <c r="C76" s="172"/>
      <c r="D76" s="172"/>
      <c r="E76" s="109"/>
    </row>
    <row r="77" spans="1:5" s="180" customFormat="1" ht="12" customHeight="1" thickBot="1">
      <c r="A77" s="14" t="s">
        <v>422</v>
      </c>
      <c r="B77" s="369" t="s">
        <v>676</v>
      </c>
      <c r="C77" s="172"/>
      <c r="D77" s="172"/>
      <c r="E77" s="109"/>
    </row>
    <row r="78" spans="1:5" s="180" customFormat="1" ht="12" customHeight="1" thickBot="1">
      <c r="A78" s="222" t="s">
        <v>400</v>
      </c>
      <c r="B78" s="112" t="s">
        <v>401</v>
      </c>
      <c r="C78" s="168">
        <f>SUM(C79:C80)</f>
        <v>0</v>
      </c>
      <c r="D78" s="168">
        <f>SUM(D79:D80)</f>
        <v>0</v>
      </c>
      <c r="E78" s="105">
        <f>SUM(E79:E80)</f>
        <v>0</v>
      </c>
    </row>
    <row r="79" spans="1:5" s="180" customFormat="1" ht="12" customHeight="1">
      <c r="A79" s="13" t="s">
        <v>423</v>
      </c>
      <c r="B79" s="181" t="s">
        <v>402</v>
      </c>
      <c r="C79" s="172"/>
      <c r="D79" s="172"/>
      <c r="E79" s="109"/>
    </row>
    <row r="80" spans="1:5" s="180" customFormat="1" ht="12" customHeight="1" thickBot="1">
      <c r="A80" s="14" t="s">
        <v>424</v>
      </c>
      <c r="B80" s="114" t="s">
        <v>403</v>
      </c>
      <c r="C80" s="172"/>
      <c r="D80" s="172"/>
      <c r="E80" s="109"/>
    </row>
    <row r="81" spans="1:5" s="180" customFormat="1" ht="12" customHeight="1" thickBot="1">
      <c r="A81" s="222" t="s">
        <v>404</v>
      </c>
      <c r="B81" s="112" t="s">
        <v>405</v>
      </c>
      <c r="C81" s="168">
        <f>SUM(C82:C84)</f>
        <v>0</v>
      </c>
      <c r="D81" s="168">
        <f>SUM(D82:D84)</f>
        <v>0</v>
      </c>
      <c r="E81" s="105">
        <f>SUM(E82:E84)</f>
        <v>0</v>
      </c>
    </row>
    <row r="82" spans="1:5" s="180" customFormat="1" ht="12" customHeight="1">
      <c r="A82" s="13" t="s">
        <v>425</v>
      </c>
      <c r="B82" s="181" t="s">
        <v>406</v>
      </c>
      <c r="C82" s="172"/>
      <c r="D82" s="172"/>
      <c r="E82" s="109"/>
    </row>
    <row r="83" spans="1:5" s="180" customFormat="1" ht="12" customHeight="1">
      <c r="A83" s="12" t="s">
        <v>426</v>
      </c>
      <c r="B83" s="182" t="s">
        <v>407</v>
      </c>
      <c r="C83" s="172"/>
      <c r="D83" s="172"/>
      <c r="E83" s="109"/>
    </row>
    <row r="84" spans="1:5" s="180" customFormat="1" ht="12" customHeight="1" thickBot="1">
      <c r="A84" s="14" t="s">
        <v>427</v>
      </c>
      <c r="B84" s="114" t="s">
        <v>677</v>
      </c>
      <c r="C84" s="172"/>
      <c r="D84" s="172"/>
      <c r="E84" s="109"/>
    </row>
    <row r="85" spans="1:5" s="180" customFormat="1" ht="12" customHeight="1" thickBot="1">
      <c r="A85" s="222" t="s">
        <v>408</v>
      </c>
      <c r="B85" s="112" t="s">
        <v>428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>
      <c r="A86" s="185" t="s">
        <v>409</v>
      </c>
      <c r="B86" s="181" t="s">
        <v>410</v>
      </c>
      <c r="C86" s="172"/>
      <c r="D86" s="172"/>
      <c r="E86" s="109"/>
    </row>
    <row r="87" spans="1:5" s="180" customFormat="1" ht="12" customHeight="1">
      <c r="A87" s="186" t="s">
        <v>411</v>
      </c>
      <c r="B87" s="182" t="s">
        <v>412</v>
      </c>
      <c r="C87" s="172"/>
      <c r="D87" s="172"/>
      <c r="E87" s="109"/>
    </row>
    <row r="88" spans="1:5" s="180" customFormat="1" ht="12" customHeight="1">
      <c r="A88" s="186" t="s">
        <v>413</v>
      </c>
      <c r="B88" s="182" t="s">
        <v>414</v>
      </c>
      <c r="C88" s="172"/>
      <c r="D88" s="172"/>
      <c r="E88" s="109"/>
    </row>
    <row r="89" spans="1:5" s="180" customFormat="1" ht="12" customHeight="1" thickBot="1">
      <c r="A89" s="187" t="s">
        <v>415</v>
      </c>
      <c r="B89" s="114" t="s">
        <v>416</v>
      </c>
      <c r="C89" s="172"/>
      <c r="D89" s="172"/>
      <c r="E89" s="109"/>
    </row>
    <row r="90" spans="1:5" s="180" customFormat="1" ht="12" customHeight="1" thickBot="1">
      <c r="A90" s="222" t="s">
        <v>417</v>
      </c>
      <c r="B90" s="112" t="s">
        <v>552</v>
      </c>
      <c r="C90" s="224"/>
      <c r="D90" s="224"/>
      <c r="E90" s="225"/>
    </row>
    <row r="91" spans="1:5" s="180" customFormat="1" ht="13.5" customHeight="1" thickBot="1">
      <c r="A91" s="222" t="s">
        <v>419</v>
      </c>
      <c r="B91" s="112" t="s">
        <v>418</v>
      </c>
      <c r="C91" s="224"/>
      <c r="D91" s="224"/>
      <c r="E91" s="225"/>
    </row>
    <row r="92" spans="1:5" s="180" customFormat="1" ht="15.75" customHeight="1" thickBot="1">
      <c r="A92" s="222" t="s">
        <v>431</v>
      </c>
      <c r="B92" s="188" t="s">
        <v>555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>
      <c r="A93" s="223" t="s">
        <v>554</v>
      </c>
      <c r="B93" s="189" t="s">
        <v>556</v>
      </c>
      <c r="C93" s="174">
        <f>+C68+C92</f>
        <v>20760000</v>
      </c>
      <c r="D93" s="174">
        <f>+D68+D92</f>
        <v>38711570</v>
      </c>
      <c r="E93" s="210">
        <f>+E68+E92</f>
        <v>31320961</v>
      </c>
    </row>
    <row r="94" spans="1:3" s="180" customFormat="1" ht="15" customHeight="1">
      <c r="A94" s="3"/>
      <c r="B94" s="4"/>
      <c r="C94" s="116"/>
    </row>
    <row r="95" spans="1:5" ht="16.5" customHeight="1">
      <c r="A95" s="762" t="s">
        <v>206</v>
      </c>
      <c r="B95" s="762"/>
      <c r="C95" s="762"/>
      <c r="D95" s="762"/>
      <c r="E95" s="762"/>
    </row>
    <row r="96" spans="1:5" s="190" customFormat="1" ht="16.5" customHeight="1" thickBot="1">
      <c r="A96" s="764" t="s">
        <v>275</v>
      </c>
      <c r="B96" s="764"/>
      <c r="C96" s="63"/>
      <c r="E96" s="63" t="str">
        <f>E7</f>
        <v> Forintban!</v>
      </c>
    </row>
    <row r="97" spans="1:5" ht="15.75">
      <c r="A97" s="742" t="s">
        <v>224</v>
      </c>
      <c r="B97" s="741" t="s">
        <v>596</v>
      </c>
      <c r="C97" s="738" t="str">
        <f>+CONCATENATE(LEFT(Z_ÖSSZEFÜGGÉSEK!A6,4),". évi")</f>
        <v>2018. évi</v>
      </c>
      <c r="D97" s="758"/>
      <c r="E97" s="759"/>
    </row>
    <row r="98" spans="1:5" ht="24.75" thickBot="1">
      <c r="A98" s="740"/>
      <c r="B98" s="739"/>
      <c r="C98" s="253" t="s">
        <v>594</v>
      </c>
      <c r="D98" s="252" t="s">
        <v>595</v>
      </c>
      <c r="E98" s="370" t="str">
        <f>CONCATENATE(E9)</f>
        <v>2018. XII. 31.
teljesítés</v>
      </c>
    </row>
    <row r="99" spans="1:5" s="179" customFormat="1" ht="12" customHeight="1" thickBot="1">
      <c r="A99" s="25" t="s">
        <v>561</v>
      </c>
      <c r="B99" s="26" t="s">
        <v>562</v>
      </c>
      <c r="C99" s="26" t="s">
        <v>563</v>
      </c>
      <c r="D99" s="26" t="s">
        <v>565</v>
      </c>
      <c r="E99" s="264" t="s">
        <v>564</v>
      </c>
    </row>
    <row r="100" spans="1:5" ht="12" customHeight="1" thickBot="1">
      <c r="A100" s="20" t="s">
        <v>178</v>
      </c>
      <c r="B100" s="24" t="s">
        <v>514</v>
      </c>
      <c r="C100" s="167">
        <f>C101+C102+C103+C104+C105+C118</f>
        <v>20760000</v>
      </c>
      <c r="D100" s="167">
        <f>D101+D102+D103+D104+D105+D118</f>
        <v>38711570</v>
      </c>
      <c r="E100" s="239">
        <f>E101+E102+E103+E104+E105+E118</f>
        <v>31320961</v>
      </c>
    </row>
    <row r="101" spans="1:5" ht="12" customHeight="1">
      <c r="A101" s="15" t="s">
        <v>236</v>
      </c>
      <c r="B101" s="8" t="s">
        <v>207</v>
      </c>
      <c r="C101" s="246"/>
      <c r="D101" s="246"/>
      <c r="E101" s="240"/>
    </row>
    <row r="102" spans="1:5" ht="12" customHeight="1">
      <c r="A102" s="12" t="s">
        <v>237</v>
      </c>
      <c r="B102" s="6" t="s">
        <v>296</v>
      </c>
      <c r="C102" s="169"/>
      <c r="D102" s="169"/>
      <c r="E102" s="106"/>
    </row>
    <row r="103" spans="1:5" ht="12" customHeight="1">
      <c r="A103" s="12" t="s">
        <v>238</v>
      </c>
      <c r="B103" s="6" t="s">
        <v>264</v>
      </c>
      <c r="C103" s="171"/>
      <c r="D103" s="171"/>
      <c r="E103" s="108"/>
    </row>
    <row r="104" spans="1:5" ht="12" customHeight="1">
      <c r="A104" s="12" t="s">
        <v>239</v>
      </c>
      <c r="B104" s="9" t="s">
        <v>297</v>
      </c>
      <c r="C104" s="171">
        <v>20760000</v>
      </c>
      <c r="D104" s="259">
        <v>38711570</v>
      </c>
      <c r="E104" s="108">
        <v>31320961</v>
      </c>
    </row>
    <row r="105" spans="1:5" ht="12" customHeight="1">
      <c r="A105" s="12" t="s">
        <v>248</v>
      </c>
      <c r="B105" s="17" t="s">
        <v>298</v>
      </c>
      <c r="C105" s="171"/>
      <c r="D105" s="171"/>
      <c r="E105" s="108"/>
    </row>
    <row r="106" spans="1:5" ht="12" customHeight="1">
      <c r="A106" s="12" t="s">
        <v>240</v>
      </c>
      <c r="B106" s="6" t="s">
        <v>519</v>
      </c>
      <c r="C106" s="171"/>
      <c r="D106" s="171"/>
      <c r="E106" s="108"/>
    </row>
    <row r="107" spans="1:5" ht="12" customHeight="1">
      <c r="A107" s="12" t="s">
        <v>241</v>
      </c>
      <c r="B107" s="67" t="s">
        <v>518</v>
      </c>
      <c r="C107" s="171"/>
      <c r="D107" s="171"/>
      <c r="E107" s="108"/>
    </row>
    <row r="108" spans="1:5" ht="12" customHeight="1">
      <c r="A108" s="12" t="s">
        <v>249</v>
      </c>
      <c r="B108" s="67" t="s">
        <v>517</v>
      </c>
      <c r="C108" s="171"/>
      <c r="D108" s="171"/>
      <c r="E108" s="108"/>
    </row>
    <row r="109" spans="1:5" ht="12" customHeight="1">
      <c r="A109" s="12" t="s">
        <v>250</v>
      </c>
      <c r="B109" s="65" t="s">
        <v>434</v>
      </c>
      <c r="C109" s="171"/>
      <c r="D109" s="171"/>
      <c r="E109" s="108"/>
    </row>
    <row r="110" spans="1:5" ht="12" customHeight="1">
      <c r="A110" s="12" t="s">
        <v>251</v>
      </c>
      <c r="B110" s="66" t="s">
        <v>435</v>
      </c>
      <c r="C110" s="171"/>
      <c r="D110" s="171"/>
      <c r="E110" s="108"/>
    </row>
    <row r="111" spans="1:5" ht="12" customHeight="1">
      <c r="A111" s="12" t="s">
        <v>252</v>
      </c>
      <c r="B111" s="66" t="s">
        <v>436</v>
      </c>
      <c r="C111" s="171"/>
      <c r="D111" s="171"/>
      <c r="E111" s="108"/>
    </row>
    <row r="112" spans="1:5" ht="12" customHeight="1">
      <c r="A112" s="12" t="s">
        <v>254</v>
      </c>
      <c r="B112" s="65" t="s">
        <v>437</v>
      </c>
      <c r="C112" s="171"/>
      <c r="D112" s="171"/>
      <c r="E112" s="108"/>
    </row>
    <row r="113" spans="1:5" ht="12" customHeight="1">
      <c r="A113" s="12" t="s">
        <v>299</v>
      </c>
      <c r="B113" s="65" t="s">
        <v>438</v>
      </c>
      <c r="C113" s="171"/>
      <c r="D113" s="171"/>
      <c r="E113" s="108"/>
    </row>
    <row r="114" spans="1:5" ht="12" customHeight="1">
      <c r="A114" s="12" t="s">
        <v>432</v>
      </c>
      <c r="B114" s="66" t="s">
        <v>439</v>
      </c>
      <c r="C114" s="171"/>
      <c r="D114" s="171"/>
      <c r="E114" s="108"/>
    </row>
    <row r="115" spans="1:5" ht="12" customHeight="1">
      <c r="A115" s="11" t="s">
        <v>433</v>
      </c>
      <c r="B115" s="67" t="s">
        <v>440</v>
      </c>
      <c r="C115" s="171"/>
      <c r="D115" s="171"/>
      <c r="E115" s="108"/>
    </row>
    <row r="116" spans="1:5" ht="12" customHeight="1">
      <c r="A116" s="12" t="s">
        <v>515</v>
      </c>
      <c r="B116" s="67" t="s">
        <v>441</v>
      </c>
      <c r="C116" s="171"/>
      <c r="D116" s="171"/>
      <c r="E116" s="108"/>
    </row>
    <row r="117" spans="1:5" ht="12" customHeight="1">
      <c r="A117" s="14" t="s">
        <v>516</v>
      </c>
      <c r="B117" s="67" t="s">
        <v>442</v>
      </c>
      <c r="C117" s="171"/>
      <c r="D117" s="171"/>
      <c r="E117" s="108"/>
    </row>
    <row r="118" spans="1:5" ht="12" customHeight="1">
      <c r="A118" s="12" t="s">
        <v>520</v>
      </c>
      <c r="B118" s="9" t="s">
        <v>208</v>
      </c>
      <c r="C118" s="169"/>
      <c r="D118" s="169"/>
      <c r="E118" s="106"/>
    </row>
    <row r="119" spans="1:5" ht="12" customHeight="1">
      <c r="A119" s="12" t="s">
        <v>521</v>
      </c>
      <c r="B119" s="6" t="s">
        <v>523</v>
      </c>
      <c r="C119" s="169"/>
      <c r="D119" s="169"/>
      <c r="E119" s="106"/>
    </row>
    <row r="120" spans="1:5" ht="12" customHeight="1" thickBot="1">
      <c r="A120" s="16" t="s">
        <v>522</v>
      </c>
      <c r="B120" s="235" t="s">
        <v>524</v>
      </c>
      <c r="C120" s="247"/>
      <c r="D120" s="247"/>
      <c r="E120" s="241"/>
    </row>
    <row r="121" spans="1:5" ht="12" customHeight="1" thickBot="1">
      <c r="A121" s="233" t="s">
        <v>179</v>
      </c>
      <c r="B121" s="234" t="s">
        <v>443</v>
      </c>
      <c r="C121" s="248">
        <f>+C122+C124+C126</f>
        <v>0</v>
      </c>
      <c r="D121" s="168">
        <f>+D122+D124+D126</f>
        <v>0</v>
      </c>
      <c r="E121" s="242">
        <f>+E122+E124+E126</f>
        <v>0</v>
      </c>
    </row>
    <row r="122" spans="1:5" ht="12" customHeight="1">
      <c r="A122" s="13" t="s">
        <v>242</v>
      </c>
      <c r="B122" s="6" t="s">
        <v>317</v>
      </c>
      <c r="C122" s="170"/>
      <c r="D122" s="257"/>
      <c r="E122" s="107"/>
    </row>
    <row r="123" spans="1:5" ht="12" customHeight="1">
      <c r="A123" s="13" t="s">
        <v>243</v>
      </c>
      <c r="B123" s="10" t="s">
        <v>447</v>
      </c>
      <c r="C123" s="170"/>
      <c r="D123" s="257"/>
      <c r="E123" s="107"/>
    </row>
    <row r="124" spans="1:5" ht="12" customHeight="1">
      <c r="A124" s="13" t="s">
        <v>244</v>
      </c>
      <c r="B124" s="10" t="s">
        <v>300</v>
      </c>
      <c r="C124" s="169"/>
      <c r="D124" s="258"/>
      <c r="E124" s="106"/>
    </row>
    <row r="125" spans="1:5" ht="12" customHeight="1">
      <c r="A125" s="13" t="s">
        <v>245</v>
      </c>
      <c r="B125" s="10" t="s">
        <v>448</v>
      </c>
      <c r="C125" s="169"/>
      <c r="D125" s="258"/>
      <c r="E125" s="106"/>
    </row>
    <row r="126" spans="1:5" ht="12" customHeight="1">
      <c r="A126" s="13" t="s">
        <v>246</v>
      </c>
      <c r="B126" s="114" t="s">
        <v>319</v>
      </c>
      <c r="C126" s="169"/>
      <c r="D126" s="258"/>
      <c r="E126" s="106"/>
    </row>
    <row r="127" spans="1:5" ht="12" customHeight="1">
      <c r="A127" s="13" t="s">
        <v>253</v>
      </c>
      <c r="B127" s="113" t="s">
        <v>507</v>
      </c>
      <c r="C127" s="169"/>
      <c r="D127" s="258"/>
      <c r="E127" s="106"/>
    </row>
    <row r="128" spans="1:5" ht="12" customHeight="1">
      <c r="A128" s="13" t="s">
        <v>255</v>
      </c>
      <c r="B128" s="177" t="s">
        <v>453</v>
      </c>
      <c r="C128" s="169"/>
      <c r="D128" s="258"/>
      <c r="E128" s="106"/>
    </row>
    <row r="129" spans="1:5" ht="22.5">
      <c r="A129" s="13" t="s">
        <v>301</v>
      </c>
      <c r="B129" s="66" t="s">
        <v>436</v>
      </c>
      <c r="C129" s="169"/>
      <c r="D129" s="258"/>
      <c r="E129" s="106"/>
    </row>
    <row r="130" spans="1:5" ht="12" customHeight="1">
      <c r="A130" s="13" t="s">
        <v>302</v>
      </c>
      <c r="B130" s="66" t="s">
        <v>452</v>
      </c>
      <c r="C130" s="169"/>
      <c r="D130" s="258"/>
      <c r="E130" s="106"/>
    </row>
    <row r="131" spans="1:5" ht="12" customHeight="1">
      <c r="A131" s="13" t="s">
        <v>303</v>
      </c>
      <c r="B131" s="66" t="s">
        <v>451</v>
      </c>
      <c r="C131" s="169"/>
      <c r="D131" s="258"/>
      <c r="E131" s="106"/>
    </row>
    <row r="132" spans="1:5" ht="12" customHeight="1">
      <c r="A132" s="13" t="s">
        <v>444</v>
      </c>
      <c r="B132" s="66" t="s">
        <v>439</v>
      </c>
      <c r="C132" s="169"/>
      <c r="D132" s="258"/>
      <c r="E132" s="106"/>
    </row>
    <row r="133" spans="1:5" ht="12" customHeight="1">
      <c r="A133" s="13" t="s">
        <v>445</v>
      </c>
      <c r="B133" s="66" t="s">
        <v>450</v>
      </c>
      <c r="C133" s="169"/>
      <c r="D133" s="258"/>
      <c r="E133" s="106"/>
    </row>
    <row r="134" spans="1:5" ht="16.5" thickBot="1">
      <c r="A134" s="11" t="s">
        <v>446</v>
      </c>
      <c r="B134" s="66" t="s">
        <v>449</v>
      </c>
      <c r="C134" s="171"/>
      <c r="D134" s="259"/>
      <c r="E134" s="108"/>
    </row>
    <row r="135" spans="1:5" ht="12" customHeight="1" thickBot="1">
      <c r="A135" s="18" t="s">
        <v>180</v>
      </c>
      <c r="B135" s="59" t="s">
        <v>525</v>
      </c>
      <c r="C135" s="168">
        <f>+C100+C121</f>
        <v>20760000</v>
      </c>
      <c r="D135" s="256">
        <f>+D100+D121</f>
        <v>38711570</v>
      </c>
      <c r="E135" s="105">
        <f>+E100+E121</f>
        <v>31320961</v>
      </c>
    </row>
    <row r="136" spans="1:5" ht="12" customHeight="1" thickBot="1">
      <c r="A136" s="18" t="s">
        <v>181</v>
      </c>
      <c r="B136" s="59" t="s">
        <v>597</v>
      </c>
      <c r="C136" s="168">
        <f>+C137+C138+C139</f>
        <v>0</v>
      </c>
      <c r="D136" s="256">
        <f>+D137+D138+D139</f>
        <v>0</v>
      </c>
      <c r="E136" s="105">
        <f>+E137+E138+E139</f>
        <v>0</v>
      </c>
    </row>
    <row r="137" spans="1:5" ht="12" customHeight="1">
      <c r="A137" s="13" t="s">
        <v>351</v>
      </c>
      <c r="B137" s="10" t="s">
        <v>533</v>
      </c>
      <c r="C137" s="169"/>
      <c r="D137" s="258"/>
      <c r="E137" s="106"/>
    </row>
    <row r="138" spans="1:5" ht="12" customHeight="1">
      <c r="A138" s="13" t="s">
        <v>352</v>
      </c>
      <c r="B138" s="10" t="s">
        <v>534</v>
      </c>
      <c r="C138" s="169"/>
      <c r="D138" s="258"/>
      <c r="E138" s="106"/>
    </row>
    <row r="139" spans="1:5" ht="12" customHeight="1" thickBot="1">
      <c r="A139" s="11" t="s">
        <v>353</v>
      </c>
      <c r="B139" s="10" t="s">
        <v>535</v>
      </c>
      <c r="C139" s="169"/>
      <c r="D139" s="258"/>
      <c r="E139" s="106"/>
    </row>
    <row r="140" spans="1:5" ht="12" customHeight="1" thickBot="1">
      <c r="A140" s="18" t="s">
        <v>182</v>
      </c>
      <c r="B140" s="59" t="s">
        <v>527</v>
      </c>
      <c r="C140" s="168">
        <f>SUM(C141:C146)</f>
        <v>0</v>
      </c>
      <c r="D140" s="256">
        <f>SUM(D141:D146)</f>
        <v>0</v>
      </c>
      <c r="E140" s="105">
        <f>SUM(E141:E146)</f>
        <v>0</v>
      </c>
    </row>
    <row r="141" spans="1:5" ht="12" customHeight="1">
      <c r="A141" s="13" t="s">
        <v>229</v>
      </c>
      <c r="B141" s="7" t="s">
        <v>536</v>
      </c>
      <c r="C141" s="169"/>
      <c r="D141" s="258"/>
      <c r="E141" s="106"/>
    </row>
    <row r="142" spans="1:5" ht="12" customHeight="1">
      <c r="A142" s="13" t="s">
        <v>230</v>
      </c>
      <c r="B142" s="7" t="s">
        <v>528</v>
      </c>
      <c r="C142" s="169"/>
      <c r="D142" s="258"/>
      <c r="E142" s="106"/>
    </row>
    <row r="143" spans="1:5" ht="12" customHeight="1">
      <c r="A143" s="13" t="s">
        <v>231</v>
      </c>
      <c r="B143" s="7" t="s">
        <v>529</v>
      </c>
      <c r="C143" s="169"/>
      <c r="D143" s="258"/>
      <c r="E143" s="106"/>
    </row>
    <row r="144" spans="1:5" ht="12" customHeight="1">
      <c r="A144" s="13" t="s">
        <v>288</v>
      </c>
      <c r="B144" s="7" t="s">
        <v>530</v>
      </c>
      <c r="C144" s="169"/>
      <c r="D144" s="258"/>
      <c r="E144" s="106"/>
    </row>
    <row r="145" spans="1:5" ht="12" customHeight="1">
      <c r="A145" s="13" t="s">
        <v>289</v>
      </c>
      <c r="B145" s="7" t="s">
        <v>531</v>
      </c>
      <c r="C145" s="169"/>
      <c r="D145" s="258"/>
      <c r="E145" s="106"/>
    </row>
    <row r="146" spans="1:5" ht="12" customHeight="1" thickBot="1">
      <c r="A146" s="16" t="s">
        <v>290</v>
      </c>
      <c r="B146" s="380" t="s">
        <v>532</v>
      </c>
      <c r="C146" s="247"/>
      <c r="D146" s="322"/>
      <c r="E146" s="241"/>
    </row>
    <row r="147" spans="1:5" ht="12" customHeight="1" thickBot="1">
      <c r="A147" s="18" t="s">
        <v>183</v>
      </c>
      <c r="B147" s="59" t="s">
        <v>540</v>
      </c>
      <c r="C147" s="174">
        <f>+C148+C149+C150+C151</f>
        <v>0</v>
      </c>
      <c r="D147" s="260">
        <f>+D148+D149+D150+D151</f>
        <v>0</v>
      </c>
      <c r="E147" s="210">
        <f>+E148+E149+E150+E151</f>
        <v>0</v>
      </c>
    </row>
    <row r="148" spans="1:5" ht="12" customHeight="1">
      <c r="A148" s="13" t="s">
        <v>232</v>
      </c>
      <c r="B148" s="7" t="s">
        <v>454</v>
      </c>
      <c r="C148" s="169"/>
      <c r="D148" s="258"/>
      <c r="E148" s="106"/>
    </row>
    <row r="149" spans="1:5" ht="12" customHeight="1">
      <c r="A149" s="13" t="s">
        <v>233</v>
      </c>
      <c r="B149" s="7" t="s">
        <v>455</v>
      </c>
      <c r="C149" s="169"/>
      <c r="D149" s="258"/>
      <c r="E149" s="106"/>
    </row>
    <row r="150" spans="1:5" ht="12" customHeight="1">
      <c r="A150" s="13" t="s">
        <v>371</v>
      </c>
      <c r="B150" s="7" t="s">
        <v>541</v>
      </c>
      <c r="C150" s="169"/>
      <c r="D150" s="258"/>
      <c r="E150" s="106"/>
    </row>
    <row r="151" spans="1:5" ht="12" customHeight="1" thickBot="1">
      <c r="A151" s="11" t="s">
        <v>372</v>
      </c>
      <c r="B151" s="5" t="s">
        <v>471</v>
      </c>
      <c r="C151" s="169"/>
      <c r="D151" s="258"/>
      <c r="E151" s="106"/>
    </row>
    <row r="152" spans="1:5" ht="12" customHeight="1" thickBot="1">
      <c r="A152" s="18" t="s">
        <v>184</v>
      </c>
      <c r="B152" s="59" t="s">
        <v>542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" customHeight="1">
      <c r="A153" s="13" t="s">
        <v>234</v>
      </c>
      <c r="B153" s="7" t="s">
        <v>537</v>
      </c>
      <c r="C153" s="169"/>
      <c r="D153" s="258"/>
      <c r="E153" s="106"/>
    </row>
    <row r="154" spans="1:5" ht="12" customHeight="1">
      <c r="A154" s="13" t="s">
        <v>235</v>
      </c>
      <c r="B154" s="7" t="s">
        <v>544</v>
      </c>
      <c r="C154" s="169"/>
      <c r="D154" s="258"/>
      <c r="E154" s="106"/>
    </row>
    <row r="155" spans="1:5" ht="12" customHeight="1">
      <c r="A155" s="13" t="s">
        <v>383</v>
      </c>
      <c r="B155" s="7" t="s">
        <v>539</v>
      </c>
      <c r="C155" s="169"/>
      <c r="D155" s="258"/>
      <c r="E155" s="106"/>
    </row>
    <row r="156" spans="1:5" ht="12" customHeight="1">
      <c r="A156" s="13" t="s">
        <v>384</v>
      </c>
      <c r="B156" s="7" t="s">
        <v>545</v>
      </c>
      <c r="C156" s="169"/>
      <c r="D156" s="258"/>
      <c r="E156" s="106"/>
    </row>
    <row r="157" spans="1:5" ht="12" customHeight="1" thickBot="1">
      <c r="A157" s="13" t="s">
        <v>543</v>
      </c>
      <c r="B157" s="7" t="s">
        <v>546</v>
      </c>
      <c r="C157" s="169"/>
      <c r="D157" s="258"/>
      <c r="E157" s="106"/>
    </row>
    <row r="158" spans="1:5" ht="12" customHeight="1" thickBot="1">
      <c r="A158" s="18" t="s">
        <v>185</v>
      </c>
      <c r="B158" s="59" t="s">
        <v>547</v>
      </c>
      <c r="C158" s="250"/>
      <c r="D158" s="262"/>
      <c r="E158" s="244"/>
    </row>
    <row r="159" spans="1:5" ht="12" customHeight="1" thickBot="1">
      <c r="A159" s="18" t="s">
        <v>186</v>
      </c>
      <c r="B159" s="59" t="s">
        <v>548</v>
      </c>
      <c r="C159" s="250"/>
      <c r="D159" s="262"/>
      <c r="E159" s="244"/>
    </row>
    <row r="160" spans="1:9" ht="15" customHeight="1" thickBot="1">
      <c r="A160" s="18" t="s">
        <v>187</v>
      </c>
      <c r="B160" s="59" t="s">
        <v>550</v>
      </c>
      <c r="C160" s="251">
        <f>+C136+C140+C147+C152+C158+C159</f>
        <v>0</v>
      </c>
      <c r="D160" s="263">
        <f>+D136+D140+D147+D152+D158+D159</f>
        <v>0</v>
      </c>
      <c r="E160" s="245">
        <f>+E136+E140+E147+E152+E158+E159</f>
        <v>0</v>
      </c>
      <c r="F160" s="191"/>
      <c r="G160" s="192"/>
      <c r="H160" s="192"/>
      <c r="I160" s="192"/>
    </row>
    <row r="161" spans="1:5" s="180" customFormat="1" ht="12.75" customHeight="1" thickBot="1">
      <c r="A161" s="115" t="s">
        <v>188</v>
      </c>
      <c r="B161" s="155" t="s">
        <v>549</v>
      </c>
      <c r="C161" s="251">
        <f>+C135+C160</f>
        <v>20760000</v>
      </c>
      <c r="D161" s="263">
        <f>+D135+D160</f>
        <v>38711570</v>
      </c>
      <c r="E161" s="245">
        <f>+E135+E160</f>
        <v>31320961</v>
      </c>
    </row>
    <row r="162" spans="3:4" ht="15.75">
      <c r="C162" s="685">
        <f>C93-C161</f>
        <v>0</v>
      </c>
      <c r="D162" s="685">
        <f>D93-D161</f>
        <v>0</v>
      </c>
    </row>
    <row r="163" spans="1:5" ht="15.75">
      <c r="A163" s="760" t="s">
        <v>456</v>
      </c>
      <c r="B163" s="760"/>
      <c r="C163" s="760"/>
      <c r="D163" s="760"/>
      <c r="E163" s="760"/>
    </row>
    <row r="164" spans="1:5" ht="15" customHeight="1" thickBot="1">
      <c r="A164" s="757" t="s">
        <v>276</v>
      </c>
      <c r="B164" s="757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551</v>
      </c>
      <c r="C165" s="255">
        <f>+C68-C135</f>
        <v>0</v>
      </c>
      <c r="D165" s="168">
        <f>+D68-D135</f>
        <v>0</v>
      </c>
      <c r="E165" s="105">
        <f>+E68-E135</f>
        <v>0</v>
      </c>
    </row>
    <row r="166" spans="1:5" ht="32.25" customHeight="1" thickBot="1">
      <c r="A166" s="18" t="s">
        <v>179</v>
      </c>
      <c r="B166" s="23" t="s">
        <v>557</v>
      </c>
      <c r="C166" s="168">
        <f>+C92-C160</f>
        <v>0</v>
      </c>
      <c r="D166" s="168">
        <f>+D92-D160</f>
        <v>0</v>
      </c>
      <c r="E166" s="105">
        <f>+E92-E160</f>
        <v>0</v>
      </c>
    </row>
  </sheetData>
  <sheetProtection sheet="1"/>
  <mergeCells count="16">
    <mergeCell ref="A6:E6"/>
    <mergeCell ref="A7:B7"/>
    <mergeCell ref="B1:E1"/>
    <mergeCell ref="A2:E2"/>
    <mergeCell ref="A3:E3"/>
    <mergeCell ref="A4:E4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30" workbookViewId="0" topLeftCell="A10">
      <selection activeCell="D15" sqref="D15"/>
    </sheetView>
  </sheetViews>
  <sheetFormatPr defaultColWidth="9.00390625" defaultRowHeight="12.75"/>
  <cols>
    <col min="1" max="1" width="6.875" style="33" customWidth="1"/>
    <col min="2" max="2" width="48.00390625" style="7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405"/>
      <c r="B1" s="411" t="s">
        <v>280</v>
      </c>
      <c r="C1" s="412"/>
      <c r="D1" s="412"/>
      <c r="E1" s="412"/>
      <c r="F1" s="412"/>
      <c r="G1" s="412"/>
      <c r="H1" s="412"/>
      <c r="I1" s="412"/>
      <c r="J1" s="769" t="str">
        <f>CONCATENATE("2.1. melléklet ",Z_ALAPADATOK!A7," ",Z_ALAPADATOK!B7," ",Z_ALAPADATOK!C7," ",Z_ALAPADATOK!D7," ",Z_ALAPADATOK!E7," ",Z_ALAPADATOK!F7," ",Z_ALAPADATOK!G7," ",Z_ALAPADATOK!H7)</f>
        <v>2.1. melléklet a 5 / 2019. ( V.29. ) önkormányzati rendelethez</v>
      </c>
    </row>
    <row r="2" spans="1:10" ht="14.25" thickBot="1">
      <c r="A2" s="405"/>
      <c r="B2" s="404"/>
      <c r="C2" s="405"/>
      <c r="D2" s="405"/>
      <c r="E2" s="405"/>
      <c r="F2" s="405"/>
      <c r="G2" s="413"/>
      <c r="H2" s="413"/>
      <c r="I2" s="413" t="str">
        <f>CONCATENATE('Z_1.4.sz.mell.'!E7)</f>
        <v> Forintban!</v>
      </c>
      <c r="J2" s="769"/>
    </row>
    <row r="3" spans="1:10" ht="18" customHeight="1" thickBot="1">
      <c r="A3" s="766" t="s">
        <v>224</v>
      </c>
      <c r="B3" s="414" t="s">
        <v>212</v>
      </c>
      <c r="C3" s="415"/>
      <c r="D3" s="416"/>
      <c r="E3" s="416"/>
      <c r="F3" s="414" t="s">
        <v>213</v>
      </c>
      <c r="G3" s="417"/>
      <c r="H3" s="418"/>
      <c r="I3" s="419"/>
      <c r="J3" s="769"/>
    </row>
    <row r="4" spans="1:10" s="125" customFormat="1" ht="35.25" customHeight="1" thickBot="1">
      <c r="A4" s="767"/>
      <c r="B4" s="407" t="s">
        <v>217</v>
      </c>
      <c r="C4" s="373" t="str">
        <f>+CONCATENATE('Z_1.1.sz.mell.'!C8," eredeti előirányzat")</f>
        <v>2018. évi eredeti előirányzat</v>
      </c>
      <c r="D4" s="371" t="str">
        <f>+CONCATENATE('Z_1.1.sz.mell.'!C8," módosított előirányzat")</f>
        <v>2018. évi módosított előirányzat</v>
      </c>
      <c r="E4" s="371" t="str">
        <f>CONCATENATE('Z_1.4.sz.mell.'!E9)</f>
        <v>2018. XII. 31.
teljesítés</v>
      </c>
      <c r="F4" s="407" t="s">
        <v>217</v>
      </c>
      <c r="G4" s="373" t="str">
        <f>+C4</f>
        <v>2018. évi eredeti előirányzat</v>
      </c>
      <c r="H4" s="373" t="str">
        <f>+D4</f>
        <v>2018. évi módosított előirányzat</v>
      </c>
      <c r="I4" s="372" t="str">
        <f>+E4</f>
        <v>2018. XII. 31.
teljesítés</v>
      </c>
      <c r="J4" s="769"/>
    </row>
    <row r="5" spans="1:10" s="126" customFormat="1" ht="12" customHeight="1" thickBot="1">
      <c r="A5" s="420" t="s">
        <v>561</v>
      </c>
      <c r="B5" s="421" t="s">
        <v>562</v>
      </c>
      <c r="C5" s="422" t="s">
        <v>563</v>
      </c>
      <c r="D5" s="425" t="s">
        <v>565</v>
      </c>
      <c r="E5" s="425" t="s">
        <v>564</v>
      </c>
      <c r="F5" s="421" t="s">
        <v>598</v>
      </c>
      <c r="G5" s="422" t="s">
        <v>567</v>
      </c>
      <c r="H5" s="422" t="s">
        <v>568</v>
      </c>
      <c r="I5" s="426" t="s">
        <v>599</v>
      </c>
      <c r="J5" s="769"/>
    </row>
    <row r="6" spans="1:10" ht="12.75" customHeight="1" thickBot="1">
      <c r="A6" s="127" t="s">
        <v>178</v>
      </c>
      <c r="B6" s="128" t="s">
        <v>457</v>
      </c>
      <c r="C6" s="224">
        <v>312540448</v>
      </c>
      <c r="D6" s="224">
        <v>343717541</v>
      </c>
      <c r="E6" s="225">
        <v>346429343</v>
      </c>
      <c r="F6" s="128" t="s">
        <v>218</v>
      </c>
      <c r="G6" s="246">
        <v>469489500</v>
      </c>
      <c r="H6" s="246">
        <v>520977730</v>
      </c>
      <c r="I6" s="240">
        <v>501240796</v>
      </c>
      <c r="J6" s="769"/>
    </row>
    <row r="7" spans="1:10" ht="12.75" customHeight="1">
      <c r="A7" s="129" t="s">
        <v>179</v>
      </c>
      <c r="B7" s="130" t="s">
        <v>458</v>
      </c>
      <c r="C7" s="119">
        <v>186894754</v>
      </c>
      <c r="D7" s="119">
        <v>195279104</v>
      </c>
      <c r="E7" s="119">
        <v>217880014</v>
      </c>
      <c r="F7" s="130" t="s">
        <v>296</v>
      </c>
      <c r="G7" s="169">
        <v>77936000</v>
      </c>
      <c r="H7" s="169">
        <v>87842635</v>
      </c>
      <c r="I7" s="106">
        <v>82827022</v>
      </c>
      <c r="J7" s="769"/>
    </row>
    <row r="8" spans="1:10" ht="12.75" customHeight="1">
      <c r="A8" s="129" t="s">
        <v>180</v>
      </c>
      <c r="B8" s="130" t="s">
        <v>476</v>
      </c>
      <c r="C8" s="119"/>
      <c r="D8" s="119"/>
      <c r="E8" s="119"/>
      <c r="F8" s="130" t="s">
        <v>322</v>
      </c>
      <c r="G8" s="171">
        <v>247060500</v>
      </c>
      <c r="H8" s="169">
        <v>338842642</v>
      </c>
      <c r="I8" s="108">
        <v>261260423</v>
      </c>
      <c r="J8" s="769"/>
    </row>
    <row r="9" spans="1:10" ht="12.75" customHeight="1">
      <c r="A9" s="129" t="s">
        <v>181</v>
      </c>
      <c r="B9" s="130" t="s">
        <v>287</v>
      </c>
      <c r="C9" s="119">
        <v>157430000</v>
      </c>
      <c r="D9" s="119">
        <v>157430000</v>
      </c>
      <c r="E9" s="119">
        <v>205090372</v>
      </c>
      <c r="F9" s="130" t="s">
        <v>297</v>
      </c>
      <c r="G9" s="171">
        <v>20760000</v>
      </c>
      <c r="H9" s="259">
        <v>38711570</v>
      </c>
      <c r="I9" s="108">
        <v>31320961</v>
      </c>
      <c r="J9" s="769"/>
    </row>
    <row r="10" spans="1:10" ht="12.75" customHeight="1">
      <c r="A10" s="129" t="s">
        <v>182</v>
      </c>
      <c r="B10" s="131" t="s">
        <v>500</v>
      </c>
      <c r="C10" s="119">
        <v>86329000</v>
      </c>
      <c r="D10" s="119">
        <v>126082331</v>
      </c>
      <c r="E10" s="119">
        <v>128639247</v>
      </c>
      <c r="F10" s="130" t="s">
        <v>298</v>
      </c>
      <c r="G10" s="171">
        <v>8100000</v>
      </c>
      <c r="H10" s="259">
        <v>15453359</v>
      </c>
      <c r="I10" s="108">
        <v>6564910</v>
      </c>
      <c r="J10" s="769"/>
    </row>
    <row r="11" spans="1:10" ht="12.75" customHeight="1">
      <c r="A11" s="129" t="s">
        <v>183</v>
      </c>
      <c r="B11" s="130" t="s">
        <v>459</v>
      </c>
      <c r="C11" s="120"/>
      <c r="D11" s="120"/>
      <c r="E11" s="120"/>
      <c r="F11" s="130" t="s">
        <v>208</v>
      </c>
      <c r="G11" s="119">
        <v>4000000</v>
      </c>
      <c r="H11" s="119"/>
      <c r="I11" s="269"/>
      <c r="J11" s="769"/>
    </row>
    <row r="12" spans="1:10" ht="12.75" customHeight="1">
      <c r="A12" s="129" t="s">
        <v>184</v>
      </c>
      <c r="B12" s="130" t="s">
        <v>558</v>
      </c>
      <c r="C12" s="119"/>
      <c r="D12" s="119"/>
      <c r="E12" s="119"/>
      <c r="F12" s="30"/>
      <c r="G12" s="119"/>
      <c r="H12" s="119"/>
      <c r="I12" s="269"/>
      <c r="J12" s="769"/>
    </row>
    <row r="13" spans="1:10" ht="12.75" customHeight="1">
      <c r="A13" s="129" t="s">
        <v>185</v>
      </c>
      <c r="B13" s="30"/>
      <c r="C13" s="119"/>
      <c r="D13" s="119"/>
      <c r="E13" s="119"/>
      <c r="F13" s="30"/>
      <c r="G13" s="119"/>
      <c r="H13" s="119"/>
      <c r="I13" s="269"/>
      <c r="J13" s="769"/>
    </row>
    <row r="14" spans="1:10" ht="12.75" customHeight="1">
      <c r="A14" s="129" t="s">
        <v>186</v>
      </c>
      <c r="B14" s="193"/>
      <c r="C14" s="120"/>
      <c r="D14" s="120"/>
      <c r="E14" s="120"/>
      <c r="F14" s="30"/>
      <c r="G14" s="119"/>
      <c r="H14" s="119"/>
      <c r="I14" s="269"/>
      <c r="J14" s="769"/>
    </row>
    <row r="15" spans="1:10" ht="12.75" customHeight="1">
      <c r="A15" s="129" t="s">
        <v>187</v>
      </c>
      <c r="B15" s="30"/>
      <c r="C15" s="119"/>
      <c r="D15" s="119"/>
      <c r="E15" s="119"/>
      <c r="F15" s="30"/>
      <c r="G15" s="119"/>
      <c r="H15" s="119"/>
      <c r="I15" s="269"/>
      <c r="J15" s="769"/>
    </row>
    <row r="16" spans="1:10" ht="12.75" customHeight="1">
      <c r="A16" s="129" t="s">
        <v>188</v>
      </c>
      <c r="B16" s="30"/>
      <c r="C16" s="119"/>
      <c r="D16" s="119"/>
      <c r="E16" s="119"/>
      <c r="F16" s="30"/>
      <c r="G16" s="119"/>
      <c r="H16" s="119"/>
      <c r="I16" s="269"/>
      <c r="J16" s="769"/>
    </row>
    <row r="17" spans="1:10" ht="12.75" customHeight="1" thickBot="1">
      <c r="A17" s="129" t="s">
        <v>189</v>
      </c>
      <c r="B17" s="35"/>
      <c r="C17" s="121"/>
      <c r="D17" s="121"/>
      <c r="E17" s="121"/>
      <c r="F17" s="30"/>
      <c r="G17" s="121"/>
      <c r="H17" s="121"/>
      <c r="I17" s="270"/>
      <c r="J17" s="769"/>
    </row>
    <row r="18" spans="1:10" ht="21.75" thickBot="1">
      <c r="A18" s="132" t="s">
        <v>190</v>
      </c>
      <c r="B18" s="60" t="s">
        <v>559</v>
      </c>
      <c r="C18" s="122">
        <f>C6+C7+C9+C10+C11+C13+C14+C15+C16+C17</f>
        <v>743194202</v>
      </c>
      <c r="D18" s="122">
        <f>D6+D7+D9+D10+D11+D13+D14+D15+D16+D17</f>
        <v>822508976</v>
      </c>
      <c r="E18" s="122">
        <f>E6+E7+E9+E10+E11+E13+E14+E15+E16+E17</f>
        <v>898038976</v>
      </c>
      <c r="F18" s="60" t="s">
        <v>462</v>
      </c>
      <c r="G18" s="122">
        <f>SUM(G6:G17)</f>
        <v>827346000</v>
      </c>
      <c r="H18" s="122">
        <f>SUM(H6:H17)</f>
        <v>1001827936</v>
      </c>
      <c r="I18" s="149">
        <f>SUM(I6:I17)</f>
        <v>883214112</v>
      </c>
      <c r="J18" s="769"/>
    </row>
    <row r="19" spans="1:10" ht="12.75" customHeight="1">
      <c r="A19" s="133" t="s">
        <v>191</v>
      </c>
      <c r="B19" s="134" t="s">
        <v>963</v>
      </c>
      <c r="C19" s="237">
        <f>+C20+C21+C22+C23</f>
        <v>297774723</v>
      </c>
      <c r="D19" s="237">
        <f>+D20+D21+D22+D23</f>
        <v>297774723</v>
      </c>
      <c r="E19" s="237">
        <f>+E20+E21+E22+E23</f>
        <v>297774723</v>
      </c>
      <c r="F19" s="135" t="s">
        <v>304</v>
      </c>
      <c r="G19" s="123"/>
      <c r="H19" s="123"/>
      <c r="I19" s="271"/>
      <c r="J19" s="769"/>
    </row>
    <row r="20" spans="1:10" ht="12.75" customHeight="1">
      <c r="A20" s="136" t="s">
        <v>192</v>
      </c>
      <c r="B20" s="135" t="s">
        <v>315</v>
      </c>
      <c r="C20" s="172">
        <v>297774723</v>
      </c>
      <c r="D20" s="172">
        <v>297774723</v>
      </c>
      <c r="E20" s="172">
        <v>297774723</v>
      </c>
      <c r="F20" s="135" t="s">
        <v>461</v>
      </c>
      <c r="G20" s="49"/>
      <c r="H20" s="258">
        <v>200000000</v>
      </c>
      <c r="I20" s="272"/>
      <c r="J20" s="769"/>
    </row>
    <row r="21" spans="1:10" ht="12.75" customHeight="1">
      <c r="A21" s="136" t="s">
        <v>193</v>
      </c>
      <c r="B21" s="135" t="s">
        <v>316</v>
      </c>
      <c r="C21" s="49"/>
      <c r="D21" s="49"/>
      <c r="E21" s="49"/>
      <c r="F21" s="135" t="s">
        <v>278</v>
      </c>
      <c r="G21" s="49"/>
      <c r="H21" s="49"/>
      <c r="I21" s="272"/>
      <c r="J21" s="769"/>
    </row>
    <row r="22" spans="1:10" ht="12.75" customHeight="1">
      <c r="A22" s="136" t="s">
        <v>194</v>
      </c>
      <c r="B22" s="135" t="s">
        <v>320</v>
      </c>
      <c r="C22" s="49"/>
      <c r="D22" s="49"/>
      <c r="E22" s="49"/>
      <c r="F22" s="135" t="s">
        <v>279</v>
      </c>
      <c r="G22" s="49"/>
      <c r="H22" s="49"/>
      <c r="I22" s="272"/>
      <c r="J22" s="769"/>
    </row>
    <row r="23" spans="1:10" ht="12.75" customHeight="1">
      <c r="A23" s="136" t="s">
        <v>195</v>
      </c>
      <c r="B23" s="135" t="s">
        <v>321</v>
      </c>
      <c r="C23" s="49"/>
      <c r="D23" s="49"/>
      <c r="E23" s="49"/>
      <c r="F23" s="134" t="s">
        <v>323</v>
      </c>
      <c r="G23" s="49"/>
      <c r="H23" s="49"/>
      <c r="I23" s="272"/>
      <c r="J23" s="769"/>
    </row>
    <row r="24" spans="1:10" ht="12.75" customHeight="1">
      <c r="A24" s="129" t="s">
        <v>196</v>
      </c>
      <c r="B24" s="135" t="s">
        <v>460</v>
      </c>
      <c r="C24" s="49"/>
      <c r="D24" s="49"/>
      <c r="E24" s="49"/>
      <c r="F24" s="135" t="s">
        <v>305</v>
      </c>
      <c r="G24" s="49"/>
      <c r="H24" s="49"/>
      <c r="I24" s="272"/>
      <c r="J24" s="769"/>
    </row>
    <row r="25" spans="1:10" ht="12.75" customHeight="1">
      <c r="A25" s="129" t="s">
        <v>197</v>
      </c>
      <c r="B25" s="135" t="s">
        <v>962</v>
      </c>
      <c r="C25" s="137">
        <f>C26+C27+C28</f>
        <v>0</v>
      </c>
      <c r="D25" s="137">
        <f>D26+D27+D28</f>
        <v>212997092</v>
      </c>
      <c r="E25" s="137">
        <f>E26+E27+E28</f>
        <v>212097092</v>
      </c>
      <c r="F25" s="128" t="s">
        <v>541</v>
      </c>
      <c r="G25" s="49"/>
      <c r="H25" s="49"/>
      <c r="I25" s="272"/>
      <c r="J25" s="769"/>
    </row>
    <row r="26" spans="1:10" ht="12.75" customHeight="1">
      <c r="A26" s="164" t="s">
        <v>198</v>
      </c>
      <c r="B26" s="134" t="s">
        <v>331</v>
      </c>
      <c r="C26" s="123"/>
      <c r="D26" s="316">
        <v>200000000</v>
      </c>
      <c r="E26" s="109">
        <v>199100000</v>
      </c>
      <c r="F26" s="130" t="s">
        <v>547</v>
      </c>
      <c r="G26" s="123"/>
      <c r="H26" s="123"/>
      <c r="I26" s="271"/>
      <c r="J26" s="769"/>
    </row>
    <row r="27" spans="1:10" ht="12.75" customHeight="1">
      <c r="A27" s="129" t="s">
        <v>199</v>
      </c>
      <c r="B27" s="135" t="s">
        <v>552</v>
      </c>
      <c r="C27" s="49"/>
      <c r="D27" s="172">
        <v>12997092</v>
      </c>
      <c r="E27" s="109">
        <v>12997092</v>
      </c>
      <c r="F27" s="130" t="s">
        <v>979</v>
      </c>
      <c r="G27" s="169">
        <v>11258754</v>
      </c>
      <c r="H27" s="169">
        <v>11258754</v>
      </c>
      <c r="I27" s="169">
        <v>11258754</v>
      </c>
      <c r="J27" s="769"/>
    </row>
    <row r="28" spans="1:10" ht="12.75" customHeight="1" thickBot="1">
      <c r="A28" s="164" t="s">
        <v>200</v>
      </c>
      <c r="B28" s="134" t="s">
        <v>418</v>
      </c>
      <c r="C28" s="123"/>
      <c r="D28" s="123"/>
      <c r="E28" s="123"/>
      <c r="F28" s="195"/>
      <c r="G28" s="123"/>
      <c r="H28" s="123"/>
      <c r="I28" s="271"/>
      <c r="J28" s="769"/>
    </row>
    <row r="29" spans="1:10" ht="24" customHeight="1" thickBot="1">
      <c r="A29" s="132" t="s">
        <v>201</v>
      </c>
      <c r="B29" s="60" t="s">
        <v>965</v>
      </c>
      <c r="C29" s="122">
        <f>+C19+C25</f>
        <v>297774723</v>
      </c>
      <c r="D29" s="122">
        <f>+D19+D25</f>
        <v>510771815</v>
      </c>
      <c r="E29" s="267">
        <f>+E19+E25</f>
        <v>509871815</v>
      </c>
      <c r="F29" s="60" t="s">
        <v>964</v>
      </c>
      <c r="G29" s="122">
        <f>SUM(G19:G28)</f>
        <v>11258754</v>
      </c>
      <c r="H29" s="122">
        <f>SUM(H19:H28)</f>
        <v>211258754</v>
      </c>
      <c r="I29" s="149">
        <f>SUM(I19:I28)</f>
        <v>11258754</v>
      </c>
      <c r="J29" s="769"/>
    </row>
    <row r="30" spans="1:10" ht="13.5" thickBot="1">
      <c r="A30" s="132" t="s">
        <v>202</v>
      </c>
      <c r="B30" s="138" t="s">
        <v>560</v>
      </c>
      <c r="C30" s="336">
        <f>+C18+C29</f>
        <v>1040968925</v>
      </c>
      <c r="D30" s="336">
        <f>+D18+D29</f>
        <v>1333280791</v>
      </c>
      <c r="E30" s="337">
        <f>+E18+E29</f>
        <v>1407910791</v>
      </c>
      <c r="F30" s="138"/>
      <c r="G30" s="336">
        <f>+G18+G29</f>
        <v>838604754</v>
      </c>
      <c r="H30" s="336">
        <f>+H18+H29</f>
        <v>1213086690</v>
      </c>
      <c r="I30" s="337">
        <f>+I18+I29</f>
        <v>894472866</v>
      </c>
      <c r="J30" s="769"/>
    </row>
    <row r="31" spans="1:10" ht="13.5" thickBot="1">
      <c r="A31" s="132" t="s">
        <v>203</v>
      </c>
      <c r="B31" s="138" t="s">
        <v>282</v>
      </c>
      <c r="C31" s="336">
        <f>IF(C18-G18&lt;0,G18-C18,"-")</f>
        <v>84151798</v>
      </c>
      <c r="D31" s="336">
        <f>IF(D18-H18&lt;0,H18-D18,"-")</f>
        <v>179318960</v>
      </c>
      <c r="E31" s="337" t="str">
        <f>IF(E18-I18&lt;0,I18-E18,"-")</f>
        <v>-</v>
      </c>
      <c r="F31" s="138" t="s">
        <v>283</v>
      </c>
      <c r="G31" s="336" t="str">
        <f>IF(C18-G18&gt;0,C18-G18,"-")</f>
        <v>-</v>
      </c>
      <c r="H31" s="336" t="str">
        <f>IF(D18-H18&gt;0,D18-H18,"-")</f>
        <v>-</v>
      </c>
      <c r="I31" s="337">
        <f>IF(E18-I18&gt;0,E18-I18,"-")</f>
        <v>14824864</v>
      </c>
      <c r="J31" s="769"/>
    </row>
    <row r="32" spans="1:10" ht="13.5" thickBot="1">
      <c r="A32" s="132" t="s">
        <v>204</v>
      </c>
      <c r="B32" s="138" t="s">
        <v>673</v>
      </c>
      <c r="C32" s="336" t="str">
        <f>IF(C30-G30&lt;0,G30-C30,"-")</f>
        <v>-</v>
      </c>
      <c r="D32" s="336" t="str">
        <f>IF(D30-H30&lt;0,H30-D30,"-")</f>
        <v>-</v>
      </c>
      <c r="E32" s="336" t="str">
        <f>IF(E30-I30&lt;0,I30-E30,"-")</f>
        <v>-</v>
      </c>
      <c r="F32" s="138" t="s">
        <v>674</v>
      </c>
      <c r="G32" s="336">
        <f>IF(C30-G30&gt;0,C30-G30,"-")</f>
        <v>202364171</v>
      </c>
      <c r="H32" s="336">
        <f>IF(D30-H30&gt;0,D30-H30,"-")</f>
        <v>120194101</v>
      </c>
      <c r="I32" s="336">
        <f>IF(E30-I30&gt;0,E30-I30,"-")</f>
        <v>513437925</v>
      </c>
      <c r="J32" s="769"/>
    </row>
    <row r="33" spans="2:10" ht="18.75">
      <c r="B33" s="768"/>
      <c r="C33" s="768"/>
      <c r="D33" s="768"/>
      <c r="E33" s="768"/>
      <c r="F33" s="768"/>
      <c r="J33" s="769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E12" sqref="E12"/>
    </sheetView>
  </sheetViews>
  <sheetFormatPr defaultColWidth="9.00390625" defaultRowHeight="12.75"/>
  <cols>
    <col min="1" max="1" width="6.875" style="33" customWidth="1"/>
    <col min="2" max="2" width="49.875" style="7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405"/>
      <c r="B1" s="411" t="s">
        <v>281</v>
      </c>
      <c r="C1" s="412"/>
      <c r="D1" s="412"/>
      <c r="E1" s="412"/>
      <c r="F1" s="412"/>
      <c r="G1" s="412"/>
      <c r="H1" s="412"/>
      <c r="I1" s="412"/>
      <c r="J1" s="769" t="str">
        <f>CONCATENATE("2.2. melléklet ",Z_ALAPADATOK!A7," ",Z_ALAPADATOK!B7," ",Z_ALAPADATOK!C7," ",Z_ALAPADATOK!D7," ",Z_ALAPADATOK!E7," ",Z_ALAPADATOK!F7," ",Z_ALAPADATOK!G7," ",Z_ALAPADATOK!H7)</f>
        <v>2.2. melléklet a 5 / 2019. ( V.29. ) önkormányzati rendelethez</v>
      </c>
    </row>
    <row r="2" spans="1:10" ht="14.25" thickBot="1">
      <c r="A2" s="405"/>
      <c r="B2" s="404"/>
      <c r="C2" s="405"/>
      <c r="D2" s="405"/>
      <c r="E2" s="405"/>
      <c r="F2" s="405"/>
      <c r="G2" s="413"/>
      <c r="H2" s="413"/>
      <c r="I2" s="413" t="str">
        <f>'Z_2.1.sz.mell'!I2</f>
        <v> Forintban!</v>
      </c>
      <c r="J2" s="769"/>
    </row>
    <row r="3" spans="1:10" ht="13.5" customHeight="1" thickBot="1">
      <c r="A3" s="766" t="s">
        <v>224</v>
      </c>
      <c r="B3" s="414" t="s">
        <v>212</v>
      </c>
      <c r="C3" s="415"/>
      <c r="D3" s="416"/>
      <c r="E3" s="416"/>
      <c r="F3" s="414" t="s">
        <v>213</v>
      </c>
      <c r="G3" s="417"/>
      <c r="H3" s="418"/>
      <c r="I3" s="419"/>
      <c r="J3" s="769"/>
    </row>
    <row r="4" spans="1:10" s="125" customFormat="1" ht="36.75" thickBot="1">
      <c r="A4" s="767"/>
      <c r="B4" s="407" t="s">
        <v>217</v>
      </c>
      <c r="C4" s="373" t="str">
        <f>+CONCATENATE('Z_1.1.sz.mell.'!C8," eredeti előirányzat")</f>
        <v>2018. évi eredeti előirányzat</v>
      </c>
      <c r="D4" s="371" t="str">
        <f>+CONCATENATE('Z_1.1.sz.mell.'!C8," módosított előirányzat")</f>
        <v>2018. évi módosított előirányzat</v>
      </c>
      <c r="E4" s="371" t="str">
        <f>CONCATENATE('Z_2.1.sz.mell'!E4)</f>
        <v>2018. XII. 31.
teljesítés</v>
      </c>
      <c r="F4" s="407" t="s">
        <v>217</v>
      </c>
      <c r="G4" s="373" t="str">
        <f>+C4</f>
        <v>2018. évi eredeti előirányzat</v>
      </c>
      <c r="H4" s="373" t="str">
        <f>+D4</f>
        <v>2018. évi módosított előirányzat</v>
      </c>
      <c r="I4" s="372" t="str">
        <f>+E4</f>
        <v>2018. XII. 31.
teljesítés</v>
      </c>
      <c r="J4" s="769"/>
    </row>
    <row r="5" spans="1:10" s="125" customFormat="1" ht="13.5" thickBot="1">
      <c r="A5" s="420" t="s">
        <v>561</v>
      </c>
      <c r="B5" s="421" t="s">
        <v>562</v>
      </c>
      <c r="C5" s="422" t="s">
        <v>563</v>
      </c>
      <c r="D5" s="422" t="s">
        <v>565</v>
      </c>
      <c r="E5" s="422" t="s">
        <v>564</v>
      </c>
      <c r="F5" s="421" t="s">
        <v>566</v>
      </c>
      <c r="G5" s="422" t="s">
        <v>567</v>
      </c>
      <c r="H5" s="423" t="s">
        <v>568</v>
      </c>
      <c r="I5" s="424" t="s">
        <v>599</v>
      </c>
      <c r="J5" s="769"/>
    </row>
    <row r="6" spans="1:10" ht="12.75" customHeight="1">
      <c r="A6" s="127" t="s">
        <v>178</v>
      </c>
      <c r="B6" s="128" t="s">
        <v>463</v>
      </c>
      <c r="C6" s="118"/>
      <c r="D6" s="258">
        <v>6300000</v>
      </c>
      <c r="E6" s="106">
        <v>63175655</v>
      </c>
      <c r="F6" s="128" t="s">
        <v>317</v>
      </c>
      <c r="G6" s="170">
        <v>250606040</v>
      </c>
      <c r="H6" s="257">
        <v>238190970</v>
      </c>
      <c r="I6" s="107">
        <v>210923022</v>
      </c>
      <c r="J6" s="769"/>
    </row>
    <row r="7" spans="1:10" ht="12.75">
      <c r="A7" s="129" t="s">
        <v>179</v>
      </c>
      <c r="B7" s="130" t="s">
        <v>464</v>
      </c>
      <c r="C7" s="119"/>
      <c r="D7" s="119"/>
      <c r="E7" s="119"/>
      <c r="F7" s="130" t="s">
        <v>469</v>
      </c>
      <c r="G7" s="170"/>
      <c r="H7" s="257"/>
      <c r="I7" s="107"/>
      <c r="J7" s="769"/>
    </row>
    <row r="8" spans="1:10" ht="12.75" customHeight="1">
      <c r="A8" s="129" t="s">
        <v>180</v>
      </c>
      <c r="B8" s="130" t="s">
        <v>173</v>
      </c>
      <c r="C8" s="119"/>
      <c r="D8" s="119">
        <v>9460000</v>
      </c>
      <c r="E8" s="119">
        <v>25460000</v>
      </c>
      <c r="F8" s="130" t="s">
        <v>300</v>
      </c>
      <c r="G8" s="169">
        <v>115499735</v>
      </c>
      <c r="H8" s="258">
        <v>59704735</v>
      </c>
      <c r="I8" s="106">
        <v>22926445</v>
      </c>
      <c r="J8" s="769"/>
    </row>
    <row r="9" spans="1:10" ht="12.75" customHeight="1">
      <c r="A9" s="129" t="s">
        <v>181</v>
      </c>
      <c r="B9" s="130" t="s">
        <v>465</v>
      </c>
      <c r="C9" s="172">
        <v>164741604</v>
      </c>
      <c r="D9" s="316">
        <v>164741604</v>
      </c>
      <c r="E9" s="109">
        <v>175000</v>
      </c>
      <c r="F9" s="130" t="s">
        <v>470</v>
      </c>
      <c r="G9" s="169"/>
      <c r="H9" s="258"/>
      <c r="I9" s="106"/>
      <c r="J9" s="769"/>
    </row>
    <row r="10" spans="1:10" ht="12.75" customHeight="1">
      <c r="A10" s="129" t="s">
        <v>182</v>
      </c>
      <c r="B10" s="130" t="s">
        <v>466</v>
      </c>
      <c r="C10" s="119"/>
      <c r="D10" s="119"/>
      <c r="E10" s="119"/>
      <c r="F10" s="130" t="s">
        <v>319</v>
      </c>
      <c r="G10" s="169">
        <v>1000000</v>
      </c>
      <c r="H10" s="258">
        <v>2800000</v>
      </c>
      <c r="I10" s="106">
        <v>1800000</v>
      </c>
      <c r="J10" s="769"/>
    </row>
    <row r="11" spans="1:10" ht="12.75" customHeight="1">
      <c r="A11" s="129" t="s">
        <v>183</v>
      </c>
      <c r="B11" s="130" t="s">
        <v>467</v>
      </c>
      <c r="C11" s="120"/>
      <c r="D11" s="120"/>
      <c r="E11" s="120"/>
      <c r="F11" s="196"/>
      <c r="G11" s="119"/>
      <c r="H11" s="119"/>
      <c r="I11" s="269"/>
      <c r="J11" s="769"/>
    </row>
    <row r="12" spans="1:10" ht="12.75" customHeight="1">
      <c r="A12" s="129" t="s">
        <v>184</v>
      </c>
      <c r="B12" s="30"/>
      <c r="C12" s="119"/>
      <c r="D12" s="119"/>
      <c r="E12" s="119"/>
      <c r="F12" s="196"/>
      <c r="G12" s="119"/>
      <c r="H12" s="119"/>
      <c r="I12" s="269"/>
      <c r="J12" s="769"/>
    </row>
    <row r="13" spans="1:10" ht="12.75" customHeight="1">
      <c r="A13" s="129" t="s">
        <v>185</v>
      </c>
      <c r="B13" s="30"/>
      <c r="C13" s="119"/>
      <c r="D13" s="119"/>
      <c r="E13" s="119"/>
      <c r="F13" s="197"/>
      <c r="G13" s="119"/>
      <c r="H13" s="119"/>
      <c r="I13" s="269"/>
      <c r="J13" s="769"/>
    </row>
    <row r="14" spans="1:10" ht="12.75" customHeight="1">
      <c r="A14" s="129" t="s">
        <v>186</v>
      </c>
      <c r="B14" s="194"/>
      <c r="C14" s="120"/>
      <c r="D14" s="120"/>
      <c r="E14" s="120"/>
      <c r="F14" s="196"/>
      <c r="G14" s="119"/>
      <c r="H14" s="119"/>
      <c r="I14" s="269"/>
      <c r="J14" s="769"/>
    </row>
    <row r="15" spans="1:10" ht="12.75">
      <c r="A15" s="129" t="s">
        <v>187</v>
      </c>
      <c r="B15" s="30"/>
      <c r="C15" s="120"/>
      <c r="D15" s="120"/>
      <c r="E15" s="120"/>
      <c r="F15" s="196"/>
      <c r="G15" s="119"/>
      <c r="H15" s="119"/>
      <c r="I15" s="269"/>
      <c r="J15" s="769"/>
    </row>
    <row r="16" spans="1:10" ht="12.75" customHeight="1" thickBot="1">
      <c r="A16" s="164" t="s">
        <v>188</v>
      </c>
      <c r="B16" s="195"/>
      <c r="C16" s="166"/>
      <c r="D16" s="166"/>
      <c r="E16" s="166"/>
      <c r="F16" s="165" t="s">
        <v>208</v>
      </c>
      <c r="G16" s="275"/>
      <c r="H16" s="275"/>
      <c r="I16" s="273"/>
      <c r="J16" s="769"/>
    </row>
    <row r="17" spans="1:10" ht="15.75" customHeight="1" thickBot="1">
      <c r="A17" s="132" t="s">
        <v>189</v>
      </c>
      <c r="B17" s="60" t="s">
        <v>477</v>
      </c>
      <c r="C17" s="122">
        <f>+C6+C8+C9+C11+C12+C13+C14+C15+C16</f>
        <v>164741604</v>
      </c>
      <c r="D17" s="122">
        <f>+D6+D8+D9+D11+D12+D13+D14+D15+D16</f>
        <v>180501604</v>
      </c>
      <c r="E17" s="122">
        <f>+E6+E8+E9+E11+E12+E13+E14+E15+E16</f>
        <v>88810655</v>
      </c>
      <c r="F17" s="60" t="s">
        <v>478</v>
      </c>
      <c r="G17" s="122">
        <f>+G6+G8+G10+G11+G12+G13+G14+G15+G16</f>
        <v>367105775</v>
      </c>
      <c r="H17" s="122">
        <f>+H6+H8+H10+H11+H12+H13+H14+H15+H16</f>
        <v>300695705</v>
      </c>
      <c r="I17" s="149">
        <f>+I6+I8+I10+I11+I12+I13+I14+I15+I16</f>
        <v>235649467</v>
      </c>
      <c r="J17" s="769"/>
    </row>
    <row r="18" spans="1:10" ht="12.75" customHeight="1">
      <c r="A18" s="127" t="s">
        <v>190</v>
      </c>
      <c r="B18" s="140" t="s">
        <v>335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304</v>
      </c>
      <c r="G18" s="276"/>
      <c r="H18" s="276"/>
      <c r="I18" s="274"/>
      <c r="J18" s="769"/>
    </row>
    <row r="19" spans="1:10" ht="12.75" customHeight="1">
      <c r="A19" s="129" t="s">
        <v>191</v>
      </c>
      <c r="B19" s="141" t="s">
        <v>324</v>
      </c>
      <c r="C19" s="49"/>
      <c r="D19" s="49"/>
      <c r="E19" s="49"/>
      <c r="F19" s="135" t="s">
        <v>307</v>
      </c>
      <c r="G19" s="49"/>
      <c r="H19" s="49"/>
      <c r="I19" s="272"/>
      <c r="J19" s="769"/>
    </row>
    <row r="20" spans="1:10" ht="12.75" customHeight="1">
      <c r="A20" s="127" t="s">
        <v>192</v>
      </c>
      <c r="B20" s="141" t="s">
        <v>325</v>
      </c>
      <c r="C20" s="49"/>
      <c r="D20" s="49"/>
      <c r="E20" s="49"/>
      <c r="F20" s="135" t="s">
        <v>278</v>
      </c>
      <c r="G20" s="49"/>
      <c r="H20" s="49"/>
      <c r="I20" s="272"/>
      <c r="J20" s="769"/>
    </row>
    <row r="21" spans="1:10" ht="12.75" customHeight="1">
      <c r="A21" s="129" t="s">
        <v>193</v>
      </c>
      <c r="B21" s="141" t="s">
        <v>326</v>
      </c>
      <c r="C21" s="49"/>
      <c r="D21" s="49"/>
      <c r="E21" s="49"/>
      <c r="F21" s="135" t="s">
        <v>279</v>
      </c>
      <c r="G21" s="49"/>
      <c r="H21" s="49"/>
      <c r="I21" s="272"/>
      <c r="J21" s="769"/>
    </row>
    <row r="22" spans="1:10" ht="12.75" customHeight="1">
      <c r="A22" s="127" t="s">
        <v>194</v>
      </c>
      <c r="B22" s="141" t="s">
        <v>327</v>
      </c>
      <c r="C22" s="49"/>
      <c r="D22" s="49"/>
      <c r="E22" s="49"/>
      <c r="F22" s="134" t="s">
        <v>323</v>
      </c>
      <c r="G22" s="49"/>
      <c r="H22" s="49"/>
      <c r="I22" s="272"/>
      <c r="J22" s="769"/>
    </row>
    <row r="23" spans="1:10" ht="12.75" customHeight="1">
      <c r="A23" s="129" t="s">
        <v>195</v>
      </c>
      <c r="B23" s="142" t="s">
        <v>328</v>
      </c>
      <c r="C23" s="49"/>
      <c r="D23" s="49"/>
      <c r="E23" s="49"/>
      <c r="F23" s="135" t="s">
        <v>308</v>
      </c>
      <c r="G23" s="49"/>
      <c r="H23" s="49"/>
      <c r="I23" s="272"/>
      <c r="J23" s="769"/>
    </row>
    <row r="24" spans="1:10" ht="12.75" customHeight="1">
      <c r="A24" s="127" t="s">
        <v>196</v>
      </c>
      <c r="B24" s="143" t="s">
        <v>329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306</v>
      </c>
      <c r="G24" s="49"/>
      <c r="H24" s="49"/>
      <c r="I24" s="272"/>
      <c r="J24" s="769"/>
    </row>
    <row r="25" spans="1:10" ht="12.75" customHeight="1">
      <c r="A25" s="129" t="s">
        <v>197</v>
      </c>
      <c r="B25" s="142" t="s">
        <v>330</v>
      </c>
      <c r="C25" s="49"/>
      <c r="D25" s="49"/>
      <c r="E25" s="49"/>
      <c r="F25" s="144" t="s">
        <v>471</v>
      </c>
      <c r="G25" s="49"/>
      <c r="H25" s="49"/>
      <c r="I25" s="272"/>
      <c r="J25" s="769"/>
    </row>
    <row r="26" spans="1:10" ht="12.75" customHeight="1">
      <c r="A26" s="127" t="s">
        <v>198</v>
      </c>
      <c r="B26" s="142" t="s">
        <v>331</v>
      </c>
      <c r="C26" s="49"/>
      <c r="D26" s="49"/>
      <c r="E26" s="49"/>
      <c r="F26" s="139"/>
      <c r="G26" s="49"/>
      <c r="H26" s="49"/>
      <c r="I26" s="272"/>
      <c r="J26" s="769"/>
    </row>
    <row r="27" spans="1:10" ht="12.75" customHeight="1">
      <c r="A27" s="129" t="s">
        <v>199</v>
      </c>
      <c r="B27" s="141" t="s">
        <v>332</v>
      </c>
      <c r="C27" s="49"/>
      <c r="D27" s="49"/>
      <c r="E27" s="49"/>
      <c r="F27" s="58"/>
      <c r="G27" s="49"/>
      <c r="H27" s="49"/>
      <c r="I27" s="272"/>
      <c r="J27" s="769"/>
    </row>
    <row r="28" spans="1:10" ht="12.75" customHeight="1">
      <c r="A28" s="127" t="s">
        <v>200</v>
      </c>
      <c r="B28" s="145" t="s">
        <v>333</v>
      </c>
      <c r="C28" s="49"/>
      <c r="D28" s="49"/>
      <c r="E28" s="49"/>
      <c r="F28" s="30"/>
      <c r="G28" s="49"/>
      <c r="H28" s="49"/>
      <c r="I28" s="272"/>
      <c r="J28" s="769"/>
    </row>
    <row r="29" spans="1:10" ht="12.75" customHeight="1" thickBot="1">
      <c r="A29" s="129" t="s">
        <v>201</v>
      </c>
      <c r="B29" s="146" t="s">
        <v>334</v>
      </c>
      <c r="C29" s="49"/>
      <c r="D29" s="49"/>
      <c r="E29" s="49"/>
      <c r="F29" s="58"/>
      <c r="G29" s="49"/>
      <c r="H29" s="49"/>
      <c r="I29" s="272"/>
      <c r="J29" s="769"/>
    </row>
    <row r="30" spans="1:10" ht="21.75" customHeight="1" thickBot="1">
      <c r="A30" s="132" t="s">
        <v>202</v>
      </c>
      <c r="B30" s="60" t="s">
        <v>468</v>
      </c>
      <c r="C30" s="122">
        <f>+C18+C24</f>
        <v>0</v>
      </c>
      <c r="D30" s="122">
        <f>+D18+D24</f>
        <v>0</v>
      </c>
      <c r="E30" s="122">
        <f>+E18+E24</f>
        <v>0</v>
      </c>
      <c r="F30" s="60" t="s">
        <v>472</v>
      </c>
      <c r="G30" s="122">
        <f>SUM(G18:G29)</f>
        <v>0</v>
      </c>
      <c r="H30" s="122">
        <f>SUM(H18:H29)</f>
        <v>0</v>
      </c>
      <c r="I30" s="149">
        <f>SUM(I18:I29)</f>
        <v>0</v>
      </c>
      <c r="J30" s="769"/>
    </row>
    <row r="31" spans="1:10" ht="13.5" thickBot="1">
      <c r="A31" s="132" t="s">
        <v>203</v>
      </c>
      <c r="B31" s="138" t="s">
        <v>473</v>
      </c>
      <c r="C31" s="336">
        <f>+C17+C30</f>
        <v>164741604</v>
      </c>
      <c r="D31" s="336">
        <f>+D17+D30</f>
        <v>180501604</v>
      </c>
      <c r="E31" s="337">
        <f>+E17+E30</f>
        <v>88810655</v>
      </c>
      <c r="F31" s="138" t="s">
        <v>474</v>
      </c>
      <c r="G31" s="336">
        <f>+G17+G30</f>
        <v>367105775</v>
      </c>
      <c r="H31" s="336">
        <f>+H17+H30</f>
        <v>300695705</v>
      </c>
      <c r="I31" s="337">
        <f>+I17+I30</f>
        <v>235649467</v>
      </c>
      <c r="J31" s="769"/>
    </row>
    <row r="32" spans="1:10" ht="13.5" thickBot="1">
      <c r="A32" s="132" t="s">
        <v>204</v>
      </c>
      <c r="B32" s="138" t="s">
        <v>282</v>
      </c>
      <c r="C32" s="336">
        <f>IF(C17-G17&lt;0,G17-C17,"-")</f>
        <v>202364171</v>
      </c>
      <c r="D32" s="336">
        <f>IF(D17-H17&lt;0,H17-D17,"-")</f>
        <v>120194101</v>
      </c>
      <c r="E32" s="337">
        <f>IF(E17-I17&lt;0,I17-E17,"-")</f>
        <v>146838812</v>
      </c>
      <c r="F32" s="138" t="s">
        <v>283</v>
      </c>
      <c r="G32" s="336" t="str">
        <f>IF(C17-G17&gt;0,C17-G17,"-")</f>
        <v>-</v>
      </c>
      <c r="H32" s="336" t="str">
        <f>IF(D17-H17&gt;0,D17-H17,"-")</f>
        <v>-</v>
      </c>
      <c r="I32" s="337" t="str">
        <f>IF(E17-I17&gt;0,E17-I17,"-")</f>
        <v>-</v>
      </c>
      <c r="J32" s="769"/>
    </row>
    <row r="33" spans="1:10" ht="13.5" thickBot="1">
      <c r="A33" s="132" t="s">
        <v>205</v>
      </c>
      <c r="B33" s="138" t="s">
        <v>673</v>
      </c>
      <c r="C33" s="336">
        <f>IF(C31-G31&lt;0,G31-C31,"-")</f>
        <v>202364171</v>
      </c>
      <c r="D33" s="336">
        <f>IF(D31-H31&lt;0,H31-D31,"-")</f>
        <v>120194101</v>
      </c>
      <c r="E33" s="336">
        <f>IF(E31-I31&lt;0,I31-E31,"-")</f>
        <v>146838812</v>
      </c>
      <c r="F33" s="138" t="s">
        <v>674</v>
      </c>
      <c r="G33" s="336" t="str">
        <f>IF(C31-G31&gt;0,C31-G31,"-")</f>
        <v>-</v>
      </c>
      <c r="H33" s="336" t="str">
        <f>IF(D31-H31&gt;0,D31-H31,"-")</f>
        <v>-</v>
      </c>
      <c r="I33" s="336" t="str">
        <f>IF(E31-I31&gt;0,E31-I31,"-")</f>
        <v>-</v>
      </c>
      <c r="J33" s="769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2019-05-28T06:51:37Z</cp:lastPrinted>
  <dcterms:created xsi:type="dcterms:W3CDTF">1999-10-30T10:30:45Z</dcterms:created>
  <dcterms:modified xsi:type="dcterms:W3CDTF">2019-05-30T07:09:58Z</dcterms:modified>
  <cp:category/>
  <cp:version/>
  <cp:contentType/>
  <cp:contentStatus/>
</cp:coreProperties>
</file>