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49" i="1"/>
  <c r="C48"/>
  <c r="M47"/>
  <c r="M50" s="1"/>
  <c r="L47"/>
  <c r="K47"/>
  <c r="K50" s="1"/>
  <c r="J47"/>
  <c r="I47"/>
  <c r="I50" s="1"/>
  <c r="H47"/>
  <c r="G47"/>
  <c r="G50" s="1"/>
  <c r="F47"/>
  <c r="E47"/>
  <c r="E50" s="1"/>
  <c r="D47"/>
  <c r="C46"/>
  <c r="C45"/>
  <c r="C44"/>
  <c r="C43"/>
  <c r="O42"/>
  <c r="N42"/>
  <c r="C42" s="1"/>
  <c r="O41"/>
  <c r="O47" s="1"/>
  <c r="N41"/>
  <c r="N47" s="1"/>
  <c r="C41"/>
  <c r="M40"/>
  <c r="L40"/>
  <c r="L50" s="1"/>
  <c r="K40"/>
  <c r="J40"/>
  <c r="J50" s="1"/>
  <c r="I40"/>
  <c r="H40"/>
  <c r="H50" s="1"/>
  <c r="G40"/>
  <c r="F40"/>
  <c r="F50" s="1"/>
  <c r="E40"/>
  <c r="D40"/>
  <c r="D50" s="1"/>
  <c r="C39"/>
  <c r="C38"/>
  <c r="C37"/>
  <c r="O36"/>
  <c r="N36"/>
  <c r="C36" s="1"/>
  <c r="N35"/>
  <c r="C35" s="1"/>
  <c r="O34"/>
  <c r="N34"/>
  <c r="C34"/>
  <c r="O33"/>
  <c r="C33"/>
  <c r="O32"/>
  <c r="O40" s="1"/>
  <c r="C32"/>
  <c r="C40" s="1"/>
  <c r="L23"/>
  <c r="J23"/>
  <c r="H23"/>
  <c r="F23"/>
  <c r="C22"/>
  <c r="C21"/>
  <c r="O20"/>
  <c r="N20"/>
  <c r="M20"/>
  <c r="L20"/>
  <c r="K20"/>
  <c r="J20"/>
  <c r="I20"/>
  <c r="H20"/>
  <c r="G20"/>
  <c r="F20"/>
  <c r="E20"/>
  <c r="C19"/>
  <c r="C18"/>
  <c r="C17"/>
  <c r="D16"/>
  <c r="D20" s="1"/>
  <c r="O14"/>
  <c r="O23" s="1"/>
  <c r="M14"/>
  <c r="M23" s="1"/>
  <c r="L14"/>
  <c r="K14"/>
  <c r="K23" s="1"/>
  <c r="J14"/>
  <c r="I14"/>
  <c r="I23" s="1"/>
  <c r="H14"/>
  <c r="G14"/>
  <c r="G23" s="1"/>
  <c r="F14"/>
  <c r="C13"/>
  <c r="C12"/>
  <c r="N11"/>
  <c r="C11"/>
  <c r="I10"/>
  <c r="E10"/>
  <c r="E14" s="1"/>
  <c r="E23" s="1"/>
  <c r="D10"/>
  <c r="D14" s="1"/>
  <c r="D23" s="1"/>
  <c r="C10"/>
  <c r="N9"/>
  <c r="N14" s="1"/>
  <c r="N23" s="1"/>
  <c r="C9"/>
  <c r="O8"/>
  <c r="C8"/>
  <c r="C14" s="1"/>
  <c r="N50" l="1"/>
  <c r="C47"/>
  <c r="C50" s="1"/>
  <c r="O50"/>
  <c r="N40"/>
  <c r="C16"/>
  <c r="C20" s="1"/>
  <c r="C23" s="1"/>
</calcChain>
</file>

<file path=xl/sharedStrings.xml><?xml version="1.0" encoding="utf-8"?>
<sst xmlns="http://schemas.openxmlformats.org/spreadsheetml/2006/main" count="102" uniqueCount="86">
  <si>
    <t xml:space="preserve">  Önkormányzat</t>
  </si>
  <si>
    <t>2016. évi várható bevételi előirányzatainak teljesüléséről</t>
  </si>
  <si>
    <t xml:space="preserve">Előirányzat-felhasználási ütemterv </t>
  </si>
  <si>
    <t>eFt</t>
  </si>
  <si>
    <t>Bevételek</t>
  </si>
  <si>
    <t>2016. évi 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</si>
  <si>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</si>
  <si>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</si>
  <si>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</si>
  <si>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</si>
  <si>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</si>
  <si>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</si>
  <si>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</si>
  <si>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</si>
  <si>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</si>
  <si>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</si>
  <si>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</si>
  <si>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</si>
  <si>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1.</t>
  </si>
  <si>
    <t>Működési  bevételek</t>
  </si>
  <si>
    <t>2.</t>
  </si>
  <si>
    <t>Közhatalmi bevételek</t>
  </si>
  <si>
    <t>Önkormányzatok működési támogatása</t>
  </si>
  <si>
    <t>4.</t>
  </si>
  <si>
    <t>Egyéb működési célú támogatás ÁHT-n belülről</t>
  </si>
  <si>
    <t>5.</t>
  </si>
  <si>
    <t xml:space="preserve">Működési célú átvett pénteszköz </t>
  </si>
  <si>
    <t>6.</t>
  </si>
  <si>
    <t>Elvonások és befizetések bevételei</t>
  </si>
  <si>
    <t>7.</t>
  </si>
  <si>
    <t xml:space="preserve">Működési bevételek </t>
  </si>
  <si>
    <t>8.</t>
  </si>
  <si>
    <t xml:space="preserve">Felhalmozási bevételek    </t>
  </si>
  <si>
    <t>9.</t>
  </si>
  <si>
    <t>Felhalmozási célú kölcsönök visszatér. ÁHT-n kívülről</t>
  </si>
  <si>
    <t>10.</t>
  </si>
  <si>
    <t>Egyéb felhalmozási célú tám. bevételei ÁHT-n belülről</t>
  </si>
  <si>
    <t>11.</t>
  </si>
  <si>
    <t xml:space="preserve">Egyéb felhalmozási célú átvett pénzeszköz </t>
  </si>
  <si>
    <t>12.</t>
  </si>
  <si>
    <t>13.</t>
  </si>
  <si>
    <t xml:space="preserve">Államháztartáson belüli megelőlegezések </t>
  </si>
  <si>
    <t>14.</t>
  </si>
  <si>
    <t>Maradvány igénybe vétele</t>
  </si>
  <si>
    <t>15.</t>
  </si>
  <si>
    <t xml:space="preserve">Összes bevétel </t>
  </si>
  <si>
    <t xml:space="preserve"> </t>
  </si>
  <si>
    <t>2016. évi várható kiadási előirányzatainak teljesüléséről</t>
  </si>
  <si>
    <t>Kiadások</t>
  </si>
  <si>
    <t>16.</t>
  </si>
  <si>
    <t>Személyi juttatások</t>
  </si>
  <si>
    <t>17.</t>
  </si>
  <si>
    <t>Munkaadókat terhelő járulékok és szoc hozzájárulási adó</t>
  </si>
  <si>
    <t>18.</t>
  </si>
  <si>
    <t>Dologi kiadások</t>
  </si>
  <si>
    <t>19.</t>
  </si>
  <si>
    <t>Egyéb működési célú tám. ÁHT-n belülre</t>
  </si>
  <si>
    <t>20.</t>
  </si>
  <si>
    <t>Egyéb működési célú támogatás Áht-n kívülre</t>
  </si>
  <si>
    <t>21.</t>
  </si>
  <si>
    <t>Ellátottak pénzbeli juttatásai</t>
  </si>
  <si>
    <t>22.</t>
  </si>
  <si>
    <t>Elvonások és befizetések</t>
  </si>
  <si>
    <t>23.</t>
  </si>
  <si>
    <t>Tartalékok</t>
  </si>
  <si>
    <t>24.</t>
  </si>
  <si>
    <t xml:space="preserve">Működési kiadások </t>
  </si>
  <si>
    <t>25.</t>
  </si>
  <si>
    <t>Felújítások</t>
  </si>
  <si>
    <t>26.</t>
  </si>
  <si>
    <t>Beruházások</t>
  </si>
  <si>
    <t>Részesedések bszerzése</t>
  </si>
  <si>
    <t>27.</t>
  </si>
  <si>
    <t>Egyéb felhalmozási célú tám.ÁHT-n belülre</t>
  </si>
  <si>
    <t>28.</t>
  </si>
  <si>
    <t>Felhalmozási célú visszatérítendőkölcsön ÁHT-n kívülre</t>
  </si>
  <si>
    <t>29.</t>
  </si>
  <si>
    <t>Egyéb felhalmozási célú tám.ÁHT-n kívülre</t>
  </si>
  <si>
    <t>30.</t>
  </si>
  <si>
    <t xml:space="preserve">Felhalmozási kiadások összesen </t>
  </si>
  <si>
    <t>31.</t>
  </si>
  <si>
    <t>Államháztartáson belüli megelőlegezések visszafizetése</t>
  </si>
  <si>
    <t>32.</t>
  </si>
  <si>
    <t>Pénzeszközök lekötött bankbetétként elhelyezése</t>
  </si>
  <si>
    <t>33.</t>
  </si>
  <si>
    <t xml:space="preserve">Összes kiadás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</si>
</sst>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6"/>
      <name val="Cambria"/>
      <family val="1"/>
      <charset val="238"/>
    </font>
    <font>
      <sz val="16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sz val="9"/>
      <name val="Cambria"/>
      <family val="1"/>
      <charset val="238"/>
    </font>
    <font>
      <b/>
      <sz val="12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/>
    </xf>
    <xf numFmtId="3" fontId="3" fillId="0" borderId="0" xfId="0" applyNumberFormat="1" applyFont="1" applyFill="1" applyAlignment="1">
      <alignment horizontal="centerContinuous" shrinkToFi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shrinkToFit="1"/>
    </xf>
    <xf numFmtId="3" fontId="3" fillId="0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 shrinkToFit="1"/>
    </xf>
    <xf numFmtId="3" fontId="5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3" fontId="3" fillId="0" borderId="6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3" fontId="0" fillId="0" borderId="0" xfId="0" applyNumberFormat="1"/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 wrapText="1"/>
    </xf>
    <xf numFmtId="3" fontId="4" fillId="0" borderId="10" xfId="0" applyNumberFormat="1" applyFont="1" applyFill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vertical="center" wrapText="1" shrinkToFit="1"/>
    </xf>
    <xf numFmtId="3" fontId="3" fillId="0" borderId="7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3" fontId="4" fillId="0" borderId="15" xfId="0" applyNumberFormat="1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 wrapText="1" shrinkToFit="1"/>
    </xf>
    <xf numFmtId="3" fontId="4" fillId="0" borderId="16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3" fontId="0" fillId="0" borderId="0" xfId="0" applyNumberFormat="1" applyFill="1" applyBorder="1"/>
    <xf numFmtId="0" fontId="5" fillId="2" borderId="18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3" fontId="4" fillId="0" borderId="22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3" fontId="4" fillId="0" borderId="24" xfId="0" applyNumberFormat="1" applyFont="1" applyFill="1" applyBorder="1" applyAlignment="1">
      <alignment vertical="center" wrapText="1"/>
    </xf>
    <xf numFmtId="3" fontId="4" fillId="0" borderId="25" xfId="0" applyNumberFormat="1" applyFont="1" applyFill="1" applyBorder="1" applyAlignment="1">
      <alignment vertical="center" wrapText="1"/>
    </xf>
    <xf numFmtId="3" fontId="4" fillId="0" borderId="26" xfId="0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left" vertical="center" wrapText="1"/>
    </xf>
    <xf numFmtId="3" fontId="3" fillId="0" borderId="27" xfId="0" applyNumberFormat="1" applyFont="1" applyFill="1" applyBorder="1" applyAlignment="1">
      <alignment vertical="center" wrapText="1"/>
    </xf>
    <xf numFmtId="3" fontId="3" fillId="0" borderId="28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3" fontId="4" fillId="0" borderId="30" xfId="0" applyNumberFormat="1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topLeftCell="A19" workbookViewId="0">
      <selection sqref="A1:P54"/>
    </sheetView>
  </sheetViews>
  <sheetFormatPr defaultRowHeight="15"/>
  <cols>
    <col min="3" max="3" width="15.7109375" customWidth="1"/>
    <col min="4" max="4" width="15.140625" customWidth="1"/>
    <col min="6" max="6" width="13" customWidth="1"/>
    <col min="9" max="9" width="13" customWidth="1"/>
    <col min="10" max="10" width="13.28515625" customWidth="1"/>
    <col min="11" max="11" width="13.42578125" customWidth="1"/>
    <col min="12" max="12" width="15" customWidth="1"/>
    <col min="15" max="15" width="13" customWidth="1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20.2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6" ht="20.25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6">
      <c r="A4" s="4"/>
      <c r="B4" s="5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6" ht="15.75" thickBot="1">
      <c r="A5" s="8"/>
      <c r="B5" s="9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2" t="s">
        <v>3</v>
      </c>
    </row>
    <row r="6" spans="1:16" ht="29.25" thickBot="1">
      <c r="A6" s="13"/>
      <c r="B6" s="13" t="s">
        <v>4</v>
      </c>
      <c r="C6" s="14" t="s">
        <v>5</v>
      </c>
      <c r="D6" s="15" t="s">
        <v>6</v>
      </c>
      <c r="E6" s="16" t="s">
        <v>7</v>
      </c>
      <c r="F6" s="15" t="s">
        <v>8</v>
      </c>
      <c r="G6" s="15" t="s">
        <v>9</v>
      </c>
      <c r="H6" s="15" t="s">
        <v>10</v>
      </c>
      <c r="I6" s="15" t="s">
        <v>11</v>
      </c>
      <c r="J6" s="15" t="s">
        <v>12</v>
      </c>
      <c r="K6" s="15" t="s">
        <v>13</v>
      </c>
      <c r="L6" s="15" t="s">
        <v>14</v>
      </c>
      <c r="M6" s="15" t="s">
        <v>15</v>
      </c>
      <c r="N6" s="15" t="s">
        <v>16</v>
      </c>
      <c r="O6" s="17" t="s">
        <v>17</v>
      </c>
    </row>
    <row r="7" spans="1:16" ht="15.75" thickBot="1">
      <c r="A7" s="13">
        <v>1</v>
      </c>
      <c r="B7" s="13">
        <v>2</v>
      </c>
      <c r="C7" s="14">
        <v>3</v>
      </c>
      <c r="D7" s="15">
        <v>4</v>
      </c>
      <c r="E7" s="16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7">
        <v>15</v>
      </c>
    </row>
    <row r="8" spans="1:16" ht="25.5">
      <c r="A8" s="18" t="s">
        <v>18</v>
      </c>
      <c r="B8" s="19" t="s">
        <v>19</v>
      </c>
      <c r="C8" s="20">
        <f t="shared" ref="C8:C13" si="0">SUM(D8:O8)</f>
        <v>180992</v>
      </c>
      <c r="D8" s="21">
        <v>21653</v>
      </c>
      <c r="E8" s="21">
        <v>11619</v>
      </c>
      <c r="F8" s="21">
        <v>9686</v>
      </c>
      <c r="G8" s="21">
        <v>17814</v>
      </c>
      <c r="H8" s="21">
        <v>12148</v>
      </c>
      <c r="I8" s="21">
        <v>9025</v>
      </c>
      <c r="J8" s="21">
        <v>10455</v>
      </c>
      <c r="K8" s="21">
        <v>16286</v>
      </c>
      <c r="L8" s="21">
        <v>15220</v>
      </c>
      <c r="M8" s="21">
        <v>13117</v>
      </c>
      <c r="N8" s="21">
        <v>15744</v>
      </c>
      <c r="O8" s="22">
        <f>34533-6308</f>
        <v>28225</v>
      </c>
      <c r="P8" s="23"/>
    </row>
    <row r="9" spans="1:16" ht="38.25">
      <c r="A9" s="24" t="s">
        <v>20</v>
      </c>
      <c r="B9" s="25" t="s">
        <v>21</v>
      </c>
      <c r="C9" s="20">
        <f t="shared" si="0"/>
        <v>435951</v>
      </c>
      <c r="D9" s="26">
        <v>10471</v>
      </c>
      <c r="E9" s="26">
        <v>5956</v>
      </c>
      <c r="F9" s="26">
        <v>134154</v>
      </c>
      <c r="G9" s="26">
        <v>15304</v>
      </c>
      <c r="H9" s="26">
        <v>16622</v>
      </c>
      <c r="I9" s="26">
        <v>17721</v>
      </c>
      <c r="J9" s="26">
        <v>32120</v>
      </c>
      <c r="K9" s="26">
        <v>32955</v>
      </c>
      <c r="L9" s="26">
        <v>101526</v>
      </c>
      <c r="M9" s="26">
        <v>27530</v>
      </c>
      <c r="N9" s="26">
        <f>27252-221</f>
        <v>27031</v>
      </c>
      <c r="O9" s="26">
        <v>14561</v>
      </c>
      <c r="P9" s="23"/>
    </row>
    <row r="10" spans="1:16" ht="63.75">
      <c r="A10" s="24">
        <v>3</v>
      </c>
      <c r="B10" s="25" t="s">
        <v>22</v>
      </c>
      <c r="C10" s="20">
        <f t="shared" si="0"/>
        <v>423415</v>
      </c>
      <c r="D10" s="26">
        <f>48744-1388</f>
        <v>47356</v>
      </c>
      <c r="E10" s="26">
        <f>34356+342</f>
        <v>34698</v>
      </c>
      <c r="F10" s="26">
        <v>33770</v>
      </c>
      <c r="G10" s="26">
        <v>33350</v>
      </c>
      <c r="H10" s="26">
        <v>33374</v>
      </c>
      <c r="I10" s="26">
        <f>34452+1046</f>
        <v>35498</v>
      </c>
      <c r="J10" s="26">
        <v>36195</v>
      </c>
      <c r="K10" s="26">
        <v>33458</v>
      </c>
      <c r="L10" s="26">
        <v>33458</v>
      </c>
      <c r="M10" s="26">
        <v>33444</v>
      </c>
      <c r="N10" s="26">
        <v>35205</v>
      </c>
      <c r="O10" s="26">
        <v>33609</v>
      </c>
      <c r="P10" s="23"/>
    </row>
    <row r="11" spans="1:16">
      <c r="A11" s="24" t="s">
        <v>23</v>
      </c>
      <c r="B11" s="27" t="s">
        <v>24</v>
      </c>
      <c r="C11" s="20">
        <f t="shared" si="0"/>
        <v>97963</v>
      </c>
      <c r="D11" s="26">
        <v>5876</v>
      </c>
      <c r="E11" s="26">
        <v>3486</v>
      </c>
      <c r="F11" s="26">
        <v>24889</v>
      </c>
      <c r="G11" s="26">
        <v>5565</v>
      </c>
      <c r="H11" s="26">
        <v>5615</v>
      </c>
      <c r="I11" s="26">
        <v>5593</v>
      </c>
      <c r="J11" s="26">
        <v>5960</v>
      </c>
      <c r="K11" s="26">
        <v>8023</v>
      </c>
      <c r="L11" s="26">
        <v>7571</v>
      </c>
      <c r="M11" s="26">
        <v>7098</v>
      </c>
      <c r="N11" s="26">
        <f>10481-1624</f>
        <v>8857</v>
      </c>
      <c r="O11" s="26">
        <v>9430</v>
      </c>
      <c r="P11" s="23"/>
    </row>
    <row r="12" spans="1:16" ht="36">
      <c r="A12" s="24" t="s">
        <v>25</v>
      </c>
      <c r="B12" s="28" t="s">
        <v>26</v>
      </c>
      <c r="C12" s="20">
        <f t="shared" si="0"/>
        <v>2090</v>
      </c>
      <c r="D12" s="29"/>
      <c r="E12" s="29">
        <v>10</v>
      </c>
      <c r="F12" s="29">
        <v>20</v>
      </c>
      <c r="G12" s="29">
        <v>20</v>
      </c>
      <c r="H12" s="29">
        <v>160</v>
      </c>
      <c r="I12" s="29">
        <v>115</v>
      </c>
      <c r="J12" s="29">
        <v>235</v>
      </c>
      <c r="K12" s="29"/>
      <c r="L12" s="29">
        <v>1430</v>
      </c>
      <c r="M12" s="29">
        <v>5</v>
      </c>
      <c r="N12" s="29">
        <v>55</v>
      </c>
      <c r="O12" s="30">
        <v>40</v>
      </c>
      <c r="P12" s="23"/>
    </row>
    <row r="13" spans="1:16" ht="64.5" thickBot="1">
      <c r="A13" s="24" t="s">
        <v>27</v>
      </c>
      <c r="B13" s="25" t="s">
        <v>28</v>
      </c>
      <c r="C13" s="20">
        <f t="shared" si="0"/>
        <v>0</v>
      </c>
      <c r="D13" s="26"/>
      <c r="E13" s="31"/>
      <c r="F13" s="26"/>
      <c r="G13" s="26"/>
      <c r="H13" s="26"/>
      <c r="I13" s="26"/>
      <c r="J13" s="26"/>
      <c r="K13" s="26"/>
      <c r="L13" s="26"/>
      <c r="M13" s="26"/>
      <c r="N13" s="26"/>
      <c r="O13" s="30"/>
      <c r="P13" s="23"/>
    </row>
    <row r="14" spans="1:16" ht="51.75" thickBot="1">
      <c r="A14" s="24" t="s">
        <v>29</v>
      </c>
      <c r="B14" s="32" t="s">
        <v>30</v>
      </c>
      <c r="C14" s="33">
        <f>SUM(C8:C13)</f>
        <v>1140411</v>
      </c>
      <c r="D14" s="33">
        <f t="shared" ref="D14:O14" si="1">SUM(D8:D13)</f>
        <v>85356</v>
      </c>
      <c r="E14" s="33">
        <f t="shared" si="1"/>
        <v>55769</v>
      </c>
      <c r="F14" s="33">
        <f t="shared" si="1"/>
        <v>202519</v>
      </c>
      <c r="G14" s="33">
        <f t="shared" si="1"/>
        <v>72053</v>
      </c>
      <c r="H14" s="33">
        <f t="shared" si="1"/>
        <v>67919</v>
      </c>
      <c r="I14" s="33">
        <f t="shared" si="1"/>
        <v>67952</v>
      </c>
      <c r="J14" s="33">
        <f t="shared" si="1"/>
        <v>84965</v>
      </c>
      <c r="K14" s="33">
        <f t="shared" si="1"/>
        <v>90722</v>
      </c>
      <c r="L14" s="33">
        <f t="shared" si="1"/>
        <v>159205</v>
      </c>
      <c r="M14" s="33">
        <f t="shared" si="1"/>
        <v>81194</v>
      </c>
      <c r="N14" s="33">
        <f t="shared" si="1"/>
        <v>86892</v>
      </c>
      <c r="O14" s="33">
        <f t="shared" si="1"/>
        <v>85865</v>
      </c>
      <c r="P14" s="23"/>
    </row>
    <row r="15" spans="1:16">
      <c r="A15" s="24"/>
      <c r="B15" s="19"/>
      <c r="C15" s="34"/>
      <c r="D15" s="21"/>
      <c r="E15" s="35"/>
      <c r="F15" s="36"/>
      <c r="G15" s="10"/>
      <c r="H15" s="10"/>
      <c r="I15" s="10"/>
      <c r="J15" s="10"/>
      <c r="K15" s="10"/>
      <c r="L15" s="10"/>
      <c r="M15" s="21"/>
      <c r="N15" s="21"/>
      <c r="O15" s="22"/>
      <c r="P15" s="23"/>
    </row>
    <row r="16" spans="1:16">
      <c r="A16" s="24" t="s">
        <v>31</v>
      </c>
      <c r="B16" s="37" t="s">
        <v>32</v>
      </c>
      <c r="C16" s="20">
        <f>SUM(D16:O16)</f>
        <v>75064</v>
      </c>
      <c r="D16" s="29">
        <f>1497-1</f>
        <v>1496</v>
      </c>
      <c r="E16" s="29"/>
      <c r="F16" s="29">
        <v>2561</v>
      </c>
      <c r="G16" s="29"/>
      <c r="H16" s="29"/>
      <c r="I16" s="29"/>
      <c r="J16" s="29">
        <v>52467</v>
      </c>
      <c r="K16" s="29">
        <v>10255</v>
      </c>
      <c r="L16" s="29"/>
      <c r="M16" s="29">
        <v>95</v>
      </c>
      <c r="N16" s="29">
        <v>5130</v>
      </c>
      <c r="O16" s="30">
        <v>3060</v>
      </c>
      <c r="P16" s="23"/>
    </row>
    <row r="17" spans="1:16">
      <c r="A17" s="24" t="s">
        <v>33</v>
      </c>
      <c r="B17" s="37" t="s">
        <v>34</v>
      </c>
      <c r="C17" s="20">
        <f>SUM(D17:O17)</f>
        <v>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23"/>
    </row>
    <row r="18" spans="1:16">
      <c r="A18" s="24" t="s">
        <v>35</v>
      </c>
      <c r="B18" s="37" t="s">
        <v>36</v>
      </c>
      <c r="C18" s="20">
        <f>SUM(D18:O18)</f>
        <v>303341</v>
      </c>
      <c r="D18" s="26"/>
      <c r="E18" s="31"/>
      <c r="F18" s="26">
        <v>300000</v>
      </c>
      <c r="G18" s="26"/>
      <c r="H18" s="26"/>
      <c r="I18" s="26"/>
      <c r="J18" s="26"/>
      <c r="K18" s="26"/>
      <c r="L18" s="26"/>
      <c r="M18" s="26">
        <v>191</v>
      </c>
      <c r="N18" s="26"/>
      <c r="O18" s="30">
        <v>3150</v>
      </c>
      <c r="P18" s="23"/>
    </row>
    <row r="19" spans="1:16" ht="15.75" thickBot="1">
      <c r="A19" s="24" t="s">
        <v>37</v>
      </c>
      <c r="B19" s="38" t="s">
        <v>38</v>
      </c>
      <c r="C19" s="20">
        <f>SUM(D19:O19)</f>
        <v>1000</v>
      </c>
      <c r="D19" s="26"/>
      <c r="E19" s="31"/>
      <c r="F19" s="26">
        <v>82</v>
      </c>
      <c r="G19" s="26"/>
      <c r="H19" s="26"/>
      <c r="I19" s="26"/>
      <c r="J19" s="26"/>
      <c r="K19" s="26"/>
      <c r="L19" s="26">
        <v>39</v>
      </c>
      <c r="M19" s="26">
        <v>662</v>
      </c>
      <c r="N19" s="26">
        <v>142</v>
      </c>
      <c r="O19" s="30">
        <v>75</v>
      </c>
      <c r="P19" s="23"/>
    </row>
    <row r="20" spans="1:16" ht="51.75" thickBot="1">
      <c r="A20" s="24" t="s">
        <v>39</v>
      </c>
      <c r="B20" s="32" t="s">
        <v>32</v>
      </c>
      <c r="C20" s="33">
        <f>SUM(C16:C19)</f>
        <v>379405</v>
      </c>
      <c r="D20" s="33">
        <f t="shared" ref="D20:O20" si="2">SUM(D16:D19)</f>
        <v>1496</v>
      </c>
      <c r="E20" s="33">
        <f t="shared" si="2"/>
        <v>0</v>
      </c>
      <c r="F20" s="33">
        <f t="shared" si="2"/>
        <v>302643</v>
      </c>
      <c r="G20" s="33">
        <f t="shared" si="2"/>
        <v>0</v>
      </c>
      <c r="H20" s="33">
        <f t="shared" si="2"/>
        <v>0</v>
      </c>
      <c r="I20" s="33">
        <f t="shared" si="2"/>
        <v>0</v>
      </c>
      <c r="J20" s="33">
        <f t="shared" si="2"/>
        <v>52467</v>
      </c>
      <c r="K20" s="33">
        <f t="shared" si="2"/>
        <v>10255</v>
      </c>
      <c r="L20" s="33">
        <f t="shared" si="2"/>
        <v>39</v>
      </c>
      <c r="M20" s="33">
        <f t="shared" si="2"/>
        <v>948</v>
      </c>
      <c r="N20" s="33">
        <f t="shared" si="2"/>
        <v>5272</v>
      </c>
      <c r="O20" s="33">
        <f t="shared" si="2"/>
        <v>6285</v>
      </c>
      <c r="P20" s="23"/>
    </row>
    <row r="21" spans="1:16" ht="63.75">
      <c r="A21" s="24" t="s">
        <v>40</v>
      </c>
      <c r="B21" s="39" t="s">
        <v>41</v>
      </c>
      <c r="C21" s="20">
        <f>SUM(D21:O21)</f>
        <v>14412</v>
      </c>
      <c r="D21" s="40"/>
      <c r="E21" s="41"/>
      <c r="F21" s="40"/>
      <c r="G21" s="21"/>
      <c r="H21" s="21"/>
      <c r="I21" s="21"/>
      <c r="J21" s="21"/>
      <c r="K21" s="21"/>
      <c r="L21" s="21"/>
      <c r="M21" s="40"/>
      <c r="N21" s="40"/>
      <c r="O21" s="42">
        <v>14412</v>
      </c>
      <c r="P21" s="23"/>
    </row>
    <row r="22" spans="1:16" ht="39" thickBot="1">
      <c r="A22" s="24" t="s">
        <v>42</v>
      </c>
      <c r="B22" s="43" t="s">
        <v>43</v>
      </c>
      <c r="C22" s="20">
        <f>SUM(D22:O22)</f>
        <v>233204</v>
      </c>
      <c r="D22" s="40">
        <v>231955</v>
      </c>
      <c r="E22" s="41"/>
      <c r="F22" s="40"/>
      <c r="G22" s="40">
        <v>1249</v>
      </c>
      <c r="H22" s="40"/>
      <c r="I22" s="40"/>
      <c r="J22" s="40"/>
      <c r="K22" s="40"/>
      <c r="L22" s="40"/>
      <c r="M22" s="40"/>
      <c r="N22" s="40"/>
      <c r="O22" s="42"/>
      <c r="P22" s="23"/>
    </row>
    <row r="23" spans="1:16" ht="26.25" thickBot="1">
      <c r="A23" s="24" t="s">
        <v>44</v>
      </c>
      <c r="B23" s="44" t="s">
        <v>45</v>
      </c>
      <c r="C23" s="45">
        <f>SUM(C14+C20+C21+C22)</f>
        <v>1767432</v>
      </c>
      <c r="D23" s="45">
        <f t="shared" ref="D23:O23" si="3">SUM(D14+D20+D21+D22)</f>
        <v>318807</v>
      </c>
      <c r="E23" s="45">
        <f t="shared" si="3"/>
        <v>55769</v>
      </c>
      <c r="F23" s="45">
        <f t="shared" si="3"/>
        <v>505162</v>
      </c>
      <c r="G23" s="45">
        <f t="shared" si="3"/>
        <v>73302</v>
      </c>
      <c r="H23" s="45">
        <f t="shared" si="3"/>
        <v>67919</v>
      </c>
      <c r="I23" s="45">
        <f t="shared" si="3"/>
        <v>67952</v>
      </c>
      <c r="J23" s="45">
        <f t="shared" si="3"/>
        <v>137432</v>
      </c>
      <c r="K23" s="45">
        <f t="shared" si="3"/>
        <v>100977</v>
      </c>
      <c r="L23" s="45">
        <f t="shared" si="3"/>
        <v>159244</v>
      </c>
      <c r="M23" s="45">
        <f t="shared" si="3"/>
        <v>82142</v>
      </c>
      <c r="N23" s="45">
        <f t="shared" si="3"/>
        <v>92164</v>
      </c>
      <c r="O23" s="45">
        <f t="shared" si="3"/>
        <v>106562</v>
      </c>
      <c r="P23" s="23"/>
    </row>
    <row r="24" spans="1:16">
      <c r="A24" s="46"/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</row>
    <row r="25" spans="1:16">
      <c r="A25" s="8"/>
      <c r="B25" s="9" t="s">
        <v>46</v>
      </c>
      <c r="C25" s="10"/>
      <c r="D25" s="10"/>
      <c r="E25" s="11"/>
      <c r="F25" s="10"/>
      <c r="G25" s="10"/>
      <c r="H25" s="10"/>
      <c r="I25" s="10"/>
      <c r="J25" s="10"/>
      <c r="K25" s="10"/>
      <c r="L25" s="48"/>
      <c r="M25" s="10"/>
      <c r="N25" s="10"/>
      <c r="O25" s="48"/>
      <c r="P25" s="49"/>
    </row>
    <row r="26" spans="1:16" ht="20.25">
      <c r="A26" s="1" t="s">
        <v>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6" ht="20.25">
      <c r="A27" s="2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6" ht="20.25">
      <c r="A28" s="2" t="s">
        <v>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6" ht="15.75" thickBot="1">
      <c r="A29" s="8"/>
      <c r="B29" s="9"/>
      <c r="C29" s="10"/>
      <c r="D29" s="10"/>
      <c r="E29" s="11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6" ht="29.25" thickBot="1">
      <c r="A30" s="13"/>
      <c r="B30" s="50" t="s">
        <v>48</v>
      </c>
      <c r="C30" s="51" t="s">
        <v>5</v>
      </c>
      <c r="D30" s="14" t="s">
        <v>6</v>
      </c>
      <c r="E30" s="16" t="s">
        <v>7</v>
      </c>
      <c r="F30" s="15" t="s">
        <v>8</v>
      </c>
      <c r="G30" s="15" t="s">
        <v>9</v>
      </c>
      <c r="H30" s="15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5" t="s">
        <v>15</v>
      </c>
      <c r="N30" s="15" t="s">
        <v>16</v>
      </c>
      <c r="O30" s="17" t="s">
        <v>17</v>
      </c>
    </row>
    <row r="31" spans="1:16" ht="15.75" thickBot="1">
      <c r="A31" s="13">
        <v>1</v>
      </c>
      <c r="B31" s="50">
        <v>2</v>
      </c>
      <c r="C31" s="51">
        <v>3</v>
      </c>
      <c r="D31" s="14">
        <v>4</v>
      </c>
      <c r="E31" s="16">
        <v>5</v>
      </c>
      <c r="F31" s="15">
        <v>6</v>
      </c>
      <c r="G31" s="15">
        <v>7</v>
      </c>
      <c r="H31" s="15">
        <v>8</v>
      </c>
      <c r="I31" s="15">
        <v>9</v>
      </c>
      <c r="J31" s="15">
        <v>10</v>
      </c>
      <c r="K31" s="15">
        <v>11</v>
      </c>
      <c r="L31" s="15">
        <v>12</v>
      </c>
      <c r="M31" s="15">
        <v>13</v>
      </c>
      <c r="N31" s="15">
        <v>14</v>
      </c>
      <c r="O31" s="17">
        <v>15</v>
      </c>
    </row>
    <row r="32" spans="1:16" ht="25.5">
      <c r="A32" s="52" t="s">
        <v>49</v>
      </c>
      <c r="B32" s="53" t="s">
        <v>50</v>
      </c>
      <c r="C32" s="54">
        <f>SUM(D32:O32)</f>
        <v>261784</v>
      </c>
      <c r="D32" s="34">
        <v>25107</v>
      </c>
      <c r="E32" s="21">
        <v>27434</v>
      </c>
      <c r="F32" s="21">
        <v>25458</v>
      </c>
      <c r="G32" s="21">
        <v>19401</v>
      </c>
      <c r="H32" s="21">
        <v>19663</v>
      </c>
      <c r="I32" s="21">
        <v>19486</v>
      </c>
      <c r="J32" s="21">
        <v>20034</v>
      </c>
      <c r="K32" s="21">
        <v>18736</v>
      </c>
      <c r="L32" s="21">
        <v>19030</v>
      </c>
      <c r="M32" s="21">
        <v>19894</v>
      </c>
      <c r="N32" s="21">
        <v>22153</v>
      </c>
      <c r="O32" s="21">
        <f>24691+697</f>
        <v>25388</v>
      </c>
      <c r="P32" s="23"/>
    </row>
    <row r="33" spans="1:16" ht="72">
      <c r="A33" s="52" t="s">
        <v>51</v>
      </c>
      <c r="B33" s="55" t="s">
        <v>52</v>
      </c>
      <c r="C33" s="54">
        <f>SUM(D33:O33)</f>
        <v>68233</v>
      </c>
      <c r="D33" s="29">
        <v>5950</v>
      </c>
      <c r="E33" s="26">
        <v>8307</v>
      </c>
      <c r="F33" s="26">
        <v>6556</v>
      </c>
      <c r="G33" s="26">
        <v>6167</v>
      </c>
      <c r="H33" s="26">
        <v>4430</v>
      </c>
      <c r="I33" s="26">
        <v>5348</v>
      </c>
      <c r="J33" s="26">
        <v>5702</v>
      </c>
      <c r="K33" s="26">
        <v>4546</v>
      </c>
      <c r="L33" s="26">
        <v>4741</v>
      </c>
      <c r="M33" s="26">
        <v>5425</v>
      </c>
      <c r="N33" s="26">
        <v>5681</v>
      </c>
      <c r="O33" s="26">
        <f>5298+82</f>
        <v>5380</v>
      </c>
      <c r="P33" s="23"/>
    </row>
    <row r="34" spans="1:16" ht="25.5">
      <c r="A34" s="52" t="s">
        <v>53</v>
      </c>
      <c r="B34" s="56" t="s">
        <v>54</v>
      </c>
      <c r="C34" s="54">
        <f>SUM(D34:O34)</f>
        <v>382670</v>
      </c>
      <c r="D34" s="29">
        <v>18473</v>
      </c>
      <c r="E34" s="26">
        <v>27234</v>
      </c>
      <c r="F34" s="26">
        <v>28268</v>
      </c>
      <c r="G34" s="26">
        <v>34864</v>
      </c>
      <c r="H34" s="26">
        <v>40172</v>
      </c>
      <c r="I34" s="26">
        <v>24723</v>
      </c>
      <c r="J34" s="26">
        <v>18222</v>
      </c>
      <c r="K34" s="26">
        <v>20227</v>
      </c>
      <c r="L34" s="26">
        <v>26973</v>
      </c>
      <c r="M34" s="26">
        <v>53109</v>
      </c>
      <c r="N34" s="26">
        <f>20565+12500</f>
        <v>33065</v>
      </c>
      <c r="O34" s="30">
        <f>25265+32075</f>
        <v>57340</v>
      </c>
      <c r="P34" s="23"/>
    </row>
    <row r="35" spans="1:16" ht="63.75">
      <c r="A35" s="52" t="s">
        <v>55</v>
      </c>
      <c r="B35" s="57" t="s">
        <v>56</v>
      </c>
      <c r="C35" s="54">
        <f t="shared" ref="C35:C41" si="4">SUM(D35:O35)</f>
        <v>120430</v>
      </c>
      <c r="D35" s="29">
        <v>6623</v>
      </c>
      <c r="E35" s="26">
        <v>9329</v>
      </c>
      <c r="F35" s="26">
        <v>11148</v>
      </c>
      <c r="G35" s="26">
        <v>11769</v>
      </c>
      <c r="H35" s="26">
        <v>8538</v>
      </c>
      <c r="I35" s="26">
        <v>7708</v>
      </c>
      <c r="J35" s="26">
        <v>7502</v>
      </c>
      <c r="K35" s="26">
        <v>13604</v>
      </c>
      <c r="L35" s="26">
        <v>8934</v>
      </c>
      <c r="M35" s="26">
        <v>9380</v>
      </c>
      <c r="N35" s="26">
        <f>8654+3965</f>
        <v>12619</v>
      </c>
      <c r="O35" s="30">
        <v>13276</v>
      </c>
      <c r="P35" s="23"/>
    </row>
    <row r="36" spans="1:16" ht="76.5">
      <c r="A36" s="52" t="s">
        <v>57</v>
      </c>
      <c r="B36" s="58" t="s">
        <v>58</v>
      </c>
      <c r="C36" s="54">
        <f t="shared" si="4"/>
        <v>183828</v>
      </c>
      <c r="D36" s="29"/>
      <c r="E36" s="26">
        <v>3675</v>
      </c>
      <c r="F36" s="26">
        <v>13200</v>
      </c>
      <c r="G36" s="26">
        <v>5650</v>
      </c>
      <c r="H36" s="26">
        <v>26700</v>
      </c>
      <c r="I36" s="26">
        <v>32850</v>
      </c>
      <c r="J36" s="26">
        <v>600</v>
      </c>
      <c r="K36" s="26">
        <v>27850</v>
      </c>
      <c r="L36" s="26">
        <v>13250</v>
      </c>
      <c r="M36" s="26">
        <v>15425</v>
      </c>
      <c r="N36" s="26">
        <f>17278+6000</f>
        <v>23278</v>
      </c>
      <c r="O36" s="26">
        <f>13200+8150</f>
        <v>21350</v>
      </c>
      <c r="P36" s="23"/>
    </row>
    <row r="37" spans="1:16" ht="38.25">
      <c r="A37" s="52" t="s">
        <v>59</v>
      </c>
      <c r="B37" s="59" t="s">
        <v>60</v>
      </c>
      <c r="C37" s="54">
        <f t="shared" si="4"/>
        <v>8413</v>
      </c>
      <c r="D37" s="29">
        <v>610</v>
      </c>
      <c r="E37" s="26">
        <v>483</v>
      </c>
      <c r="F37" s="26">
        <v>583</v>
      </c>
      <c r="G37" s="26">
        <v>853</v>
      </c>
      <c r="H37" s="26">
        <v>383</v>
      </c>
      <c r="I37" s="26">
        <v>281</v>
      </c>
      <c r="J37" s="26">
        <v>129</v>
      </c>
      <c r="K37" s="26">
        <v>233</v>
      </c>
      <c r="L37" s="26">
        <v>822</v>
      </c>
      <c r="M37" s="26">
        <v>333</v>
      </c>
      <c r="N37" s="26">
        <v>186</v>
      </c>
      <c r="O37" s="26">
        <v>3517</v>
      </c>
      <c r="P37" s="23"/>
    </row>
    <row r="38" spans="1:16" ht="51">
      <c r="A38" s="52" t="s">
        <v>61</v>
      </c>
      <c r="B38" s="56" t="s">
        <v>62</v>
      </c>
      <c r="C38" s="54">
        <f t="shared" si="4"/>
        <v>3725</v>
      </c>
      <c r="D38" s="60"/>
      <c r="E38" s="26"/>
      <c r="F38" s="26"/>
      <c r="G38" s="26"/>
      <c r="H38" s="26"/>
      <c r="I38" s="26"/>
      <c r="J38" s="26"/>
      <c r="K38" s="26"/>
      <c r="L38" s="26">
        <v>3725</v>
      </c>
      <c r="M38" s="26"/>
      <c r="N38" s="26"/>
      <c r="O38" s="30"/>
      <c r="P38" s="23"/>
    </row>
    <row r="39" spans="1:16" ht="26.25" thickBot="1">
      <c r="A39" s="52" t="s">
        <v>63</v>
      </c>
      <c r="B39" s="61" t="s">
        <v>64</v>
      </c>
      <c r="C39" s="54">
        <f t="shared" si="4"/>
        <v>66384</v>
      </c>
      <c r="D39" s="62"/>
      <c r="E39" s="63"/>
      <c r="F39" s="63"/>
      <c r="G39" s="63"/>
      <c r="H39" s="63"/>
      <c r="I39" s="63"/>
      <c r="J39" s="63"/>
      <c r="K39" s="63"/>
      <c r="L39" s="63">
        <v>66384</v>
      </c>
      <c r="M39" s="63"/>
      <c r="N39" s="63"/>
      <c r="O39" s="64"/>
      <c r="P39" s="23"/>
    </row>
    <row r="40" spans="1:16" ht="39" thickBot="1">
      <c r="A40" s="52" t="s">
        <v>65</v>
      </c>
      <c r="B40" s="65" t="s">
        <v>66</v>
      </c>
      <c r="C40" s="66">
        <f t="shared" ref="C40:O40" si="5">SUM(C32:C39)</f>
        <v>1095467</v>
      </c>
      <c r="D40" s="33">
        <f t="shared" si="5"/>
        <v>56763</v>
      </c>
      <c r="E40" s="33">
        <f t="shared" si="5"/>
        <v>76462</v>
      </c>
      <c r="F40" s="33">
        <f t="shared" si="5"/>
        <v>85213</v>
      </c>
      <c r="G40" s="33">
        <f t="shared" si="5"/>
        <v>78704</v>
      </c>
      <c r="H40" s="33">
        <f t="shared" si="5"/>
        <v>99886</v>
      </c>
      <c r="I40" s="33">
        <f t="shared" si="5"/>
        <v>90396</v>
      </c>
      <c r="J40" s="33">
        <f t="shared" si="5"/>
        <v>52189</v>
      </c>
      <c r="K40" s="33">
        <f t="shared" si="5"/>
        <v>85196</v>
      </c>
      <c r="L40" s="33">
        <f t="shared" si="5"/>
        <v>143859</v>
      </c>
      <c r="M40" s="33">
        <f t="shared" si="5"/>
        <v>103566</v>
      </c>
      <c r="N40" s="33">
        <f t="shared" si="5"/>
        <v>96982</v>
      </c>
      <c r="O40" s="33">
        <f t="shared" si="5"/>
        <v>126251</v>
      </c>
      <c r="P40" s="23"/>
    </row>
    <row r="41" spans="1:16" ht="25.5">
      <c r="A41" s="52" t="s">
        <v>67</v>
      </c>
      <c r="B41" s="53" t="s">
        <v>68</v>
      </c>
      <c r="C41" s="54">
        <f t="shared" si="4"/>
        <v>150432</v>
      </c>
      <c r="D41" s="34">
        <v>21083</v>
      </c>
      <c r="E41" s="35">
        <v>3460</v>
      </c>
      <c r="F41" s="21">
        <v>133</v>
      </c>
      <c r="G41" s="21">
        <v>1301</v>
      </c>
      <c r="H41" s="21">
        <v>2418</v>
      </c>
      <c r="I41" s="21">
        <v>2006</v>
      </c>
      <c r="J41" s="21">
        <v>2292</v>
      </c>
      <c r="K41" s="21">
        <v>8259</v>
      </c>
      <c r="L41" s="29">
        <v>5766</v>
      </c>
      <c r="M41" s="21">
        <v>19524</v>
      </c>
      <c r="N41" s="21">
        <f>3720+20000</f>
        <v>23720</v>
      </c>
      <c r="O41" s="22">
        <f>34162+26308</f>
        <v>60470</v>
      </c>
      <c r="P41" s="23"/>
    </row>
    <row r="42" spans="1:16" ht="25.5">
      <c r="A42" s="52" t="s">
        <v>69</v>
      </c>
      <c r="B42" s="56" t="s">
        <v>70</v>
      </c>
      <c r="C42" s="54">
        <f>SUM(D42:O42)</f>
        <v>394504</v>
      </c>
      <c r="D42" s="29">
        <v>69737</v>
      </c>
      <c r="E42" s="29">
        <v>11784</v>
      </c>
      <c r="F42" s="29">
        <v>5690</v>
      </c>
      <c r="G42" s="29">
        <v>31192</v>
      </c>
      <c r="H42" s="29">
        <v>4920</v>
      </c>
      <c r="I42" s="29">
        <v>2446</v>
      </c>
      <c r="J42" s="29">
        <v>78313</v>
      </c>
      <c r="K42" s="29">
        <v>8005</v>
      </c>
      <c r="L42" s="10">
        <v>2012</v>
      </c>
      <c r="M42" s="26">
        <v>2777</v>
      </c>
      <c r="N42" s="29">
        <f>1116+65500</f>
        <v>66616</v>
      </c>
      <c r="O42" s="30">
        <f>4209+106803</f>
        <v>111012</v>
      </c>
      <c r="P42" s="23"/>
    </row>
    <row r="43" spans="1:16" ht="38.25">
      <c r="A43" s="52"/>
      <c r="B43" s="56" t="s">
        <v>71</v>
      </c>
      <c r="C43" s="54">
        <f>SUM(D43:O43)</f>
        <v>0</v>
      </c>
      <c r="D43" s="29"/>
      <c r="E43" s="29"/>
      <c r="F43" s="29"/>
      <c r="G43" s="29"/>
      <c r="H43" s="29"/>
      <c r="I43" s="29"/>
      <c r="J43" s="29"/>
      <c r="K43" s="29"/>
      <c r="L43" s="10"/>
      <c r="M43" s="26"/>
      <c r="N43" s="29"/>
      <c r="O43" s="30"/>
      <c r="P43" s="23"/>
    </row>
    <row r="44" spans="1:16" ht="63.75">
      <c r="A44" s="52" t="s">
        <v>72</v>
      </c>
      <c r="B44" s="59" t="s">
        <v>73</v>
      </c>
      <c r="C44" s="54">
        <f>SUM(D44:O44)</f>
        <v>0</v>
      </c>
      <c r="D44" s="29"/>
      <c r="E44" s="31"/>
      <c r="F44" s="26"/>
      <c r="G44" s="26"/>
      <c r="H44" s="26"/>
      <c r="I44" s="26"/>
      <c r="J44" s="26"/>
      <c r="K44" s="26"/>
      <c r="L44" s="26"/>
      <c r="M44" s="26"/>
      <c r="N44" s="26"/>
      <c r="O44" s="30"/>
      <c r="P44" s="23"/>
    </row>
    <row r="45" spans="1:16" ht="76.5">
      <c r="A45" s="52" t="s">
        <v>74</v>
      </c>
      <c r="B45" s="59" t="s">
        <v>75</v>
      </c>
      <c r="C45" s="54">
        <f>SUM(D45:O45)</f>
        <v>0</v>
      </c>
      <c r="D45" s="29"/>
      <c r="E45" s="31"/>
      <c r="F45" s="26"/>
      <c r="G45" s="26"/>
      <c r="H45" s="26"/>
      <c r="I45" s="26"/>
      <c r="J45" s="26"/>
      <c r="K45" s="26"/>
      <c r="L45" s="26"/>
      <c r="M45" s="26"/>
      <c r="N45" s="26"/>
      <c r="O45" s="30"/>
      <c r="P45" s="23"/>
    </row>
    <row r="46" spans="1:16" ht="64.5" thickBot="1">
      <c r="A46" s="52" t="s">
        <v>76</v>
      </c>
      <c r="B46" s="59" t="s">
        <v>77</v>
      </c>
      <c r="C46" s="54">
        <f>SUM(D46:O46)</f>
        <v>12000</v>
      </c>
      <c r="D46" s="29"/>
      <c r="E46" s="31"/>
      <c r="F46" s="26">
        <v>1500</v>
      </c>
      <c r="G46" s="26"/>
      <c r="H46" s="26">
        <v>9000</v>
      </c>
      <c r="I46" s="26">
        <v>1500</v>
      </c>
      <c r="J46" s="26"/>
      <c r="K46" s="26"/>
      <c r="L46" s="26"/>
      <c r="M46" s="26"/>
      <c r="N46" s="26"/>
      <c r="O46" s="30"/>
      <c r="P46" s="23"/>
    </row>
    <row r="47" spans="1:16" ht="51.75" thickBot="1">
      <c r="A47" s="52" t="s">
        <v>78</v>
      </c>
      <c r="B47" s="67" t="s">
        <v>79</v>
      </c>
      <c r="C47" s="66">
        <f t="shared" ref="C47:O47" si="6">SUM(C41:C46)</f>
        <v>556936</v>
      </c>
      <c r="D47" s="33">
        <f t="shared" si="6"/>
        <v>90820</v>
      </c>
      <c r="E47" s="33">
        <f t="shared" si="6"/>
        <v>15244</v>
      </c>
      <c r="F47" s="33">
        <f t="shared" si="6"/>
        <v>7323</v>
      </c>
      <c r="G47" s="33">
        <f t="shared" si="6"/>
        <v>32493</v>
      </c>
      <c r="H47" s="33">
        <f t="shared" si="6"/>
        <v>16338</v>
      </c>
      <c r="I47" s="33">
        <f t="shared" si="6"/>
        <v>5952</v>
      </c>
      <c r="J47" s="33">
        <f t="shared" si="6"/>
        <v>80605</v>
      </c>
      <c r="K47" s="33">
        <f t="shared" si="6"/>
        <v>16264</v>
      </c>
      <c r="L47" s="33">
        <f t="shared" si="6"/>
        <v>7778</v>
      </c>
      <c r="M47" s="33">
        <f t="shared" si="6"/>
        <v>22301</v>
      </c>
      <c r="N47" s="33">
        <f t="shared" si="6"/>
        <v>90336</v>
      </c>
      <c r="O47" s="33">
        <f t="shared" si="6"/>
        <v>171482</v>
      </c>
      <c r="P47" s="23"/>
    </row>
    <row r="48" spans="1:16" ht="89.25">
      <c r="A48" s="52" t="s">
        <v>80</v>
      </c>
      <c r="B48" s="39" t="s">
        <v>81</v>
      </c>
      <c r="C48" s="54">
        <f>SUM(D48:O48)</f>
        <v>15029</v>
      </c>
      <c r="D48" s="68">
        <v>15029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  <c r="P48" s="23"/>
    </row>
    <row r="49" spans="1:16" ht="90" thickBot="1">
      <c r="A49" s="52" t="s">
        <v>82</v>
      </c>
      <c r="B49" s="70" t="s">
        <v>83</v>
      </c>
      <c r="C49" s="54">
        <f>SUM(D49:O49)</f>
        <v>100000</v>
      </c>
      <c r="D49" s="71"/>
      <c r="E49" s="41"/>
      <c r="F49" s="40"/>
      <c r="G49" s="40"/>
      <c r="H49" s="40"/>
      <c r="I49" s="40"/>
      <c r="J49" s="40"/>
      <c r="K49" s="40"/>
      <c r="L49" s="40"/>
      <c r="M49" s="40">
        <v>100000</v>
      </c>
      <c r="N49" s="40"/>
      <c r="O49" s="63"/>
      <c r="P49" s="23"/>
    </row>
    <row r="50" spans="1:16" ht="26.25" thickBot="1">
      <c r="A50" s="52" t="s">
        <v>84</v>
      </c>
      <c r="B50" s="72" t="s">
        <v>85</v>
      </c>
      <c r="C50" s="73">
        <f>+C47+C49+C40+C48</f>
        <v>1767432</v>
      </c>
      <c r="D50" s="73">
        <f t="shared" ref="D50:O50" si="7">+D47+D49+D40+D48</f>
        <v>162612</v>
      </c>
      <c r="E50" s="73">
        <f t="shared" si="7"/>
        <v>91706</v>
      </c>
      <c r="F50" s="73">
        <f t="shared" si="7"/>
        <v>92536</v>
      </c>
      <c r="G50" s="73">
        <f t="shared" si="7"/>
        <v>111197</v>
      </c>
      <c r="H50" s="73">
        <f t="shared" si="7"/>
        <v>116224</v>
      </c>
      <c r="I50" s="73">
        <f t="shared" si="7"/>
        <v>96348</v>
      </c>
      <c r="J50" s="73">
        <f t="shared" si="7"/>
        <v>132794</v>
      </c>
      <c r="K50" s="73">
        <f t="shared" si="7"/>
        <v>101460</v>
      </c>
      <c r="L50" s="73">
        <f t="shared" si="7"/>
        <v>151637</v>
      </c>
      <c r="M50" s="73">
        <f t="shared" si="7"/>
        <v>225867</v>
      </c>
      <c r="N50" s="73">
        <f t="shared" si="7"/>
        <v>187318</v>
      </c>
      <c r="O50" s="73">
        <f t="shared" si="7"/>
        <v>297733</v>
      </c>
      <c r="P50" s="23"/>
    </row>
    <row r="51" spans="1:16">
      <c r="A51" s="8"/>
      <c r="B51" s="47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</row>
    <row r="53" spans="1:16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</sheetData>
  <mergeCells count="6">
    <mergeCell ref="A1:O1"/>
    <mergeCell ref="A2:O2"/>
    <mergeCell ref="A3:O3"/>
    <mergeCell ref="A26:O26"/>
    <mergeCell ref="A27:O27"/>
    <mergeCell ref="A28:O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2017-05-31T12:29:43Z</dcterms:created>
  <dcterms:modified xsi:type="dcterms:W3CDTF">2017-05-31T12:30:01Z</dcterms:modified>
</cp:coreProperties>
</file>