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640" tabRatio="727" firstSheet="15" activeTab="19"/>
  </bookViews>
  <sheets>
    <sheet name="ÖSSZEFÜGGÉSEK" sheetId="75" r:id="rId1"/>
    <sheet name="1.1.sz.mell." sheetId="1" r:id="rId2"/>
    <sheet name="2.1.sz.mell  " sheetId="73" r:id="rId3"/>
    <sheet name="2.2.sz.mell  " sheetId="61" r:id="rId4"/>
    <sheet name="3.sz.mell." sheetId="63" r:id="rId5"/>
    <sheet name="4.sz.mell." sheetId="64" r:id="rId6"/>
    <sheet name="5. sz. mell. " sheetId="71" r:id="rId7"/>
    <sheet name="6.1. sz. mell" sheetId="3" r:id="rId8"/>
    <sheet name="6.2. sz. mell" sheetId="79" r:id="rId9"/>
    <sheet name="6.3. sz. mell" sheetId="105" r:id="rId10"/>
    <sheet name="7.sz.mell" sheetId="111" r:id="rId11"/>
    <sheet name="1. sz tájékoztató t." sheetId="87" r:id="rId12"/>
    <sheet name="2. sz tájékoztató t" sheetId="66" r:id="rId13"/>
    <sheet name="3. sz tájékoztató t." sheetId="88" r:id="rId14"/>
    <sheet name="4.sz tájékoztató t." sheetId="70" r:id="rId15"/>
    <sheet name="5.1. tájékoztató tábla" sheetId="106" r:id="rId16"/>
    <sheet name="5.2. tájékoztató tábla" sheetId="107" r:id="rId17"/>
    <sheet name="5.3. tájékoztató tábla" sheetId="108" r:id="rId18"/>
    <sheet name="5.4. tájékoztató tábla" sheetId="109" r:id="rId19"/>
    <sheet name="6. tájékoztató tábla" sheetId="110" r:id="rId20"/>
    <sheet name="Munka1" sheetId="94" r:id="rId21"/>
  </sheets>
  <externalReferences>
    <externalReference r:id="rId22"/>
  </externalReferences>
  <definedNames>
    <definedName name="_ftn1" localSheetId="17">'5.3. tájékoztató tábla'!$A$27</definedName>
    <definedName name="_ftnref1" localSheetId="17">'5.3. tájékoztató tábla'!$A$18</definedName>
    <definedName name="_xlnm.Print_Titles" localSheetId="15">'5.1. tájékoztató tábla'!$2:$6</definedName>
    <definedName name="_xlnm.Print_Titles" localSheetId="7">'6.1. sz. mell'!$1:$6</definedName>
    <definedName name="_xlnm.Print_Titles" localSheetId="8">'6.2. sz. mell'!$1:$6</definedName>
    <definedName name="_xlnm.Print_Titles" localSheetId="9">'6.3. sz. mell'!$1:$6</definedName>
    <definedName name="_xlnm.Print_Area" localSheetId="11">'1. sz tájékoztató t.'!$A$1:$E$139</definedName>
    <definedName name="_xlnm.Print_Area" localSheetId="1">'1.1.sz.mell.'!$A$1:$E$129</definedName>
  </definedNames>
  <calcPr calcId="125725"/>
</workbook>
</file>

<file path=xl/calcChain.xml><?xml version="1.0" encoding="utf-8"?>
<calcChain xmlns="http://schemas.openxmlformats.org/spreadsheetml/2006/main">
  <c r="C1" i="110"/>
  <c r="J1" i="61"/>
  <c r="J1" i="73"/>
  <c r="G16" i="111"/>
  <c r="F16"/>
  <c r="D16"/>
  <c r="C16"/>
  <c r="E15"/>
  <c r="E14"/>
  <c r="E13"/>
  <c r="E12"/>
  <c r="E11"/>
  <c r="E10"/>
  <c r="E9"/>
  <c r="E8"/>
  <c r="E7"/>
  <c r="E6"/>
  <c r="E5"/>
  <c r="E16" s="1"/>
  <c r="B12" i="110"/>
  <c r="C6"/>
  <c r="C12" s="1"/>
  <c r="B6"/>
  <c r="D14" i="109"/>
  <c r="D8"/>
  <c r="D38" s="1"/>
  <c r="A1"/>
  <c r="D18" i="108"/>
  <c r="D14"/>
  <c r="D9"/>
  <c r="D38"/>
  <c r="A1"/>
  <c r="C18" i="107"/>
  <c r="C14"/>
  <c r="C21"/>
  <c r="A2"/>
  <c r="E66" i="106"/>
  <c r="D66"/>
  <c r="C66"/>
  <c r="E63"/>
  <c r="D63"/>
  <c r="C63"/>
  <c r="E59"/>
  <c r="D59"/>
  <c r="C59"/>
  <c r="E54"/>
  <c r="D54"/>
  <c r="C54"/>
  <c r="E45"/>
  <c r="D45"/>
  <c r="C45"/>
  <c r="E40"/>
  <c r="D40"/>
  <c r="D34" s="1"/>
  <c r="C40"/>
  <c r="E35"/>
  <c r="C35"/>
  <c r="E34"/>
  <c r="C34"/>
  <c r="E29"/>
  <c r="D29"/>
  <c r="C29"/>
  <c r="E24"/>
  <c r="C24"/>
  <c r="E19"/>
  <c r="E8" s="1"/>
  <c r="E51" s="1"/>
  <c r="E68" s="1"/>
  <c r="D19"/>
  <c r="C19"/>
  <c r="E14"/>
  <c r="C14"/>
  <c r="E9"/>
  <c r="C9"/>
  <c r="C8" s="1"/>
  <c r="C51" s="1"/>
  <c r="C68" s="1"/>
  <c r="D8"/>
  <c r="D51" s="1"/>
  <c r="D68" s="1"/>
  <c r="A1"/>
  <c r="C26" i="87"/>
  <c r="E115"/>
  <c r="D115"/>
  <c r="C115"/>
  <c r="E110"/>
  <c r="E123"/>
  <c r="D110"/>
  <c r="D123"/>
  <c r="C110"/>
  <c r="C123"/>
  <c r="E103"/>
  <c r="D103"/>
  <c r="C103"/>
  <c r="E82"/>
  <c r="E109" s="1"/>
  <c r="E124" s="1"/>
  <c r="D82"/>
  <c r="D109"/>
  <c r="D124" s="1"/>
  <c r="C82"/>
  <c r="C109" s="1"/>
  <c r="C124" s="1"/>
  <c r="E80"/>
  <c r="D80"/>
  <c r="C80"/>
  <c r="E68"/>
  <c r="D68"/>
  <c r="C68"/>
  <c r="E63"/>
  <c r="E75"/>
  <c r="E129" s="1"/>
  <c r="D63"/>
  <c r="D75" s="1"/>
  <c r="D129" s="1"/>
  <c r="C63"/>
  <c r="C75"/>
  <c r="C129" s="1"/>
  <c r="E57"/>
  <c r="D57"/>
  <c r="C57"/>
  <c r="E52"/>
  <c r="D52"/>
  <c r="C52"/>
  <c r="E46"/>
  <c r="D46"/>
  <c r="C46"/>
  <c r="E34"/>
  <c r="D34"/>
  <c r="C34"/>
  <c r="E27"/>
  <c r="D27"/>
  <c r="E26"/>
  <c r="D26"/>
  <c r="E19"/>
  <c r="D19"/>
  <c r="C19"/>
  <c r="E12"/>
  <c r="D12"/>
  <c r="C12"/>
  <c r="E5"/>
  <c r="E62" s="1"/>
  <c r="D5"/>
  <c r="D62" s="1"/>
  <c r="C5"/>
  <c r="C62" s="1"/>
  <c r="A1" i="70"/>
  <c r="A26" i="71"/>
  <c r="C51" i="105"/>
  <c r="C45"/>
  <c r="C57"/>
  <c r="C37"/>
  <c r="C30"/>
  <c r="C26"/>
  <c r="C20"/>
  <c r="C8"/>
  <c r="C36"/>
  <c r="C41" s="1"/>
  <c r="D51"/>
  <c r="D45"/>
  <c r="D57"/>
  <c r="D37"/>
  <c r="D30"/>
  <c r="D26"/>
  <c r="D20"/>
  <c r="D8"/>
  <c r="D36"/>
  <c r="D41" s="1"/>
  <c r="D52" i="79"/>
  <c r="D46"/>
  <c r="D58"/>
  <c r="D38"/>
  <c r="D31"/>
  <c r="D26"/>
  <c r="D20"/>
  <c r="D8"/>
  <c r="D37"/>
  <c r="D42" s="1"/>
  <c r="C52"/>
  <c r="C46"/>
  <c r="C58"/>
  <c r="C38"/>
  <c r="C31"/>
  <c r="C26"/>
  <c r="C20"/>
  <c r="C8"/>
  <c r="C37"/>
  <c r="C42" s="1"/>
  <c r="D115" i="3"/>
  <c r="D110"/>
  <c r="D103"/>
  <c r="D82"/>
  <c r="D109"/>
  <c r="D71"/>
  <c r="D66"/>
  <c r="D60"/>
  <c r="D55"/>
  <c r="D49"/>
  <c r="D37"/>
  <c r="D30"/>
  <c r="D29"/>
  <c r="D22"/>
  <c r="D15"/>
  <c r="D8"/>
  <c r="D65"/>
  <c r="C115"/>
  <c r="C124"/>
  <c r="C110"/>
  <c r="C103"/>
  <c r="C82"/>
  <c r="C109"/>
  <c r="C125" s="1"/>
  <c r="C71"/>
  <c r="C78" s="1"/>
  <c r="C66"/>
  <c r="C60"/>
  <c r="C55"/>
  <c r="C49"/>
  <c r="C37"/>
  <c r="C30"/>
  <c r="C29"/>
  <c r="C22"/>
  <c r="C15"/>
  <c r="C8"/>
  <c r="C65"/>
  <c r="H3" i="64"/>
  <c r="F17"/>
  <c r="E17"/>
  <c r="B18" i="63"/>
  <c r="F18"/>
  <c r="E18"/>
  <c r="D3"/>
  <c r="D3" i="64" s="1"/>
  <c r="D18" i="63"/>
  <c r="H3"/>
  <c r="H5"/>
  <c r="H6"/>
  <c r="H18" s="1"/>
  <c r="H7"/>
  <c r="H9"/>
  <c r="H10"/>
  <c r="H11"/>
  <c r="H12"/>
  <c r="H13"/>
  <c r="H14"/>
  <c r="H15"/>
  <c r="H16"/>
  <c r="H17"/>
  <c r="G18"/>
  <c r="G30" i="61"/>
  <c r="G17"/>
  <c r="C32" s="1"/>
  <c r="G4"/>
  <c r="H30"/>
  <c r="H17"/>
  <c r="H4"/>
  <c r="D24"/>
  <c r="D18"/>
  <c r="D30" s="1"/>
  <c r="D17"/>
  <c r="D32" s="1"/>
  <c r="D4"/>
  <c r="C24"/>
  <c r="C18"/>
  <c r="C30"/>
  <c r="G33" s="1"/>
  <c r="C17"/>
  <c r="C33" s="1"/>
  <c r="E4"/>
  <c r="E17"/>
  <c r="E18"/>
  <c r="E24"/>
  <c r="E30"/>
  <c r="E31" s="1"/>
  <c r="G29" i="73"/>
  <c r="G18"/>
  <c r="G31"/>
  <c r="H29"/>
  <c r="H18"/>
  <c r="D24"/>
  <c r="D19"/>
  <c r="D29" s="1"/>
  <c r="D30" s="1"/>
  <c r="D18"/>
  <c r="D31" s="1"/>
  <c r="H4"/>
  <c r="C24"/>
  <c r="C19"/>
  <c r="C29"/>
  <c r="G32" s="1"/>
  <c r="C18"/>
  <c r="C31" s="1"/>
  <c r="G4"/>
  <c r="D82" i="1"/>
  <c r="D115"/>
  <c r="D110"/>
  <c r="D123"/>
  <c r="D103"/>
  <c r="D109"/>
  <c r="D124" s="1"/>
  <c r="D68"/>
  <c r="D63"/>
  <c r="D75"/>
  <c r="D129" s="1"/>
  <c r="D57"/>
  <c r="D52"/>
  <c r="D46"/>
  <c r="D34"/>
  <c r="D27"/>
  <c r="D26" s="1"/>
  <c r="D19"/>
  <c r="D12"/>
  <c r="D5"/>
  <c r="D80"/>
  <c r="E115"/>
  <c r="E110"/>
  <c r="E123" s="1"/>
  <c r="E103"/>
  <c r="E82"/>
  <c r="E109"/>
  <c r="E68"/>
  <c r="E63"/>
  <c r="E75"/>
  <c r="E129" s="1"/>
  <c r="E57"/>
  <c r="E52"/>
  <c r="E46"/>
  <c r="E34"/>
  <c r="E27"/>
  <c r="E26" s="1"/>
  <c r="E19"/>
  <c r="E12"/>
  <c r="E5"/>
  <c r="E62" s="1"/>
  <c r="E80"/>
  <c r="I10" i="66"/>
  <c r="I7"/>
  <c r="I8"/>
  <c r="C115" i="1"/>
  <c r="C123" s="1"/>
  <c r="C110"/>
  <c r="C82"/>
  <c r="C103"/>
  <c r="C109" s="1"/>
  <c r="I17" i="61"/>
  <c r="E32" s="1"/>
  <c r="E82" i="3"/>
  <c r="E109" s="1"/>
  <c r="E103"/>
  <c r="E115"/>
  <c r="E8"/>
  <c r="E65" s="1"/>
  <c r="E15"/>
  <c r="E22"/>
  <c r="E30"/>
  <c r="E29"/>
  <c r="E37"/>
  <c r="E49"/>
  <c r="E55"/>
  <c r="E60"/>
  <c r="E71"/>
  <c r="E78" s="1"/>
  <c r="E66"/>
  <c r="E18" i="73"/>
  <c r="E31" s="1"/>
  <c r="E51" i="105"/>
  <c r="E45"/>
  <c r="E26" i="79"/>
  <c r="I29" i="73"/>
  <c r="C27" i="1"/>
  <c r="D14" i="71"/>
  <c r="C14"/>
  <c r="B14"/>
  <c r="A12" i="75"/>
  <c r="G3" i="64"/>
  <c r="E37" i="105"/>
  <c r="E30"/>
  <c r="E26"/>
  <c r="E20"/>
  <c r="E8"/>
  <c r="E36"/>
  <c r="E41" s="1"/>
  <c r="H16" i="66"/>
  <c r="G16"/>
  <c r="F16"/>
  <c r="E16"/>
  <c r="D16"/>
  <c r="I16" s="1"/>
  <c r="H14"/>
  <c r="G14"/>
  <c r="F14"/>
  <c r="E14"/>
  <c r="D14"/>
  <c r="H12"/>
  <c r="G12"/>
  <c r="F12"/>
  <c r="E12"/>
  <c r="D12"/>
  <c r="I12" s="1"/>
  <c r="H9"/>
  <c r="G9"/>
  <c r="F9"/>
  <c r="E9"/>
  <c r="D9"/>
  <c r="H6"/>
  <c r="H18" s="1"/>
  <c r="G6"/>
  <c r="G18" s="1"/>
  <c r="F6"/>
  <c r="F18" s="1"/>
  <c r="E6"/>
  <c r="E18" s="1"/>
  <c r="D6"/>
  <c r="D18" s="1"/>
  <c r="D30" i="88"/>
  <c r="C30"/>
  <c r="E52" i="79"/>
  <c r="E38"/>
  <c r="E31"/>
  <c r="E20"/>
  <c r="E110" i="3"/>
  <c r="E124" s="1"/>
  <c r="I18" i="73"/>
  <c r="C5" i="1"/>
  <c r="C12"/>
  <c r="C19"/>
  <c r="C26"/>
  <c r="C34"/>
  <c r="C52"/>
  <c r="C46"/>
  <c r="C57"/>
  <c r="C62"/>
  <c r="C76" s="1"/>
  <c r="C68"/>
  <c r="C63"/>
  <c r="I30" i="61"/>
  <c r="I31"/>
  <c r="E19" i="73"/>
  <c r="E29" s="1"/>
  <c r="E24"/>
  <c r="E46" i="79"/>
  <c r="E58"/>
  <c r="E8"/>
  <c r="E37"/>
  <c r="E42" s="1"/>
  <c r="I17" i="66"/>
  <c r="E5" i="71"/>
  <c r="E7"/>
  <c r="E12" s="1"/>
  <c r="E8"/>
  <c r="E9"/>
  <c r="E10"/>
  <c r="E11"/>
  <c r="D12"/>
  <c r="C12"/>
  <c r="B12"/>
  <c r="E6"/>
  <c r="E15"/>
  <c r="E22" s="1"/>
  <c r="E16"/>
  <c r="E17"/>
  <c r="E18"/>
  <c r="E19"/>
  <c r="E20"/>
  <c r="E21"/>
  <c r="B22"/>
  <c r="C22"/>
  <c r="D22"/>
  <c r="D31"/>
  <c r="D25" i="70"/>
  <c r="I9" i="66"/>
  <c r="I14"/>
  <c r="I11"/>
  <c r="I13"/>
  <c r="I15"/>
  <c r="H5" i="64"/>
  <c r="H6"/>
  <c r="H7"/>
  <c r="H8"/>
  <c r="H9"/>
  <c r="H10"/>
  <c r="H11"/>
  <c r="H12"/>
  <c r="H13"/>
  <c r="H14"/>
  <c r="H15"/>
  <c r="H16"/>
  <c r="H17"/>
  <c r="B17"/>
  <c r="D17"/>
  <c r="G17"/>
  <c r="I31" i="73"/>
  <c r="C80" i="1"/>
  <c r="I30" i="73"/>
  <c r="I4" i="61"/>
  <c r="I4" i="73"/>
  <c r="E57" i="105"/>
  <c r="C75" i="1"/>
  <c r="C129" s="1"/>
  <c r="D124" i="3"/>
  <c r="D125"/>
  <c r="D78"/>
  <c r="D79"/>
  <c r="G31" i="61"/>
  <c r="H31"/>
  <c r="H31" i="73"/>
  <c r="G30"/>
  <c r="H30"/>
  <c r="C124" i="1" l="1"/>
  <c r="C128"/>
  <c r="E76"/>
  <c r="E128"/>
  <c r="C76" i="87"/>
  <c r="C128"/>
  <c r="E76"/>
  <c r="E128"/>
  <c r="E32" i="73"/>
  <c r="I32"/>
  <c r="D31" i="61"/>
  <c r="D33"/>
  <c r="D76" i="87"/>
  <c r="D128"/>
  <c r="E125" i="3"/>
  <c r="E79"/>
  <c r="E124" i="1"/>
  <c r="D62"/>
  <c r="C79" i="3"/>
  <c r="C32" i="73"/>
  <c r="D32"/>
  <c r="I33" i="61"/>
  <c r="E30" i="73"/>
  <c r="C30"/>
  <c r="H32"/>
  <c r="C31" i="61"/>
  <c r="H33"/>
  <c r="H32"/>
  <c r="I32"/>
  <c r="I6" i="66"/>
  <c r="I18" s="1"/>
  <c r="E33" i="61"/>
  <c r="G32"/>
  <c r="D76" i="1" l="1"/>
  <c r="D128"/>
</calcChain>
</file>

<file path=xl/sharedStrings.xml><?xml version="1.0" encoding="utf-8"?>
<sst xmlns="http://schemas.openxmlformats.org/spreadsheetml/2006/main" count="1762" uniqueCount="677">
  <si>
    <t>Beruházási (felhalmozási) kiadások előirányzata beruházásonként</t>
  </si>
  <si>
    <t>Felújítási kiadások előirányzata felújításonként</t>
  </si>
  <si>
    <t>Vállalkozási maradvány igénybevétele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</si>
  <si>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</si>
  <si>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</si>
  <si>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</si>
  <si>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</si>
  <si>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</si>
  <si>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</si>
  <si>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</si>
  <si>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kiadások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</si>
  <si>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</si>
  <si>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</si>
  <si>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</si>
  <si>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</si>
  <si>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</si>
  <si>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</si>
  <si>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</si>
  <si>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</si>
  <si>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</si>
  <si>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</si>
  <si>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</si>
  <si>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</si>
  <si>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</si>
  <si>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</si>
  <si>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</si>
  <si>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</si>
  <si>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</si>
  <si>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</si>
  <si>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</si>
  <si>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</si>
  <si>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</si>
  <si>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</si>
  <si>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</si>
  <si>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</si>
  <si>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</si>
  <si>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</si>
  <si>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</si>
  <si>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</si>
  <si>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</si>
  <si>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</si>
  <si>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</si>
  <si>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</si>
  <si>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</si>
  <si>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</si>
  <si>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</si>
  <si>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</si>
  <si>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</si>
  <si>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</si>
  <si>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</si>
  <si>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</si>
  <si>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</si>
  <si>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</si>
  <si>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</si>
  <si>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</si>
  <si>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</si>
  <si>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</si>
  <si>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</si>
  <si>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</si>
  <si>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</si>
  <si>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</si>
  <si>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</si>
  <si>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</si>
  <si>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</si>
  <si>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</si>
  <si>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</si>
  <si>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</si>
  <si>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</si>
  <si>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</si>
  <si>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</si>
  <si>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</si>
  <si>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</si>
  <si>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</si>
  <si>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</si>
  <si>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</si>
  <si>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</si>
  <si>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</si>
  <si>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</si>
  <si>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</si>
  <si>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</si>
  <si>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</si>
  <si>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</si>
  <si>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</si>
  <si>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</si>
  <si>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</si>
  <si>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</si>
  <si>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</si>
  <si>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</si>
  <si>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</si>
  <si>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</si>
  <si>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</si>
  <si>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</si>
  <si>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</si>
  <si>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</si>
  <si>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</si>
  <si>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</si>
  <si>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</si>
  <si>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</si>
  <si>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</si>
  <si>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</si>
  <si>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</si>
  <si>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</si>
  <si>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</si>
  <si>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</si>
  <si>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</si>
  <si>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</si>
  <si>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</si>
  <si>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</si>
  <si>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</si>
  <si>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</si>
  <si>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</si>
  <si>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</si>
  <si>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</si>
  <si>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</si>
  <si>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</si>
  <si>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</si>
  <si>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</si>
  <si>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</si>
  <si>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</si>
  <si>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</si>
  <si>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</si>
  <si>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</si>
  <si>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</si>
  <si>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</si>
  <si>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</si>
  <si>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</si>
  <si>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</si>
  <si>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</si>
  <si>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</si>
  <si>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Költségvetési rendelet űrlapjainak összefüggései: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</si>
  <si>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</si>
  <si>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</si>
  <si>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</si>
  <si>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</si>
  <si>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</si>
  <si>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</si>
  <si>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</si>
  <si>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</si>
  <si>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</si>
  <si>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</si>
  <si>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</si>
  <si>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</si>
  <si>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</si>
  <si>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</si>
  <si>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</si>
  <si>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</si>
  <si>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</si>
  <si>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</si>
  <si>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</si>
  <si>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</si>
  <si>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</si>
  <si>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</si>
  <si>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</si>
  <si>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</si>
  <si>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</si>
  <si>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</si>
  <si>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</si>
  <si>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</si>
  <si>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</si>
  <si>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</si>
  <si>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</si>
  <si>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</si>
  <si>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</si>
  <si>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</si>
  <si>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</si>
  <si>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Értékpapír vásárlása, visszavásárlása</t>
  </si>
  <si>
    <t>Betét elhelyezése</t>
  </si>
  <si>
    <t>Hitelek törlesztése</t>
  </si>
  <si>
    <t>Befektetési célú belföldi, külföldi értékpapírok vásárlása</t>
  </si>
  <si>
    <t>Nem kötelező!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</si>
  <si>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</si>
  <si>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</si>
  <si>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</si>
  <si>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</si>
  <si>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</si>
  <si>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</si>
  <si>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</si>
  <si>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</si>
  <si>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</si>
  <si>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</si>
  <si>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</si>
  <si>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</si>
  <si>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</si>
  <si>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</si>
  <si>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</si>
  <si>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</si>
  <si>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</si>
  <si>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</si>
  <si>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</si>
  <si>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</si>
  <si>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</si>
  <si>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</si>
  <si>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</si>
  <si>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</si>
  <si>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</si>
  <si>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</si>
  <si>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</si>
  <si>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</si>
  <si>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</si>
  <si>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</si>
  <si>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</si>
  <si>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</si>
  <si>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</si>
  <si>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</si>
  <si>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</si>
  <si>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</si>
  <si>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</si>
  <si>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</si>
  <si>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</si>
  <si>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</si>
  <si>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</si>
  <si>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</si>
  <si>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</si>
  <si>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</si>
  <si>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</si>
  <si>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</si>
  <si>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</si>
  <si>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</si>
  <si>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</si>
  <si>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</si>
  <si>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</si>
  <si>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</si>
  <si>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</si>
  <si>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</si>
  <si>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</si>
  <si>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</si>
  <si>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</si>
  <si>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</si>
  <si>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</si>
  <si>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</si>
  <si>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</si>
  <si>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</si>
  <si>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</si>
  <si>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</si>
  <si>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</si>
  <si>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</si>
  <si>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</si>
  <si>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</si>
  <si>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</si>
  <si>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</si>
  <si>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</si>
  <si>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</si>
  <si>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</si>
  <si>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</si>
  <si>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</si>
  <si>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</si>
  <si>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</si>
  <si>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</si>
  <si>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</si>
  <si>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</si>
  <si>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</si>
  <si>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</si>
  <si>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</si>
  <si>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</si>
  <si>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</si>
  <si>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</si>
  <si>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</si>
  <si>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</si>
  <si>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</si>
  <si>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</si>
  <si>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</si>
  <si>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</si>
  <si>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</si>
  <si>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</si>
  <si>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</si>
  <si>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</si>
  <si>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</si>
  <si>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</si>
  <si>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</si>
  <si>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</si>
  <si>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</si>
  <si>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</si>
  <si>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</si>
  <si>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Államháztartáson belüli megelőlegezések</t>
  </si>
  <si>
    <t xml:space="preserve">    14.</t>
  </si>
  <si>
    <t xml:space="preserve">    15.</t>
  </si>
  <si>
    <t>Adóssághoz nem kapcsolódó származékos ügyletek bevételei</t>
  </si>
  <si>
    <t xml:space="preserve">    16.</t>
  </si>
  <si>
    <t>10.1.</t>
  </si>
  <si>
    <t>12.1.</t>
  </si>
  <si>
    <t>12.2.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</si>
  <si>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</si>
  <si>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</si>
  <si>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</si>
  <si>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</si>
  <si>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</si>
  <si>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</si>
  <si>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</si>
  <si>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</si>
  <si>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</si>
  <si>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</si>
  <si>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</si>
  <si>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</si>
  <si>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</si>
  <si>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</si>
  <si>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</si>
  <si>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</si>
  <si>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</si>
  <si>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</si>
  <si>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</si>
  <si>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</si>
  <si>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</si>
  <si>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</si>
  <si>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</si>
  <si>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</si>
  <si>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</si>
  <si>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</si>
  <si>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</si>
  <si>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</si>
  <si>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</si>
  <si>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</si>
  <si>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</si>
  <si>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</si>
  <si>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</si>
  <si>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</si>
  <si>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</si>
  <si>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</si>
  <si>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</si>
  <si>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</si>
  <si>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</si>
  <si>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</si>
  <si>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</si>
  <si>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</si>
  <si>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</si>
  <si>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</si>
  <si>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</si>
  <si>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</si>
  <si>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</si>
  <si>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</si>
  <si>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</si>
  <si>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</si>
  <si>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</si>
  <si>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</si>
  <si>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</si>
  <si>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</si>
  <si>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</si>
  <si>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</si>
  <si>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</si>
  <si>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</si>
  <si>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</si>
  <si>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</si>
  <si>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</si>
  <si>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</si>
  <si>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</si>
  <si>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</si>
  <si>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</si>
  <si>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</si>
  <si>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</si>
  <si>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</si>
  <si>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</si>
  <si>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</si>
  <si>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</si>
  <si>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</si>
  <si>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</si>
  <si>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</si>
  <si>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</si>
  <si>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</si>
  <si>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</si>
  <si>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</si>
  <si>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</si>
  <si>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</si>
  <si>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</si>
  <si>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</si>
  <si>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</si>
  <si>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</si>
  <si>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</si>
  <si>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</si>
  <si>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</si>
  <si>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</si>
  <si>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</si>
  <si>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</si>
  <si>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</si>
  <si>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</si>
  <si>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</si>
  <si>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</si>
  <si>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</si>
  <si>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</si>
  <si>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 xml:space="preserve">   Rövid lejáratú  hitelek, kölcsönök felvétele</t>
  </si>
  <si>
    <t>Pénzeszközök lekötött betétként elhelyezése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</si>
  <si>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</si>
  <si>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</si>
  <si>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</si>
  <si>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</si>
  <si>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</si>
  <si>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</si>
  <si>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</si>
  <si>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</si>
  <si>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</si>
  <si>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</si>
  <si>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</si>
  <si>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</si>
  <si>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</si>
  <si>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</si>
  <si>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</si>
  <si>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</si>
  <si>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</si>
  <si>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</si>
  <si>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</si>
  <si>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</si>
  <si>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</si>
  <si>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</si>
  <si>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</si>
  <si>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</si>
  <si>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</si>
  <si>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</si>
  <si>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</si>
  <si>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</si>
  <si>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</si>
  <si>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</si>
  <si>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</si>
  <si>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</si>
  <si>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</si>
  <si>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</si>
  <si>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</si>
  <si>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</si>
  <si>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</si>
  <si>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</si>
  <si>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</si>
  <si>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</si>
  <si>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</si>
  <si>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Rövid lejáratú hitelek, kölcsönök törlesztése</t>
  </si>
  <si>
    <t>Hosszú lejáratú hitelek, kölcsönök törlesztése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</si>
  <si>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</si>
  <si>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</si>
  <si>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</si>
  <si>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</si>
  <si>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</si>
  <si>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</si>
  <si>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</si>
  <si>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</si>
  <si>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</si>
  <si>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</si>
  <si>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Központi, irányító szervi támogatás</t>
  </si>
  <si>
    <t>Belföldi finanszírozás kiadásai (6.1. + … + 6.5.)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</si>
  <si>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</si>
  <si>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</si>
  <si>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</si>
  <si>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</si>
  <si>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</si>
  <si>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</si>
  <si>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 xml:space="preserve">Belföldi értékpapírok bevételei </t>
  </si>
  <si>
    <t>BEVÉTELEK ÖSSZESEN: (9+13)</t>
  </si>
  <si>
    <t xml:space="preserve">Belföldi értékpapírok kiadásai </t>
  </si>
  <si>
    <t>Buji Aranyalma Egységes Óvoda és Bölcsőde</t>
  </si>
  <si>
    <t xml:space="preserve">   </t>
  </si>
  <si>
    <t>Külföldi finanszírozás kiadásai</t>
  </si>
  <si>
    <t xml:space="preserve">Belföldi finanszírozás bevételei </t>
  </si>
  <si>
    <t xml:space="preserve">Külföldi finanszírozás bevételei </t>
  </si>
  <si>
    <t>Ingatlan vásárlás</t>
  </si>
  <si>
    <t>2015-2015</t>
  </si>
  <si>
    <t>Kisértékű eszközbeszerzés- hivatal</t>
  </si>
  <si>
    <t>Térfigyelő rendszer telepítése</t>
  </si>
  <si>
    <t>Belföldi finanszírozás kiadásai (6.1+…+6.4.)</t>
  </si>
  <si>
    <t xml:space="preserve">Külföldi finanszírozás kiadásai </t>
  </si>
  <si>
    <t>Felhalmozási célú hosszú lejáratú hitel törlesztése</t>
  </si>
  <si>
    <t>2014</t>
  </si>
  <si>
    <t>Református Egyházközség</t>
  </si>
  <si>
    <t>működési célú támogatás</t>
  </si>
  <si>
    <t>Katolikus Egyházközség</t>
  </si>
  <si>
    <t>Római-katolikus Egyházközség</t>
  </si>
  <si>
    <t>Buji Polgárőr Egyesület</t>
  </si>
  <si>
    <t>Napfény Nyugdíjas Egyesület</t>
  </si>
  <si>
    <t>Buji Sportegyesület</t>
  </si>
  <si>
    <t>Buji Diáksport Egyesület</t>
  </si>
  <si>
    <t>2015. évi előirányzat</t>
  </si>
  <si>
    <t>2015. XII. 31. teljesítés</t>
  </si>
  <si>
    <t>2015. évi eredeti előirányzat</t>
  </si>
  <si>
    <t>2015. évi módosított előirányzat</t>
  </si>
  <si>
    <t>I</t>
  </si>
  <si>
    <t>2015.XII.31. teljesítés</t>
  </si>
  <si>
    <t>H=(B-D-G)</t>
  </si>
  <si>
    <t>Orvosi eszközök, védőnői berendezések beszerzése</t>
  </si>
  <si>
    <t>Kisértékű eszközbeszerzés- önkormányzat</t>
  </si>
  <si>
    <t>Kisértékű eszközbeszerzés- óvoda, konyha</t>
  </si>
  <si>
    <t>Közfoglalkoztatás beruházási kiadásai</t>
  </si>
  <si>
    <t>Általános iskola felújítás- saját erő</t>
  </si>
  <si>
    <t>KEOP-5.7.0/15-2015-0346 Épületenergetikai fejlesztés Buj Községben</t>
  </si>
  <si>
    <t>Önkormányzati ingatlanok energetikai fejlesztése-KEOP 5.7.0/15-2015-0346</t>
  </si>
  <si>
    <t>Mód. Előirányzat</t>
  </si>
  <si>
    <t>Államháztartáson belüli megelőlegezés</t>
  </si>
  <si>
    <t>2016. évi előirányzat BEVÉTELEK</t>
  </si>
  <si>
    <t>2015.</t>
  </si>
  <si>
    <t>2016.</t>
  </si>
  <si>
    <t>2016.után</t>
  </si>
  <si>
    <t>2015.előtt</t>
  </si>
  <si>
    <t>2017.</t>
  </si>
  <si>
    <t>2017.után</t>
  </si>
  <si>
    <t>2015</t>
  </si>
  <si>
    <t>2014. évi tény</t>
  </si>
  <si>
    <t>Debrecen- Nyíregyháza Egyházmegyei Karitász</t>
  </si>
  <si>
    <t>Diákolimpián való részvétel támogatása</t>
  </si>
  <si>
    <t>Adatok: ezer forintban!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</si>
  <si>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</si>
  <si>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</si>
  <si>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</si>
  <si>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</si>
  <si>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</si>
  <si>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</si>
  <si>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</si>
  <si>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</si>
  <si>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</si>
  <si>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</si>
  <si>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</si>
  <si>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</si>
  <si>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</si>
  <si>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</si>
  <si>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</si>
  <si>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</si>
  <si>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</si>
  <si>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</si>
  <si>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</si>
  <si>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</si>
  <si>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</si>
  <si>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</si>
  <si>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</si>
  <si>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</si>
  <si>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</si>
  <si>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</si>
  <si>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</si>
  <si>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</si>
  <si>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</si>
  <si>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</si>
  <si>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</si>
  <si>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</si>
  <si>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</si>
  <si>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</si>
  <si>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</si>
  <si>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</si>
  <si>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</si>
  <si>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</si>
  <si>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</si>
  <si>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</si>
  <si>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</si>
  <si>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</si>
  <si>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</si>
  <si>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</si>
  <si>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</si>
  <si>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</si>
  <si>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</si>
  <si>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</si>
  <si>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</si>
  <si>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</si>
  <si>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</si>
  <si>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</si>
  <si>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</si>
  <si>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</si>
  <si>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</si>
  <si>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</si>
  <si>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</si>
  <si>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</si>
  <si>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</si>
  <si>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</si>
  <si>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</si>
  <si>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</si>
  <si>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</si>
  <si>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</si>
  <si>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</si>
  <si>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</si>
  <si>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</si>
  <si>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</si>
  <si>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</si>
  <si>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</si>
  <si>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</si>
  <si>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</si>
  <si>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</si>
  <si>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</si>
  <si>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</si>
  <si>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</si>
  <si>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</si>
  <si>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</si>
  <si>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</si>
  <si>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</si>
  <si>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</si>
  <si>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</si>
  <si>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</si>
  <si>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</si>
  <si>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</si>
  <si>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</si>
  <si>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</si>
  <si>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</si>
  <si>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</si>
  <si>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</si>
  <si>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</si>
  <si>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</si>
  <si>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</si>
  <si>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</si>
  <si>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</si>
  <si>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</si>
  <si>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</si>
  <si>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</si>
  <si>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</si>
  <si>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</si>
  <si>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</si>
  <si>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</si>
  <si>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</si>
  <si>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</si>
  <si>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</si>
  <si>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</si>
  <si>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</si>
  <si>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</si>
  <si>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</si>
  <si>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</si>
  <si>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</si>
  <si>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</si>
  <si>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VAGYONKIMUTATÁS
a könyvviteli mérlegben értékkel szereplő forrásokról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</si>
  <si>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</si>
  <si>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</si>
  <si>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</si>
  <si>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</si>
  <si>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</si>
  <si>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</si>
  <si>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</si>
  <si>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</si>
  <si>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</si>
  <si>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</si>
  <si>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</si>
  <si>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</si>
  <si>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</si>
  <si>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</si>
  <si>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</si>
  <si>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</si>
  <si>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Mennyiség
(db)</t>
  </si>
  <si>
    <t>Értéke
(E 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</si>
  <si>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</si>
  <si>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</si>
  <si>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</si>
  <si>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</si>
  <si>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</si>
  <si>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</si>
  <si>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</si>
  <si>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</si>
  <si>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</si>
  <si>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</si>
  <si>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</si>
  <si>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</si>
  <si>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</si>
  <si>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</si>
  <si>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</si>
  <si>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</si>
  <si>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</si>
  <si>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</si>
  <si>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</si>
  <si>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</si>
  <si>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Nyilvántartott függő követelések, kötelezettségek
(db)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</si>
  <si>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</si>
  <si>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</si>
  <si>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</si>
  <si>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</si>
  <si>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</si>
  <si>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</si>
  <si>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</si>
  <si>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</si>
  <si>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</si>
  <si>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</si>
  <si>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</si>
  <si>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PÉNZESZKÖZÖK VÁLTOZÁSÁNAK LEVEZETÉSE</t>
  </si>
  <si>
    <t>Összeg  ( E 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</si>
  <si>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</si>
  <si>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</si>
  <si>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</si>
  <si>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</si>
  <si>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</si>
  <si>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</si>
  <si>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</si>
  <si>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</si>
  <si>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</si>
  <si>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</si>
  <si>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</si>
  <si>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</si>
  <si>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</si>
  <si>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Buj község Önkormányzata</t>
  </si>
  <si>
    <t>Buji Polgármesteri Hivatal</t>
  </si>
  <si>
    <t>Buji Egységes Aranyalma Óvoda és Bölcsőde</t>
  </si>
  <si>
    <t>6.1. melléklet a 6/2016.(V.31.) önkormányzati rendelethez</t>
  </si>
  <si>
    <t>6.2. melléklet a 6/2016. (V.31.) önkormányzati rendelethez</t>
  </si>
  <si>
    <t>6.3. melléklet a 6/2016. (V.31.) önkormányzati rendelethez</t>
  </si>
  <si>
    <t>2. tájékoztató tábla  6/2016. (V.31.) önkormányzati rendelethez</t>
  </si>
</sst>
</file>

<file path=xl/styles.xml><?xml version="1.0" encoding="utf-8"?>
<styleSheet xmlns="http://schemas.openxmlformats.org/spreadsheetml/2006/main">
  <numFmts count="6">
    <numFmt numFmtId="43" formatCode="_-* #,##0.00\ _F_t_-;\-* #,##0.00\ _F_t_-;_-* &quot;-&quot;??\ _F_t_-;_-@_-"/>
    <numFmt numFmtId="164" formatCode="#,###"/>
    <numFmt numFmtId="165" formatCode="00"/>
    <numFmt numFmtId="166" formatCode="#,###__;\-#,###__"/>
    <numFmt numFmtId="167" formatCode="#,###\ _F_t;\-#,###\ _F_t"/>
    <numFmt numFmtId="168" formatCode="#,###__"/>
  </numFmts>
  <fonts count="60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i/>
      <sz val="9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</font>
    <font>
      <i/>
      <sz val="8"/>
      <name val="Times New Roman"/>
      <family val="1"/>
      <charset val="238"/>
    </font>
    <font>
      <b/>
      <i/>
      <sz val="8"/>
      <name val="Times New Roman"/>
      <family val="1"/>
    </font>
    <font>
      <sz val="10"/>
      <name val="MS Sans Serif"/>
      <family val="2"/>
      <charset val="238"/>
    </font>
    <font>
      <b/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1" fillId="0" borderId="0"/>
    <xf numFmtId="0" fontId="59" fillId="0" borderId="0"/>
    <xf numFmtId="0" fontId="16" fillId="0" borderId="0"/>
    <xf numFmtId="0" fontId="11" fillId="0" borderId="0"/>
    <xf numFmtId="0" fontId="16" fillId="0" borderId="0"/>
    <xf numFmtId="0" fontId="42" fillId="0" borderId="0"/>
  </cellStyleXfs>
  <cellXfs count="634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9" applyFont="1" applyFill="1" applyBorder="1" applyAlignment="1" applyProtection="1">
      <alignment horizontal="center" vertical="center" wrapText="1"/>
    </xf>
    <xf numFmtId="0" fontId="7" fillId="0" borderId="0" xfId="9" applyFont="1" applyFill="1" applyBorder="1" applyAlignment="1" applyProtection="1">
      <alignment vertical="center" wrapText="1"/>
    </xf>
    <xf numFmtId="0" fontId="20" fillId="0" borderId="1" xfId="9" applyFont="1" applyFill="1" applyBorder="1" applyAlignment="1" applyProtection="1">
      <alignment horizontal="left" vertical="center" wrapText="1" indent="1"/>
    </xf>
    <xf numFmtId="0" fontId="20" fillId="0" borderId="2" xfId="9" applyFont="1" applyFill="1" applyBorder="1" applyAlignment="1" applyProtection="1">
      <alignment horizontal="left" vertical="center" wrapText="1" indent="1"/>
    </xf>
    <xf numFmtId="0" fontId="20" fillId="0" borderId="3" xfId="9" applyFont="1" applyFill="1" applyBorder="1" applyAlignment="1" applyProtection="1">
      <alignment horizontal="left" vertical="center" wrapText="1" indent="1"/>
    </xf>
    <xf numFmtId="0" fontId="20" fillId="0" borderId="4" xfId="9" applyFont="1" applyFill="1" applyBorder="1" applyAlignment="1" applyProtection="1">
      <alignment horizontal="left" vertical="center" wrapText="1" indent="1"/>
    </xf>
    <xf numFmtId="0" fontId="20" fillId="0" borderId="5" xfId="9" applyFont="1" applyFill="1" applyBorder="1" applyAlignment="1" applyProtection="1">
      <alignment horizontal="left" vertical="center" wrapText="1" indent="1"/>
    </xf>
    <xf numFmtId="0" fontId="20" fillId="0" borderId="6" xfId="9" applyFont="1" applyFill="1" applyBorder="1" applyAlignment="1" applyProtection="1">
      <alignment horizontal="left" vertical="center" wrapText="1" indent="1"/>
    </xf>
    <xf numFmtId="49" fontId="20" fillId="0" borderId="7" xfId="9" applyNumberFormat="1" applyFont="1" applyFill="1" applyBorder="1" applyAlignment="1" applyProtection="1">
      <alignment horizontal="left" vertical="center" wrapText="1" indent="1"/>
    </xf>
    <xf numFmtId="49" fontId="20" fillId="0" borderId="8" xfId="9" applyNumberFormat="1" applyFont="1" applyFill="1" applyBorder="1" applyAlignment="1" applyProtection="1">
      <alignment horizontal="left" vertical="center" wrapText="1" indent="1"/>
    </xf>
    <xf numFmtId="49" fontId="20" fillId="0" borderId="9" xfId="9" applyNumberFormat="1" applyFont="1" applyFill="1" applyBorder="1" applyAlignment="1" applyProtection="1">
      <alignment horizontal="left" vertical="center" wrapText="1" indent="1"/>
    </xf>
    <xf numFmtId="49" fontId="20" fillId="0" borderId="10" xfId="9" applyNumberFormat="1" applyFont="1" applyFill="1" applyBorder="1" applyAlignment="1" applyProtection="1">
      <alignment horizontal="left" vertical="center" wrapText="1" indent="1"/>
    </xf>
    <xf numFmtId="49" fontId="20" fillId="0" borderId="11" xfId="9" applyNumberFormat="1" applyFont="1" applyFill="1" applyBorder="1" applyAlignment="1" applyProtection="1">
      <alignment horizontal="left" vertical="center" wrapText="1" indent="1"/>
    </xf>
    <xf numFmtId="49" fontId="20" fillId="0" borderId="12" xfId="9" applyNumberFormat="1" applyFont="1" applyFill="1" applyBorder="1" applyAlignment="1" applyProtection="1">
      <alignment horizontal="left" vertical="center" wrapText="1" indent="1"/>
    </xf>
    <xf numFmtId="0" fontId="20" fillId="0" borderId="0" xfId="9" applyFont="1" applyFill="1" applyBorder="1" applyAlignment="1" applyProtection="1">
      <alignment horizontal="left" vertical="center" wrapText="1" indent="1"/>
    </xf>
    <xf numFmtId="0" fontId="19" fillId="0" borderId="13" xfId="9" applyFont="1" applyFill="1" applyBorder="1" applyAlignment="1" applyProtection="1">
      <alignment horizontal="left" vertical="center" wrapText="1" indent="1"/>
    </xf>
    <xf numFmtId="0" fontId="19" fillId="0" borderId="14" xfId="9" applyFont="1" applyFill="1" applyBorder="1" applyAlignment="1" applyProtection="1">
      <alignment horizontal="left" vertical="center" wrapText="1" indent="1"/>
    </xf>
    <xf numFmtId="0" fontId="19" fillId="0" borderId="15" xfId="9" applyFont="1" applyFill="1" applyBorder="1" applyAlignment="1" applyProtection="1">
      <alignment horizontal="left" vertical="center" wrapText="1" indent="1"/>
    </xf>
    <xf numFmtId="0" fontId="8" fillId="0" borderId="13" xfId="9" applyFont="1" applyFill="1" applyBorder="1" applyAlignment="1" applyProtection="1">
      <alignment horizontal="center" vertical="center" wrapText="1"/>
    </xf>
    <xf numFmtId="0" fontId="8" fillId="0" borderId="14" xfId="9" applyFont="1" applyFill="1" applyBorder="1" applyAlignment="1" applyProtection="1">
      <alignment horizontal="center" vertical="center" wrapText="1"/>
    </xf>
    <xf numFmtId="164" fontId="20" fillId="0" borderId="2" xfId="0" applyNumberFormat="1" applyFont="1" applyFill="1" applyBorder="1" applyAlignment="1" applyProtection="1">
      <alignment vertical="center" wrapText="1"/>
      <protection locked="0"/>
    </xf>
    <xf numFmtId="164" fontId="20" fillId="0" borderId="6" xfId="0" applyNumberFormat="1" applyFont="1" applyFill="1" applyBorder="1" applyAlignment="1" applyProtection="1">
      <alignment vertical="center" wrapText="1"/>
      <protection locked="0"/>
    </xf>
    <xf numFmtId="0" fontId="19" fillId="0" borderId="14" xfId="9" applyFont="1" applyFill="1" applyBorder="1" applyAlignment="1" applyProtection="1">
      <alignment vertical="center" wrapText="1"/>
    </xf>
    <xf numFmtId="0" fontId="19" fillId="0" borderId="16" xfId="9" applyFont="1" applyFill="1" applyBorder="1" applyAlignment="1" applyProtection="1">
      <alignment vertical="center" wrapText="1"/>
    </xf>
    <xf numFmtId="0" fontId="27" fillId="0" borderId="2" xfId="0" applyFont="1" applyBorder="1" applyAlignment="1" applyProtection="1">
      <alignment horizontal="left" vertical="center" indent="1"/>
      <protection locked="0"/>
    </xf>
    <xf numFmtId="3" fontId="27" fillId="0" borderId="17" xfId="0" applyNumberFormat="1" applyFont="1" applyBorder="1" applyAlignment="1" applyProtection="1">
      <alignment horizontal="right" vertical="center" indent="1"/>
      <protection locked="0"/>
    </xf>
    <xf numFmtId="0" fontId="19" fillId="0" borderId="13" xfId="9" applyFont="1" applyFill="1" applyBorder="1" applyAlignment="1" applyProtection="1">
      <alignment horizontal="center" vertical="center" wrapText="1"/>
    </xf>
    <xf numFmtId="0" fontId="19" fillId="0" borderId="14" xfId="9" applyFont="1" applyFill="1" applyBorder="1" applyAlignment="1" applyProtection="1">
      <alignment horizontal="center" vertical="center" wrapText="1"/>
    </xf>
    <xf numFmtId="0" fontId="19" fillId="0" borderId="18" xfId="9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8" fillId="0" borderId="18" xfId="9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8" xfId="0" applyNumberFormat="1" applyFont="1" applyFill="1" applyBorder="1" applyAlignment="1" applyProtection="1">
      <alignment horizontal="center" vertical="center" wrapText="1"/>
    </xf>
    <xf numFmtId="164" fontId="19" fillId="0" borderId="19" xfId="0" applyNumberFormat="1" applyFont="1" applyFill="1" applyBorder="1" applyAlignment="1" applyProtection="1">
      <alignment horizontal="center" vertical="center" wrapText="1"/>
    </xf>
    <xf numFmtId="164" fontId="19" fillId="0" borderId="20" xfId="0" applyNumberFormat="1" applyFont="1" applyFill="1" applyBorder="1" applyAlignment="1" applyProtection="1">
      <alignment horizontal="center" vertical="center" wrapText="1"/>
    </xf>
    <xf numFmtId="164" fontId="19" fillId="0" borderId="21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0" fillId="0" borderId="17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22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17" xfId="0" applyNumberFormat="1" applyFont="1" applyFill="1" applyBorder="1" applyAlignment="1" applyProtection="1">
      <alignment vertical="center" wrapText="1"/>
    </xf>
    <xf numFmtId="164" fontId="8" fillId="0" borderId="18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2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8" xfId="0" applyFont="1" applyFill="1" applyBorder="1" applyAlignment="1">
      <alignment horizontal="center" vertical="center" wrapText="1"/>
    </xf>
    <xf numFmtId="164" fontId="2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2" xfId="0" applyFont="1" applyFill="1" applyBorder="1" applyAlignment="1" applyProtection="1">
      <alignment vertical="center" wrapText="1"/>
      <protection locked="0"/>
    </xf>
    <xf numFmtId="0" fontId="27" fillId="0" borderId="24" xfId="0" applyFont="1" applyFill="1" applyBorder="1" applyAlignment="1" applyProtection="1">
      <alignment vertical="center" wrapText="1"/>
      <protection locked="0"/>
    </xf>
    <xf numFmtId="164" fontId="27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1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4" fillId="2" borderId="26" xfId="0" applyNumberFormat="1" applyFont="1" applyFill="1" applyBorder="1" applyAlignment="1" applyProtection="1">
      <alignment horizontal="left" vertical="center" wrapText="1" indent="2"/>
    </xf>
    <xf numFmtId="3" fontId="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7" fillId="0" borderId="3" xfId="0" applyFont="1" applyFill="1" applyBorder="1" applyAlignment="1" applyProtection="1">
      <alignment vertical="center" wrapText="1"/>
      <protection locked="0"/>
    </xf>
    <xf numFmtId="0" fontId="26" fillId="0" borderId="14" xfId="9" applyFont="1" applyFill="1" applyBorder="1" applyAlignment="1" applyProtection="1">
      <alignment horizontal="left" vertical="center" wrapText="1" indent="1"/>
    </xf>
    <xf numFmtId="164" fontId="26" fillId="0" borderId="13" xfId="0" applyNumberFormat="1" applyFont="1" applyFill="1" applyBorder="1" applyAlignment="1" applyProtection="1">
      <alignment horizontal="left" vertical="center" wrapText="1" indent="1"/>
    </xf>
    <xf numFmtId="16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33" fillId="0" borderId="0" xfId="0" applyFont="1" applyFill="1"/>
    <xf numFmtId="0" fontId="6" fillId="0" borderId="28" xfId="0" applyFont="1" applyFill="1" applyBorder="1" applyAlignment="1" applyProtection="1">
      <alignment horizontal="right"/>
    </xf>
    <xf numFmtId="0" fontId="27" fillId="0" borderId="20" xfId="9" applyFont="1" applyFill="1" applyBorder="1" applyAlignment="1" applyProtection="1">
      <alignment horizontal="left" vertical="center" wrapText="1" indent="1"/>
    </xf>
    <xf numFmtId="0" fontId="20" fillId="0" borderId="2" xfId="9" applyFont="1" applyFill="1" applyBorder="1" applyAlignment="1" applyProtection="1">
      <alignment horizontal="left" indent="6"/>
    </xf>
    <xf numFmtId="0" fontId="20" fillId="0" borderId="2" xfId="9" applyFont="1" applyFill="1" applyBorder="1" applyAlignment="1" applyProtection="1">
      <alignment horizontal="left" vertical="center" wrapText="1" indent="6"/>
    </xf>
    <xf numFmtId="0" fontId="20" fillId="0" borderId="6" xfId="9" applyFont="1" applyFill="1" applyBorder="1" applyAlignment="1" applyProtection="1">
      <alignment horizontal="left" vertical="center" wrapText="1" indent="6"/>
    </xf>
    <xf numFmtId="0" fontId="20" fillId="0" borderId="24" xfId="9" applyFont="1" applyFill="1" applyBorder="1" applyAlignment="1" applyProtection="1">
      <alignment horizontal="left" vertical="center" wrapText="1" indent="6"/>
    </xf>
    <xf numFmtId="0" fontId="36" fillId="0" borderId="0" xfId="0" applyFont="1" applyFill="1"/>
    <xf numFmtId="0" fontId="37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24" fillId="0" borderId="27" xfId="0" applyFont="1" applyFill="1" applyBorder="1" applyAlignment="1" applyProtection="1">
      <alignment horizontal="left" vertical="center" wrapText="1" indent="1"/>
    </xf>
    <xf numFmtId="0" fontId="24" fillId="0" borderId="5" xfId="0" applyFont="1" applyFill="1" applyBorder="1" applyAlignment="1" applyProtection="1">
      <alignment horizontal="left" vertical="center" wrapText="1" indent="1"/>
    </xf>
    <xf numFmtId="0" fontId="24" fillId="0" borderId="5" xfId="0" applyFont="1" applyFill="1" applyBorder="1" applyAlignment="1" applyProtection="1">
      <alignment horizontal="left" vertical="center" wrapText="1" indent="8"/>
    </xf>
    <xf numFmtId="0" fontId="26" fillId="0" borderId="13" xfId="0" applyFont="1" applyFill="1" applyBorder="1" applyAlignment="1" applyProtection="1">
      <alignment horizontal="center" vertical="center" wrapText="1"/>
    </xf>
    <xf numFmtId="0" fontId="28" fillId="0" borderId="20" xfId="0" applyFont="1" applyFill="1" applyBorder="1" applyAlignment="1" applyProtection="1">
      <alignment vertical="center" wrapText="1"/>
    </xf>
    <xf numFmtId="164" fontId="26" fillId="0" borderId="20" xfId="0" applyNumberFormat="1" applyFont="1" applyFill="1" applyBorder="1" applyAlignment="1" applyProtection="1">
      <alignment vertical="center" wrapText="1"/>
    </xf>
    <xf numFmtId="164" fontId="26" fillId="0" borderId="21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27" fillId="0" borderId="11" xfId="0" applyFont="1" applyBorder="1" applyAlignment="1" applyProtection="1">
      <alignment horizontal="right" vertical="center" indent="1"/>
    </xf>
    <xf numFmtId="0" fontId="27" fillId="0" borderId="8" xfId="0" applyFont="1" applyBorder="1" applyAlignment="1" applyProtection="1">
      <alignment horizontal="right" vertical="center" indent="1"/>
    </xf>
    <xf numFmtId="164" fontId="14" fillId="3" borderId="29" xfId="0" applyNumberFormat="1" applyFont="1" applyFill="1" applyBorder="1" applyAlignment="1" applyProtection="1">
      <alignment horizontal="left" vertical="center" wrapText="1" indent="2"/>
    </xf>
    <xf numFmtId="3" fontId="29" fillId="0" borderId="18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1" fillId="0" borderId="0" xfId="0" applyFont="1" applyFill="1" applyProtection="1"/>
    <xf numFmtId="0" fontId="28" fillId="0" borderId="15" xfId="0" applyFont="1" applyFill="1" applyBorder="1" applyAlignment="1" applyProtection="1">
      <alignment vertical="center"/>
    </xf>
    <xf numFmtId="0" fontId="28" fillId="0" borderId="16" xfId="0" applyFont="1" applyFill="1" applyBorder="1" applyAlignment="1" applyProtection="1">
      <alignment horizontal="center" vertical="center"/>
    </xf>
    <xf numFmtId="0" fontId="28" fillId="0" borderId="30" xfId="0" applyFont="1" applyFill="1" applyBorder="1" applyAlignment="1" applyProtection="1">
      <alignment horizontal="center" vertical="center"/>
    </xf>
    <xf numFmtId="49" fontId="28" fillId="0" borderId="13" xfId="0" applyNumberFormat="1" applyFont="1" applyFill="1" applyBorder="1" applyAlignment="1" applyProtection="1">
      <alignment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31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164" fontId="8" fillId="0" borderId="34" xfId="0" applyNumberFormat="1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left" vertical="center" wrapText="1" indent="1"/>
    </xf>
    <xf numFmtId="0" fontId="25" fillId="0" borderId="13" xfId="0" applyFont="1" applyBorder="1" applyAlignment="1" applyProtection="1">
      <alignment horizontal="center" vertical="center" wrapText="1"/>
    </xf>
    <xf numFmtId="0" fontId="34" fillId="0" borderId="35" xfId="0" applyFont="1" applyBorder="1" applyAlignment="1" applyProtection="1">
      <alignment horizontal="left" wrapText="1" indent="1"/>
    </xf>
    <xf numFmtId="0" fontId="20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19" fillId="0" borderId="36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5" xfId="0" applyFont="1" applyFill="1" applyBorder="1" applyAlignment="1" applyProtection="1">
      <alignment vertical="center" wrapText="1"/>
    </xf>
    <xf numFmtId="0" fontId="35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20" fillId="0" borderId="38" xfId="9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4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wrapText="1" indent="1"/>
    </xf>
    <xf numFmtId="0" fontId="24" fillId="0" borderId="6" xfId="0" applyFont="1" applyBorder="1" applyAlignment="1" applyProtection="1">
      <alignment horizontal="left" vertical="center" wrapText="1" indent="1"/>
    </xf>
    <xf numFmtId="0" fontId="25" fillId="0" borderId="19" xfId="0" applyFont="1" applyBorder="1" applyAlignment="1" applyProtection="1">
      <alignment horizontal="left" vertical="center" wrapText="1" indent="1"/>
    </xf>
    <xf numFmtId="164" fontId="19" fillId="0" borderId="30" xfId="9" applyNumberFormat="1" applyFont="1" applyFill="1" applyBorder="1" applyAlignment="1" applyProtection="1">
      <alignment horizontal="right" vertical="center" wrapText="1" indent="1"/>
    </xf>
    <xf numFmtId="164" fontId="19" fillId="0" borderId="18" xfId="9" applyNumberFormat="1" applyFont="1" applyFill="1" applyBorder="1" applyAlignment="1" applyProtection="1">
      <alignment horizontal="right" vertical="center" wrapText="1" indent="1"/>
    </xf>
    <xf numFmtId="164" fontId="20" fillId="0" borderId="39" xfId="9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7" xfId="9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9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2" xfId="9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9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8" xfId="9" applyNumberFormat="1" applyFont="1" applyFill="1" applyBorder="1" applyAlignment="1" applyProtection="1">
      <alignment horizontal="right" vertical="center" wrapText="1" indent="1"/>
    </xf>
    <xf numFmtId="164" fontId="7" fillId="0" borderId="0" xfId="9" applyNumberFormat="1" applyFont="1" applyFill="1" applyBorder="1" applyAlignment="1" applyProtection="1">
      <alignment horizontal="right" vertical="center" wrapText="1" indent="1"/>
    </xf>
    <xf numFmtId="164" fontId="20" fillId="0" borderId="25" xfId="9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8" xfId="0" applyNumberFormat="1" applyFont="1" applyBorder="1" applyAlignment="1" applyProtection="1">
      <alignment horizontal="right" vertical="center" wrapText="1" indent="1"/>
    </xf>
    <xf numFmtId="0" fontId="6" fillId="0" borderId="28" xfId="0" applyFont="1" applyFill="1" applyBorder="1" applyAlignment="1" applyProtection="1">
      <alignment horizontal="right" vertical="center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8" xfId="0" applyNumberFormat="1" applyFont="1" applyFill="1" applyBorder="1" applyAlignment="1" applyProtection="1">
      <alignment horizontal="right" vertical="center" wrapText="1" indent="1"/>
    </xf>
    <xf numFmtId="164" fontId="27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8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6" fillId="0" borderId="29" xfId="0" applyNumberFormat="1" applyFont="1" applyFill="1" applyBorder="1" applyAlignment="1" applyProtection="1">
      <alignment horizontal="center" vertical="center" wrapText="1"/>
    </xf>
    <xf numFmtId="164" fontId="26" fillId="0" borderId="13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center" vertical="center" wrapText="1"/>
    </xf>
    <xf numFmtId="164" fontId="26" fillId="0" borderId="18" xfId="0" applyNumberFormat="1" applyFont="1" applyFill="1" applyBorder="1" applyAlignment="1" applyProtection="1">
      <alignment horizontal="center" vertical="center" wrapText="1"/>
    </xf>
    <xf numFmtId="164" fontId="26" fillId="0" borderId="0" xfId="0" applyNumberFormat="1" applyFont="1" applyFill="1" applyAlignment="1" applyProtection="1">
      <alignment horizontal="center" vertical="center" wrapTex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3" xfId="0" applyNumberForma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left" vertical="center" wrapText="1" indent="1"/>
    </xf>
    <xf numFmtId="164" fontId="20" fillId="0" borderId="44" xfId="0" applyNumberFormat="1" applyFont="1" applyFill="1" applyBorder="1" applyAlignment="1" applyProtection="1">
      <alignment horizontal="left" vertical="center" wrapText="1" indent="1"/>
    </xf>
    <xf numFmtId="164" fontId="29" fillId="0" borderId="29" xfId="0" applyNumberFormat="1" applyFont="1" applyFill="1" applyBorder="1" applyAlignment="1" applyProtection="1">
      <alignment horizontal="left" vertical="center" wrapText="1" indent="1"/>
    </xf>
    <xf numFmtId="164" fontId="1" fillId="0" borderId="45" xfId="0" applyNumberFormat="1" applyFont="1" applyFill="1" applyBorder="1" applyAlignment="1" applyProtection="1">
      <alignment horizontal="left" vertical="center" wrapText="1" indent="1"/>
    </xf>
    <xf numFmtId="164" fontId="27" fillId="0" borderId="7" xfId="0" applyNumberFormat="1" applyFont="1" applyFill="1" applyBorder="1" applyAlignment="1" applyProtection="1">
      <alignment horizontal="left" vertical="center" wrapText="1" indent="1"/>
    </xf>
    <xf numFmtId="164" fontId="27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43" xfId="0" applyNumberFormat="1" applyFont="1" applyFill="1" applyBorder="1" applyAlignment="1" applyProtection="1">
      <alignment horizontal="left" vertical="center" wrapText="1" indent="1"/>
    </xf>
    <xf numFmtId="164" fontId="31" fillId="0" borderId="2" xfId="0" applyNumberFormat="1" applyFont="1" applyFill="1" applyBorder="1" applyAlignment="1" applyProtection="1">
      <alignment horizontal="right" vertical="center" wrapText="1" indent="1"/>
    </xf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164" fontId="29" fillId="0" borderId="46" xfId="0" applyNumberFormat="1" applyFont="1" applyFill="1" applyBorder="1" applyAlignment="1" applyProtection="1">
      <alignment horizontal="right" vertical="center" wrapText="1" indent="1"/>
    </xf>
    <xf numFmtId="164" fontId="2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7" xfId="0" applyNumberFormat="1" applyFont="1" applyFill="1" applyBorder="1" applyAlignment="1" applyProtection="1">
      <alignment horizontal="left" vertical="center" wrapText="1" indent="1"/>
    </xf>
    <xf numFmtId="164" fontId="27" fillId="0" borderId="8" xfId="0" applyNumberFormat="1" applyFont="1" applyFill="1" applyBorder="1" applyAlignment="1" applyProtection="1">
      <alignment horizontal="left" vertical="center" wrapText="1" indent="2"/>
    </xf>
    <xf numFmtId="164" fontId="27" fillId="0" borderId="2" xfId="0" applyNumberFormat="1" applyFont="1" applyFill="1" applyBorder="1" applyAlignment="1" applyProtection="1">
      <alignment horizontal="left" vertical="center" wrapText="1" indent="2"/>
    </xf>
    <xf numFmtId="164" fontId="31" fillId="0" borderId="2" xfId="0" applyNumberFormat="1" applyFont="1" applyFill="1" applyBorder="1" applyAlignment="1" applyProtection="1">
      <alignment horizontal="left" vertical="center" wrapText="1" indent="1"/>
    </xf>
    <xf numFmtId="164" fontId="27" fillId="0" borderId="9" xfId="0" applyNumberFormat="1" applyFon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2"/>
    </xf>
    <xf numFmtId="164" fontId="20" fillId="0" borderId="10" xfId="0" applyNumberFormat="1" applyFont="1" applyFill="1" applyBorder="1" applyAlignment="1" applyProtection="1">
      <alignment horizontal="left" vertical="center" wrapText="1" indent="2"/>
    </xf>
    <xf numFmtId="164" fontId="31" fillId="0" borderId="3" xfId="0" applyNumberFormat="1" applyFont="1" applyFill="1" applyBorder="1" applyAlignment="1" applyProtection="1">
      <alignment horizontal="right" vertical="center" wrapText="1" indent="1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24" xfId="0" applyFont="1" applyFill="1" applyBorder="1" applyAlignment="1" applyProtection="1">
      <alignment horizontal="center" vertical="center"/>
    </xf>
    <xf numFmtId="0" fontId="8" fillId="0" borderId="39" xfId="0" quotePrefix="1" applyFont="1" applyFill="1" applyBorder="1" applyAlignment="1" applyProtection="1">
      <alignment horizontal="right" vertical="center" indent="1"/>
    </xf>
    <xf numFmtId="164" fontId="8" fillId="0" borderId="34" xfId="0" applyNumberFormat="1" applyFont="1" applyFill="1" applyBorder="1" applyAlignment="1" applyProtection="1">
      <alignment horizontal="right" vertical="center" wrapText="1" indent="1"/>
    </xf>
    <xf numFmtId="164" fontId="2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6" xfId="0" applyNumberFormat="1" applyFont="1" applyFill="1" applyBorder="1" applyAlignment="1" applyProtection="1">
      <alignment horizontal="right" vertical="center" wrapText="1" indent="1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right" vertical="center" wrapText="1" indent="1"/>
    </xf>
    <xf numFmtId="164" fontId="19" fillId="0" borderId="46" xfId="0" applyNumberFormat="1" applyFont="1" applyFill="1" applyBorder="1" applyAlignment="1" applyProtection="1">
      <alignment horizontal="right" vertical="center" wrapText="1" indent="1"/>
    </xf>
    <xf numFmtId="164" fontId="19" fillId="0" borderId="18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39" xfId="0" applyNumberFormat="1" applyFont="1" applyFill="1" applyBorder="1" applyAlignment="1" applyProtection="1">
      <alignment horizontal="right" vertical="center"/>
    </xf>
    <xf numFmtId="49" fontId="8" fillId="0" borderId="47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15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3" fillId="0" borderId="20" xfId="0" applyFont="1" applyBorder="1" applyAlignment="1" applyProtection="1">
      <alignment horizontal="left" vertical="center" wrapText="1" indent="1"/>
    </xf>
    <xf numFmtId="0" fontId="11" fillId="0" borderId="0" xfId="9" applyFont="1" applyFill="1" applyProtection="1"/>
    <xf numFmtId="0" fontId="11" fillId="0" borderId="0" xfId="9" applyFont="1" applyFill="1" applyAlignment="1" applyProtection="1">
      <alignment horizontal="right" vertical="center" indent="1"/>
    </xf>
    <xf numFmtId="0" fontId="38" fillId="0" borderId="0" xfId="0" applyFont="1" applyFill="1" applyAlignment="1" applyProtection="1">
      <alignment horizontal="left" vertical="center" wrapText="1"/>
    </xf>
    <xf numFmtId="0" fontId="38" fillId="0" borderId="0" xfId="0" applyFont="1" applyFill="1" applyAlignment="1" applyProtection="1">
      <alignment vertical="center" wrapText="1"/>
    </xf>
    <xf numFmtId="0" fontId="38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45" xfId="0" applyNumberForma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left" vertical="center" wrapText="1" indent="1"/>
    </xf>
    <xf numFmtId="164" fontId="20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2" xfId="9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9" xfId="0" applyFont="1" applyFill="1" applyBorder="1" applyAlignment="1" applyProtection="1">
      <alignment horizontal="center" vertical="center" wrapText="1"/>
    </xf>
    <xf numFmtId="0" fontId="8" fillId="0" borderId="36" xfId="0" applyFont="1" applyFill="1" applyBorder="1" applyAlignment="1" applyProtection="1">
      <alignment horizontal="center" vertical="center" wrapText="1"/>
    </xf>
    <xf numFmtId="0" fontId="19" fillId="0" borderId="15" xfId="9" applyFont="1" applyFill="1" applyBorder="1" applyAlignment="1" applyProtection="1">
      <alignment horizontal="center" vertical="center" wrapText="1"/>
    </xf>
    <xf numFmtId="0" fontId="19" fillId="0" borderId="16" xfId="9" applyFont="1" applyFill="1" applyBorder="1" applyAlignment="1" applyProtection="1">
      <alignment horizontal="center" vertical="center" wrapText="1"/>
    </xf>
    <xf numFmtId="0" fontId="19" fillId="0" borderId="30" xfId="9" applyFont="1" applyFill="1" applyBorder="1" applyAlignment="1" applyProtection="1">
      <alignment horizontal="center" vertical="center" wrapText="1"/>
    </xf>
    <xf numFmtId="164" fontId="20" fillId="0" borderId="23" xfId="9" applyNumberFormat="1" applyFont="1" applyFill="1" applyBorder="1" applyAlignment="1" applyProtection="1">
      <alignment horizontal="right" vertical="center" wrapText="1" indent="1"/>
    </xf>
    <xf numFmtId="0" fontId="11" fillId="0" borderId="0" xfId="9" applyFill="1" applyProtection="1"/>
    <xf numFmtId="0" fontId="20" fillId="0" borderId="0" xfId="9" applyFont="1" applyFill="1" applyProtection="1"/>
    <xf numFmtId="0" fontId="14" fillId="0" borderId="0" xfId="9" applyFont="1" applyFill="1" applyProtection="1"/>
    <xf numFmtId="0" fontId="24" fillId="0" borderId="3" xfId="0" applyFont="1" applyBorder="1" applyAlignment="1" applyProtection="1">
      <alignment horizontal="left" wrapText="1" indent="1"/>
    </xf>
    <xf numFmtId="0" fontId="24" fillId="0" borderId="2" xfId="0" applyFont="1" applyBorder="1" applyAlignment="1" applyProtection="1">
      <alignment horizontal="left" wrapText="1" indent="1"/>
    </xf>
    <xf numFmtId="0" fontId="24" fillId="0" borderId="6" xfId="0" applyFont="1" applyBorder="1" applyAlignment="1" applyProtection="1">
      <alignment horizontal="left" wrapText="1" indent="1"/>
    </xf>
    <xf numFmtId="0" fontId="24" fillId="0" borderId="6" xfId="0" applyFont="1" applyBorder="1" applyAlignment="1" applyProtection="1">
      <alignment wrapText="1"/>
    </xf>
    <xf numFmtId="0" fontId="25" fillId="0" borderId="14" xfId="0" applyFont="1" applyBorder="1" applyAlignment="1" applyProtection="1">
      <alignment wrapText="1"/>
    </xf>
    <xf numFmtId="0" fontId="25" fillId="0" borderId="20" xfId="0" applyFont="1" applyBorder="1" applyAlignment="1" applyProtection="1">
      <alignment wrapText="1"/>
    </xf>
    <xf numFmtId="0" fontId="11" fillId="0" borderId="0" xfId="9" applyFill="1" applyAlignment="1" applyProtection="1"/>
    <xf numFmtId="164" fontId="23" fillId="0" borderId="18" xfId="0" quotePrefix="1" applyNumberFormat="1" applyFont="1" applyBorder="1" applyAlignment="1" applyProtection="1">
      <alignment horizontal="right" vertical="center" wrapText="1" indent="1"/>
    </xf>
    <xf numFmtId="0" fontId="22" fillId="0" borderId="0" xfId="9" applyFont="1" applyFill="1" applyProtection="1"/>
    <xf numFmtId="0" fontId="21" fillId="0" borderId="0" xfId="9" applyFont="1" applyFill="1" applyProtection="1"/>
    <xf numFmtId="164" fontId="2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0" fillId="0" borderId="9" xfId="9" applyNumberFormat="1" applyFont="1" applyFill="1" applyBorder="1" applyAlignment="1" applyProtection="1">
      <alignment horizontal="center" vertical="center" wrapText="1"/>
    </xf>
    <xf numFmtId="49" fontId="20" fillId="0" borderId="8" xfId="9" applyNumberFormat="1" applyFont="1" applyFill="1" applyBorder="1" applyAlignment="1" applyProtection="1">
      <alignment horizontal="center" vertical="center" wrapText="1"/>
    </xf>
    <xf numFmtId="49" fontId="20" fillId="0" borderId="10" xfId="9" applyNumberFormat="1" applyFont="1" applyFill="1" applyBorder="1" applyAlignment="1" applyProtection="1">
      <alignment horizontal="center" vertical="center" wrapText="1"/>
    </xf>
    <xf numFmtId="0" fontId="25" fillId="0" borderId="13" xfId="0" applyFont="1" applyBorder="1" applyAlignment="1" applyProtection="1">
      <alignment horizontal="center" wrapText="1"/>
    </xf>
    <xf numFmtId="49" fontId="20" fillId="0" borderId="11" xfId="9" applyNumberFormat="1" applyFont="1" applyFill="1" applyBorder="1" applyAlignment="1" applyProtection="1">
      <alignment horizontal="center" vertical="center" wrapText="1"/>
    </xf>
    <xf numFmtId="49" fontId="20" fillId="0" borderId="7" xfId="9" applyNumberFormat="1" applyFont="1" applyFill="1" applyBorder="1" applyAlignment="1" applyProtection="1">
      <alignment horizontal="center" vertical="center" wrapText="1"/>
    </xf>
    <xf numFmtId="49" fontId="20" fillId="0" borderId="12" xfId="9" applyNumberFormat="1" applyFont="1" applyFill="1" applyBorder="1" applyAlignment="1" applyProtection="1">
      <alignment horizontal="center" vertical="center" wrapText="1"/>
    </xf>
    <xf numFmtId="0" fontId="25" fillId="0" borderId="19" xfId="0" applyFont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49" fontId="27" fillId="0" borderId="11" xfId="0" applyNumberFormat="1" applyFont="1" applyFill="1" applyBorder="1" applyAlignment="1" applyProtection="1">
      <alignment horizontal="center" vertical="center" wrapText="1"/>
    </xf>
    <xf numFmtId="49" fontId="27" fillId="0" borderId="8" xfId="0" applyNumberFormat="1" applyFont="1" applyFill="1" applyBorder="1" applyAlignment="1" applyProtection="1">
      <alignment horizontal="center" vertical="center" wrapText="1"/>
    </xf>
    <xf numFmtId="49" fontId="27" fillId="0" borderId="9" xfId="0" applyNumberFormat="1" applyFont="1" applyFill="1" applyBorder="1" applyAlignment="1" applyProtection="1">
      <alignment horizontal="center" vertical="center" wrapText="1"/>
    </xf>
    <xf numFmtId="0" fontId="27" fillId="0" borderId="3" xfId="9" applyFont="1" applyFill="1" applyBorder="1" applyAlignment="1" applyProtection="1">
      <alignment horizontal="left" vertical="center" wrapText="1" indent="1"/>
    </xf>
    <xf numFmtId="0" fontId="27" fillId="0" borderId="2" xfId="9" applyFont="1" applyFill="1" applyBorder="1" applyAlignment="1" applyProtection="1">
      <alignment horizontal="left" vertical="center" wrapText="1" indent="1"/>
    </xf>
    <xf numFmtId="0" fontId="35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7" fillId="0" borderId="23" xfId="9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8" xfId="9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3" xfId="0" applyFont="1" applyBorder="1" applyAlignment="1" applyProtection="1">
      <alignment vertical="center" wrapText="1"/>
    </xf>
    <xf numFmtId="0" fontId="25" fillId="0" borderId="19" xfId="0" applyFont="1" applyBorder="1" applyAlignment="1" applyProtection="1">
      <alignment vertical="center" wrapText="1"/>
    </xf>
    <xf numFmtId="164" fontId="20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4" fillId="0" borderId="2" xfId="0" quotePrefix="1" applyFont="1" applyBorder="1" applyAlignment="1" applyProtection="1">
      <alignment horizontal="left" wrapText="1" indent="1"/>
    </xf>
    <xf numFmtId="0" fontId="24" fillId="0" borderId="6" xfId="0" applyFont="1" applyBorder="1" applyAlignment="1" applyProtection="1">
      <alignment vertical="center" wrapText="1"/>
    </xf>
    <xf numFmtId="0" fontId="19" fillId="0" borderId="19" xfId="9" applyFont="1" applyFill="1" applyBorder="1" applyAlignment="1" applyProtection="1">
      <alignment horizontal="left" vertical="center" wrapText="1" indent="1"/>
    </xf>
    <xf numFmtId="0" fontId="19" fillId="0" borderId="20" xfId="9" applyFont="1" applyFill="1" applyBorder="1" applyAlignment="1" applyProtection="1">
      <alignment vertical="center" wrapText="1"/>
    </xf>
    <xf numFmtId="164" fontId="19" fillId="0" borderId="21" xfId="9" applyNumberFormat="1" applyFont="1" applyFill="1" applyBorder="1" applyAlignment="1" applyProtection="1">
      <alignment horizontal="right" vertical="center" wrapText="1" indent="1"/>
    </xf>
    <xf numFmtId="0" fontId="20" fillId="0" borderId="24" xfId="9" applyFont="1" applyFill="1" applyBorder="1" applyAlignment="1" applyProtection="1">
      <alignment horizontal="left" vertical="center" wrapText="1" indent="7"/>
    </xf>
    <xf numFmtId="164" fontId="25" fillId="0" borderId="18" xfId="0" applyNumberFormat="1" applyFont="1" applyBorder="1" applyAlignment="1" applyProtection="1">
      <alignment horizontal="right" vertical="center" wrapText="1" indent="1"/>
      <protection locked="0"/>
    </xf>
    <xf numFmtId="0" fontId="19" fillId="0" borderId="13" xfId="9" applyFont="1" applyFill="1" applyBorder="1" applyAlignment="1" applyProtection="1">
      <alignment horizontal="left" vertical="center" wrapText="1"/>
    </xf>
    <xf numFmtId="164" fontId="31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47" xfId="0" applyNumberFormat="1" applyFont="1" applyFill="1" applyBorder="1" applyAlignment="1" applyProtection="1">
      <alignment horizontal="right" vertical="center" indent="1"/>
    </xf>
    <xf numFmtId="49" fontId="26" fillId="0" borderId="13" xfId="9" applyNumberFormat="1" applyFont="1" applyFill="1" applyBorder="1" applyAlignment="1" applyProtection="1">
      <alignment horizontal="center" vertical="center" wrapText="1"/>
    </xf>
    <xf numFmtId="164" fontId="14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4" fillId="0" borderId="2" xfId="0" applyNumberFormat="1" applyFont="1" applyFill="1" applyBorder="1" applyAlignment="1" applyProtection="1">
      <alignment vertical="center" wrapText="1"/>
      <protection locked="0"/>
    </xf>
    <xf numFmtId="164" fontId="14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14" xfId="0" applyNumberFormat="1" applyFont="1" applyFill="1" applyBorder="1" applyAlignment="1" applyProtection="1">
      <alignment vertical="center" wrapText="1"/>
    </xf>
    <xf numFmtId="164" fontId="4" fillId="2" borderId="14" xfId="0" applyNumberFormat="1" applyFont="1" applyFill="1" applyBorder="1" applyAlignment="1" applyProtection="1">
      <alignment vertical="center" wrapText="1"/>
    </xf>
    <xf numFmtId="164" fontId="4" fillId="0" borderId="18" xfId="0" applyNumberFormat="1" applyFont="1" applyFill="1" applyBorder="1" applyAlignment="1" applyProtection="1">
      <alignment vertical="center" wrapText="1"/>
    </xf>
    <xf numFmtId="164" fontId="14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7" xfId="0" applyNumberFormat="1" applyFont="1" applyFill="1" applyBorder="1" applyAlignment="1" applyProtection="1">
      <alignment vertical="center" wrapText="1"/>
    </xf>
    <xf numFmtId="164" fontId="14" fillId="0" borderId="0" xfId="0" applyNumberFormat="1" applyFont="1" applyFill="1" applyAlignment="1">
      <alignment vertical="center" wrapText="1"/>
    </xf>
    <xf numFmtId="49" fontId="33" fillId="0" borderId="11" xfId="0" applyNumberFormat="1" applyFont="1" applyFill="1" applyBorder="1" applyAlignment="1" applyProtection="1">
      <alignment vertical="center"/>
    </xf>
    <xf numFmtId="3" fontId="33" fillId="0" borderId="4" xfId="0" applyNumberFormat="1" applyFont="1" applyFill="1" applyBorder="1" applyAlignment="1" applyProtection="1">
      <alignment vertical="center"/>
      <protection locked="0"/>
    </xf>
    <xf numFmtId="3" fontId="33" fillId="0" borderId="39" xfId="0" applyNumberFormat="1" applyFont="1" applyFill="1" applyBorder="1" applyAlignment="1" applyProtection="1">
      <alignment vertical="center"/>
    </xf>
    <xf numFmtId="49" fontId="40" fillId="0" borderId="8" xfId="0" quotePrefix="1" applyNumberFormat="1" applyFont="1" applyFill="1" applyBorder="1" applyAlignment="1" applyProtection="1">
      <alignment horizontal="left" vertical="center" indent="1"/>
    </xf>
    <xf numFmtId="3" fontId="40" fillId="0" borderId="2" xfId="0" applyNumberFormat="1" applyFont="1" applyFill="1" applyBorder="1" applyAlignment="1" applyProtection="1">
      <alignment vertical="center"/>
      <protection locked="0"/>
    </xf>
    <xf numFmtId="3" fontId="40" fillId="0" borderId="17" xfId="0" applyNumberFormat="1" applyFont="1" applyFill="1" applyBorder="1" applyAlignment="1" applyProtection="1">
      <alignment vertical="center"/>
    </xf>
    <xf numFmtId="49" fontId="33" fillId="0" borderId="8" xfId="0" applyNumberFormat="1" applyFont="1" applyFill="1" applyBorder="1" applyAlignment="1" applyProtection="1">
      <alignment vertical="center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33" fillId="0" borderId="17" xfId="0" applyNumberFormat="1" applyFont="1" applyFill="1" applyBorder="1" applyAlignment="1" applyProtection="1">
      <alignment vertical="center"/>
    </xf>
    <xf numFmtId="49" fontId="33" fillId="0" borderId="10" xfId="0" applyNumberFormat="1" applyFont="1" applyFill="1" applyBorder="1" applyAlignment="1" applyProtection="1">
      <alignment vertical="center"/>
      <protection locked="0"/>
    </xf>
    <xf numFmtId="3" fontId="33" fillId="0" borderId="6" xfId="0" applyNumberFormat="1" applyFont="1" applyFill="1" applyBorder="1" applyAlignment="1" applyProtection="1">
      <alignment vertical="center"/>
      <protection locked="0"/>
    </xf>
    <xf numFmtId="3" fontId="33" fillId="0" borderId="14" xfId="0" applyNumberFormat="1" applyFont="1" applyFill="1" applyBorder="1" applyAlignment="1" applyProtection="1">
      <alignment vertical="center"/>
    </xf>
    <xf numFmtId="3" fontId="33" fillId="0" borderId="18" xfId="0" applyNumberFormat="1" applyFont="1" applyFill="1" applyBorder="1" applyAlignment="1" applyProtection="1">
      <alignment vertical="center"/>
    </xf>
    <xf numFmtId="49" fontId="33" fillId="0" borderId="8" xfId="0" applyNumberFormat="1" applyFont="1" applyFill="1" applyBorder="1" applyAlignment="1" applyProtection="1">
      <alignment horizontal="left" vertical="center"/>
    </xf>
    <xf numFmtId="49" fontId="33" fillId="0" borderId="8" xfId="0" applyNumberFormat="1" applyFont="1" applyFill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horizontal="left" vertical="center" indent="1"/>
      <protection locked="0"/>
    </xf>
    <xf numFmtId="3" fontId="11" fillId="0" borderId="39" xfId="0" applyNumberFormat="1" applyFont="1" applyBorder="1" applyAlignment="1" applyProtection="1">
      <alignment horizontal="right" vertical="center" indent="1"/>
      <protection locked="0"/>
    </xf>
    <xf numFmtId="0" fontId="11" fillId="0" borderId="2" xfId="0" applyFont="1" applyBorder="1" applyAlignment="1" applyProtection="1">
      <alignment horizontal="left" vertical="center" indent="1"/>
      <protection locked="0"/>
    </xf>
    <xf numFmtId="3" fontId="11" fillId="0" borderId="17" xfId="0" applyNumberFormat="1" applyFont="1" applyBorder="1" applyAlignment="1" applyProtection="1">
      <alignment horizontal="right" vertical="center" indent="1"/>
      <protection locked="0"/>
    </xf>
    <xf numFmtId="0" fontId="29" fillId="0" borderId="50" xfId="0" applyFont="1" applyBorder="1" applyAlignment="1" applyProtection="1">
      <alignment horizontal="center" vertical="center" wrapText="1"/>
    </xf>
    <xf numFmtId="0" fontId="29" fillId="0" borderId="51" xfId="0" applyFont="1" applyBorder="1" applyAlignment="1" applyProtection="1">
      <alignment horizontal="center" vertical="center" wrapText="1"/>
    </xf>
    <xf numFmtId="0" fontId="29" fillId="0" borderId="13" xfId="0" applyFont="1" applyBorder="1" applyAlignment="1" applyProtection="1">
      <alignment horizontal="center" vertical="center"/>
    </xf>
    <xf numFmtId="0" fontId="29" fillId="0" borderId="18" xfId="0" applyFont="1" applyBorder="1" applyAlignment="1" applyProtection="1">
      <alignment horizontal="center" vertical="center"/>
    </xf>
    <xf numFmtId="164" fontId="20" fillId="0" borderId="5" xfId="0" applyNumberFormat="1" applyFont="1" applyFill="1" applyBorder="1" applyAlignment="1" applyProtection="1">
      <alignment horizontal="left" vertical="center" wrapText="1" indent="1"/>
    </xf>
    <xf numFmtId="164" fontId="31" fillId="0" borderId="17" xfId="0" applyNumberFormat="1" applyFont="1" applyFill="1" applyBorder="1" applyAlignment="1" applyProtection="1">
      <alignment horizontal="right" vertical="center" wrapText="1" indent="1"/>
    </xf>
    <xf numFmtId="164" fontId="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41" fillId="0" borderId="0" xfId="0" applyFont="1" applyAlignment="1" applyProtection="1">
      <alignment horizontal="right" vertical="top"/>
    </xf>
    <xf numFmtId="164" fontId="4" fillId="0" borderId="52" xfId="0" applyNumberFormat="1" applyFont="1" applyFill="1" applyBorder="1" applyAlignment="1" applyProtection="1">
      <alignment horizontal="center" vertical="center"/>
    </xf>
    <xf numFmtId="164" fontId="4" fillId="0" borderId="25" xfId="0" applyNumberFormat="1" applyFont="1" applyFill="1" applyBorder="1" applyAlignment="1" applyProtection="1">
      <alignment horizontal="center" vertical="center" wrapText="1"/>
    </xf>
    <xf numFmtId="164" fontId="4" fillId="0" borderId="36" xfId="0" applyNumberFormat="1" applyFont="1" applyFill="1" applyBorder="1" applyAlignment="1" applyProtection="1">
      <alignment horizontal="center" vertical="center" wrapText="1"/>
    </xf>
    <xf numFmtId="164" fontId="4" fillId="0" borderId="29" xfId="0" applyNumberFormat="1" applyFont="1" applyFill="1" applyBorder="1" applyAlignment="1" applyProtection="1">
      <alignment horizontal="center" vertical="center" wrapText="1"/>
    </xf>
    <xf numFmtId="164" fontId="4" fillId="0" borderId="26" xfId="0" applyNumberFormat="1" applyFont="1" applyFill="1" applyBorder="1" applyAlignment="1" applyProtection="1">
      <alignment horizontal="center" vertical="center" wrapText="1"/>
    </xf>
    <xf numFmtId="164" fontId="4" fillId="0" borderId="18" xfId="0" applyNumberFormat="1" applyFont="1" applyFill="1" applyBorder="1" applyAlignment="1" applyProtection="1">
      <alignment horizontal="center" vertical="center" wrapText="1"/>
    </xf>
    <xf numFmtId="164" fontId="4" fillId="0" borderId="45" xfId="0" applyNumberFormat="1" applyFont="1" applyFill="1" applyBorder="1" applyAlignment="1" applyProtection="1">
      <alignment horizontal="center" vertical="center" wrapText="1"/>
    </xf>
    <xf numFmtId="164" fontId="4" fillId="0" borderId="13" xfId="0" applyNumberFormat="1" applyFont="1" applyFill="1" applyBorder="1" applyAlignment="1" applyProtection="1">
      <alignment horizontal="center" vertical="center" wrapText="1"/>
    </xf>
    <xf numFmtId="164" fontId="4" fillId="0" borderId="29" xfId="0" applyNumberFormat="1" applyFont="1" applyFill="1" applyBorder="1" applyAlignment="1" applyProtection="1">
      <alignment horizontal="left" vertical="center" wrapText="1" indent="1"/>
    </xf>
    <xf numFmtId="164" fontId="14" fillId="0" borderId="29" xfId="0" applyNumberFormat="1" applyFont="1" applyFill="1" applyBorder="1" applyAlignment="1" applyProtection="1">
      <alignment vertical="center" wrapText="1"/>
    </xf>
    <xf numFmtId="164" fontId="14" fillId="0" borderId="13" xfId="0" applyNumberFormat="1" applyFont="1" applyFill="1" applyBorder="1" applyAlignment="1" applyProtection="1">
      <alignment vertical="center" wrapText="1"/>
    </xf>
    <xf numFmtId="164" fontId="14" fillId="0" borderId="14" xfId="0" applyNumberFormat="1" applyFont="1" applyFill="1" applyBorder="1" applyAlignment="1" applyProtection="1">
      <alignment vertical="center" wrapText="1"/>
    </xf>
    <xf numFmtId="164" fontId="14" fillId="0" borderId="18" xfId="0" applyNumberFormat="1" applyFont="1" applyFill="1" applyBorder="1" applyAlignment="1" applyProtection="1">
      <alignment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14" fillId="0" borderId="43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43" xfId="0" applyNumberFormat="1" applyFont="1" applyFill="1" applyBorder="1" applyAlignment="1" applyProtection="1">
      <alignment vertical="center" wrapText="1"/>
      <protection locked="0"/>
    </xf>
    <xf numFmtId="164" fontId="14" fillId="0" borderId="8" xfId="0" applyNumberFormat="1" applyFont="1" applyFill="1" applyBorder="1" applyAlignment="1" applyProtection="1">
      <alignment vertical="center" wrapText="1"/>
      <protection locked="0"/>
    </xf>
    <xf numFmtId="164" fontId="14" fillId="0" borderId="17" xfId="0" applyNumberFormat="1" applyFont="1" applyFill="1" applyBorder="1" applyAlignment="1" applyProtection="1">
      <alignment vertical="center" wrapText="1"/>
      <protection locked="0"/>
    </xf>
    <xf numFmtId="164" fontId="14" fillId="0" borderId="43" xfId="0" applyNumberFormat="1" applyFont="1" applyFill="1" applyBorder="1" applyAlignment="1" applyProtection="1">
      <alignment vertical="center" wrapText="1"/>
    </xf>
    <xf numFmtId="164" fontId="4" fillId="0" borderId="10" xfId="0" applyNumberFormat="1" applyFont="1" applyFill="1" applyBorder="1" applyAlignment="1" applyProtection="1">
      <alignment horizontal="center" vertical="center" wrapText="1"/>
    </xf>
    <xf numFmtId="164" fontId="14" fillId="0" borderId="53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53" xfId="0" applyNumberFormat="1" applyFont="1" applyFill="1" applyBorder="1" applyAlignment="1" applyProtection="1">
      <alignment vertical="center" wrapText="1"/>
      <protection locked="0"/>
    </xf>
    <xf numFmtId="164" fontId="14" fillId="0" borderId="10" xfId="0" applyNumberFormat="1" applyFont="1" applyFill="1" applyBorder="1" applyAlignment="1" applyProtection="1">
      <alignment vertical="center" wrapText="1"/>
      <protection locked="0"/>
    </xf>
    <xf numFmtId="164" fontId="14" fillId="0" borderId="6" xfId="0" applyNumberFormat="1" applyFont="1" applyFill="1" applyBorder="1" applyAlignment="1" applyProtection="1">
      <alignment vertical="center" wrapText="1"/>
      <protection locked="0"/>
    </xf>
    <xf numFmtId="164" fontId="14" fillId="0" borderId="22" xfId="0" applyNumberFormat="1" applyFont="1" applyFill="1" applyBorder="1" applyAlignment="1" applyProtection="1">
      <alignment vertical="center" wrapText="1"/>
      <protection locked="0"/>
    </xf>
    <xf numFmtId="164" fontId="14" fillId="0" borderId="53" xfId="0" applyNumberFormat="1" applyFont="1" applyFill="1" applyBorder="1" applyAlignment="1" applyProtection="1">
      <alignment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14" fillId="0" borderId="42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45" xfId="0" applyNumberFormat="1" applyFont="1" applyFill="1" applyBorder="1" applyAlignment="1" applyProtection="1">
      <alignment vertical="center" wrapText="1"/>
      <protection locked="0"/>
    </xf>
    <xf numFmtId="164" fontId="14" fillId="0" borderId="7" xfId="0" applyNumberFormat="1" applyFont="1" applyFill="1" applyBorder="1" applyAlignment="1" applyProtection="1">
      <alignment vertical="center" wrapText="1"/>
      <protection locked="0"/>
    </xf>
    <xf numFmtId="164" fontId="14" fillId="0" borderId="1" xfId="0" applyNumberFormat="1" applyFont="1" applyFill="1" applyBorder="1" applyAlignment="1" applyProtection="1">
      <alignment vertical="center" wrapText="1"/>
      <protection locked="0"/>
    </xf>
    <xf numFmtId="164" fontId="14" fillId="0" borderId="41" xfId="0" applyNumberFormat="1" applyFont="1" applyFill="1" applyBorder="1" applyAlignment="1" applyProtection="1">
      <alignment vertical="center" wrapText="1"/>
      <protection locked="0"/>
    </xf>
    <xf numFmtId="164" fontId="14" fillId="0" borderId="45" xfId="0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left" vertical="center" wrapText="1" indent="1"/>
      <protection locked="0"/>
    </xf>
    <xf numFmtId="0" fontId="42" fillId="0" borderId="0" xfId="11" applyFill="1" applyProtection="1"/>
    <xf numFmtId="0" fontId="43" fillId="0" borderId="0" xfId="11" applyFont="1" applyFill="1" applyProtection="1"/>
    <xf numFmtId="0" fontId="46" fillId="0" borderId="16" xfId="10" applyFont="1" applyFill="1" applyBorder="1" applyAlignment="1" applyProtection="1">
      <alignment horizontal="center" vertical="center" textRotation="90"/>
    </xf>
    <xf numFmtId="0" fontId="47" fillId="0" borderId="12" xfId="11" applyFont="1" applyFill="1" applyBorder="1" applyAlignment="1" applyProtection="1">
      <alignment horizontal="center" vertical="center" wrapText="1"/>
    </xf>
    <xf numFmtId="0" fontId="47" fillId="0" borderId="24" xfId="11" applyFont="1" applyFill="1" applyBorder="1" applyAlignment="1" applyProtection="1">
      <alignment horizontal="center" vertical="center" wrapText="1"/>
    </xf>
    <xf numFmtId="0" fontId="47" fillId="0" borderId="25" xfId="11" applyFont="1" applyFill="1" applyBorder="1" applyAlignment="1" applyProtection="1">
      <alignment horizontal="center" vertical="center" wrapText="1"/>
    </xf>
    <xf numFmtId="0" fontId="42" fillId="0" borderId="0" xfId="11" applyFill="1" applyAlignment="1" applyProtection="1">
      <alignment horizontal="center" vertical="center"/>
    </xf>
    <xf numFmtId="0" fontId="25" fillId="0" borderId="11" xfId="11" applyFont="1" applyFill="1" applyBorder="1" applyAlignment="1" applyProtection="1">
      <alignment vertical="center" wrapText="1"/>
    </xf>
    <xf numFmtId="165" fontId="20" fillId="0" borderId="4" xfId="10" applyNumberFormat="1" applyFont="1" applyFill="1" applyBorder="1" applyAlignment="1" applyProtection="1">
      <alignment horizontal="center" vertical="center"/>
    </xf>
    <xf numFmtId="166" fontId="48" fillId="0" borderId="4" xfId="11" applyNumberFormat="1" applyFont="1" applyFill="1" applyBorder="1" applyAlignment="1" applyProtection="1">
      <alignment horizontal="right" vertical="center" wrapText="1"/>
      <protection locked="0"/>
    </xf>
    <xf numFmtId="166" fontId="48" fillId="0" borderId="39" xfId="11" applyNumberFormat="1" applyFont="1" applyFill="1" applyBorder="1" applyAlignment="1" applyProtection="1">
      <alignment horizontal="right" vertical="center" wrapText="1"/>
      <protection locked="0"/>
    </xf>
    <xf numFmtId="0" fontId="42" fillId="0" borderId="0" xfId="11" applyFill="1" applyAlignment="1" applyProtection="1">
      <alignment vertical="center"/>
    </xf>
    <xf numFmtId="0" fontId="25" fillId="0" borderId="8" xfId="11" applyFont="1" applyFill="1" applyBorder="1" applyAlignment="1" applyProtection="1">
      <alignment vertical="center" wrapText="1"/>
    </xf>
    <xf numFmtId="165" fontId="20" fillId="0" borderId="2" xfId="10" applyNumberFormat="1" applyFont="1" applyFill="1" applyBorder="1" applyAlignment="1" applyProtection="1">
      <alignment horizontal="center" vertical="center"/>
    </xf>
    <xf numFmtId="166" fontId="48" fillId="0" borderId="2" xfId="11" applyNumberFormat="1" applyFont="1" applyFill="1" applyBorder="1" applyAlignment="1" applyProtection="1">
      <alignment horizontal="right" vertical="center" wrapText="1"/>
    </xf>
    <xf numFmtId="166" fontId="48" fillId="0" borderId="17" xfId="11" applyNumberFormat="1" applyFont="1" applyFill="1" applyBorder="1" applyAlignment="1" applyProtection="1">
      <alignment horizontal="right" vertical="center" wrapText="1"/>
    </xf>
    <xf numFmtId="0" fontId="49" fillId="0" borderId="8" xfId="11" applyFont="1" applyFill="1" applyBorder="1" applyAlignment="1" applyProtection="1">
      <alignment horizontal="left" vertical="center" wrapText="1" indent="1"/>
    </xf>
    <xf numFmtId="166" fontId="50" fillId="0" borderId="2" xfId="11" applyNumberFormat="1" applyFont="1" applyFill="1" applyBorder="1" applyAlignment="1" applyProtection="1">
      <alignment horizontal="right" vertical="center" wrapText="1"/>
      <protection locked="0"/>
    </xf>
    <xf numFmtId="166" fontId="50" fillId="0" borderId="17" xfId="11" applyNumberFormat="1" applyFont="1" applyFill="1" applyBorder="1" applyAlignment="1" applyProtection="1">
      <alignment horizontal="right" vertical="center" wrapText="1"/>
      <protection locked="0"/>
    </xf>
    <xf numFmtId="166" fontId="24" fillId="0" borderId="2" xfId="11" applyNumberFormat="1" applyFont="1" applyFill="1" applyBorder="1" applyAlignment="1" applyProtection="1">
      <alignment horizontal="right" vertical="center" wrapText="1"/>
      <protection locked="0"/>
    </xf>
    <xf numFmtId="166" fontId="24" fillId="0" borderId="17" xfId="11" applyNumberFormat="1" applyFont="1" applyFill="1" applyBorder="1" applyAlignment="1" applyProtection="1">
      <alignment horizontal="right" vertical="center" wrapText="1"/>
      <protection locked="0"/>
    </xf>
    <xf numFmtId="166" fontId="24" fillId="0" borderId="2" xfId="11" applyNumberFormat="1" applyFont="1" applyFill="1" applyBorder="1" applyAlignment="1" applyProtection="1">
      <alignment horizontal="right" vertical="center" wrapText="1"/>
    </xf>
    <xf numFmtId="166" fontId="24" fillId="0" borderId="17" xfId="11" applyNumberFormat="1" applyFont="1" applyFill="1" applyBorder="1" applyAlignment="1" applyProtection="1">
      <alignment horizontal="right" vertical="center" wrapText="1"/>
    </xf>
    <xf numFmtId="0" fontId="25" fillId="0" borderId="12" xfId="11" applyFont="1" applyFill="1" applyBorder="1" applyAlignment="1" applyProtection="1">
      <alignment vertical="center" wrapText="1"/>
    </xf>
    <xf numFmtId="165" fontId="20" fillId="0" borderId="24" xfId="10" applyNumberFormat="1" applyFont="1" applyFill="1" applyBorder="1" applyAlignment="1" applyProtection="1">
      <alignment horizontal="center" vertical="center"/>
    </xf>
    <xf numFmtId="166" fontId="48" fillId="0" borderId="24" xfId="11" applyNumberFormat="1" applyFont="1" applyFill="1" applyBorder="1" applyAlignment="1" applyProtection="1">
      <alignment horizontal="right" vertical="center" wrapText="1"/>
    </xf>
    <xf numFmtId="166" fontId="48" fillId="0" borderId="25" xfId="11" applyNumberFormat="1" applyFont="1" applyFill="1" applyBorder="1" applyAlignment="1" applyProtection="1">
      <alignment horizontal="right" vertical="center" wrapText="1"/>
    </xf>
    <xf numFmtId="0" fontId="24" fillId="0" borderId="0" xfId="11" applyFont="1" applyFill="1" applyProtection="1"/>
    <xf numFmtId="3" fontId="42" fillId="0" borderId="0" xfId="11" applyNumberFormat="1" applyFont="1" applyFill="1" applyProtection="1"/>
    <xf numFmtId="3" fontId="42" fillId="0" borderId="0" xfId="11" applyNumberFormat="1" applyFont="1" applyFill="1" applyAlignment="1" applyProtection="1">
      <alignment horizontal="center"/>
    </xf>
    <xf numFmtId="0" fontId="42" fillId="0" borderId="0" xfId="11" applyFont="1" applyFill="1" applyProtection="1"/>
    <xf numFmtId="0" fontId="42" fillId="0" borderId="0" xfId="11" applyFill="1" applyAlignment="1" applyProtection="1">
      <alignment horizontal="center"/>
    </xf>
    <xf numFmtId="0" fontId="16" fillId="0" borderId="0" xfId="10" applyFill="1" applyAlignment="1" applyProtection="1">
      <alignment vertical="center"/>
    </xf>
    <xf numFmtId="0" fontId="16" fillId="0" borderId="0" xfId="10" applyFill="1" applyAlignment="1" applyProtection="1">
      <alignment vertical="center" wrapText="1"/>
    </xf>
    <xf numFmtId="0" fontId="16" fillId="0" borderId="0" xfId="10" applyFill="1" applyAlignment="1" applyProtection="1">
      <alignment horizontal="center" vertical="center"/>
    </xf>
    <xf numFmtId="49" fontId="19" fillId="0" borderId="12" xfId="10" applyNumberFormat="1" applyFont="1" applyFill="1" applyBorder="1" applyAlignment="1" applyProtection="1">
      <alignment horizontal="center" vertical="center" wrapText="1"/>
    </xf>
    <xf numFmtId="49" fontId="19" fillId="0" borderId="24" xfId="10" applyNumberFormat="1" applyFont="1" applyFill="1" applyBorder="1" applyAlignment="1" applyProtection="1">
      <alignment horizontal="center" vertical="center"/>
    </xf>
    <xf numFmtId="49" fontId="19" fillId="0" borderId="25" xfId="10" applyNumberFormat="1" applyFont="1" applyFill="1" applyBorder="1" applyAlignment="1" applyProtection="1">
      <alignment horizontal="center" vertical="center"/>
    </xf>
    <xf numFmtId="49" fontId="14" fillId="0" borderId="0" xfId="10" applyNumberFormat="1" applyFont="1" applyFill="1" applyAlignment="1" applyProtection="1">
      <alignment horizontal="center" vertical="center"/>
    </xf>
    <xf numFmtId="165" fontId="20" fillId="0" borderId="3" xfId="10" applyNumberFormat="1" applyFont="1" applyFill="1" applyBorder="1" applyAlignment="1" applyProtection="1">
      <alignment horizontal="center" vertical="center"/>
    </xf>
    <xf numFmtId="167" fontId="20" fillId="0" borderId="23" xfId="10" applyNumberFormat="1" applyFont="1" applyFill="1" applyBorder="1" applyAlignment="1" applyProtection="1">
      <alignment vertical="center"/>
      <protection locked="0"/>
    </xf>
    <xf numFmtId="167" fontId="20" fillId="0" borderId="17" xfId="10" applyNumberFormat="1" applyFont="1" applyFill="1" applyBorder="1" applyAlignment="1" applyProtection="1">
      <alignment vertical="center"/>
      <protection locked="0"/>
    </xf>
    <xf numFmtId="167" fontId="19" fillId="0" borderId="17" xfId="10" applyNumberFormat="1" applyFont="1" applyFill="1" applyBorder="1" applyAlignment="1" applyProtection="1">
      <alignment vertical="center"/>
    </xf>
    <xf numFmtId="167" fontId="19" fillId="0" borderId="17" xfId="10" applyNumberFormat="1" applyFont="1" applyFill="1" applyBorder="1" applyAlignment="1" applyProtection="1">
      <alignment vertical="center"/>
      <protection locked="0"/>
    </xf>
    <xf numFmtId="0" fontId="14" fillId="0" borderId="0" xfId="10" applyFont="1" applyFill="1" applyAlignment="1" applyProtection="1">
      <alignment vertical="center"/>
    </xf>
    <xf numFmtId="0" fontId="19" fillId="0" borderId="12" xfId="10" applyFont="1" applyFill="1" applyBorder="1" applyAlignment="1" applyProtection="1">
      <alignment horizontal="left" vertical="center" wrapText="1"/>
    </xf>
    <xf numFmtId="167" fontId="19" fillId="0" borderId="25" xfId="10" applyNumberFormat="1" applyFont="1" applyFill="1" applyBorder="1" applyAlignment="1" applyProtection="1">
      <alignment vertical="center"/>
    </xf>
    <xf numFmtId="0" fontId="42" fillId="0" borderId="0" xfId="11" applyFont="1" applyFill="1" applyAlignment="1" applyProtection="1"/>
    <xf numFmtId="0" fontId="18" fillId="0" borderId="0" xfId="10" applyFont="1" applyFill="1" applyAlignment="1" applyProtection="1">
      <alignment horizontal="center" vertical="center"/>
    </xf>
    <xf numFmtId="0" fontId="42" fillId="0" borderId="0" xfId="11" applyFill="1"/>
    <xf numFmtId="0" fontId="23" fillId="0" borderId="15" xfId="11" applyFont="1" applyFill="1" applyBorder="1" applyAlignment="1">
      <alignment horizontal="center" vertical="center"/>
    </xf>
    <xf numFmtId="0" fontId="23" fillId="0" borderId="16" xfId="11" applyFont="1" applyFill="1" applyBorder="1" applyAlignment="1">
      <alignment horizontal="center" vertical="center" wrapText="1"/>
    </xf>
    <xf numFmtId="0" fontId="23" fillId="0" borderId="30" xfId="11" applyFont="1" applyFill="1" applyBorder="1" applyAlignment="1">
      <alignment horizontal="center" vertical="center" wrapText="1"/>
    </xf>
    <xf numFmtId="0" fontId="23" fillId="0" borderId="13" xfId="11" applyFont="1" applyFill="1" applyBorder="1" applyAlignment="1">
      <alignment horizontal="center" vertical="center"/>
    </xf>
    <xf numFmtId="0" fontId="23" fillId="0" borderId="14" xfId="11" applyFont="1" applyFill="1" applyBorder="1" applyAlignment="1">
      <alignment horizontal="center" vertical="center" wrapText="1"/>
    </xf>
    <xf numFmtId="0" fontId="23" fillId="0" borderId="18" xfId="11" applyFont="1" applyFill="1" applyBorder="1" applyAlignment="1">
      <alignment horizontal="center" vertical="center" wrapText="1"/>
    </xf>
    <xf numFmtId="0" fontId="24" fillId="0" borderId="8" xfId="11" applyFont="1" applyFill="1" applyBorder="1" applyProtection="1">
      <protection locked="0"/>
    </xf>
    <xf numFmtId="0" fontId="24" fillId="0" borderId="3" xfId="11" applyFont="1" applyFill="1" applyBorder="1" applyAlignment="1">
      <alignment horizontal="right" indent="1"/>
    </xf>
    <xf numFmtId="3" fontId="24" fillId="0" borderId="3" xfId="11" applyNumberFormat="1" applyFont="1" applyFill="1" applyBorder="1" applyProtection="1">
      <protection locked="0"/>
    </xf>
    <xf numFmtId="3" fontId="24" fillId="0" borderId="23" xfId="11" applyNumberFormat="1" applyFont="1" applyFill="1" applyBorder="1" applyProtection="1">
      <protection locked="0"/>
    </xf>
    <xf numFmtId="0" fontId="24" fillId="0" borderId="2" xfId="11" applyFont="1" applyFill="1" applyBorder="1" applyAlignment="1">
      <alignment horizontal="right" indent="1"/>
    </xf>
    <xf numFmtId="3" fontId="24" fillId="0" borderId="2" xfId="11" applyNumberFormat="1" applyFont="1" applyFill="1" applyBorder="1" applyProtection="1">
      <protection locked="0"/>
    </xf>
    <xf numFmtId="3" fontId="24" fillId="0" borderId="17" xfId="11" applyNumberFormat="1" applyFont="1" applyFill="1" applyBorder="1" applyProtection="1">
      <protection locked="0"/>
    </xf>
    <xf numFmtId="0" fontId="24" fillId="0" borderId="10" xfId="11" applyFont="1" applyFill="1" applyBorder="1" applyProtection="1">
      <protection locked="0"/>
    </xf>
    <xf numFmtId="0" fontId="24" fillId="0" borderId="6" xfId="11" applyFont="1" applyFill="1" applyBorder="1" applyAlignment="1">
      <alignment horizontal="right" indent="1"/>
    </xf>
    <xf numFmtId="3" fontId="24" fillId="0" borderId="6" xfId="11" applyNumberFormat="1" applyFont="1" applyFill="1" applyBorder="1" applyProtection="1">
      <protection locked="0"/>
    </xf>
    <xf numFmtId="3" fontId="24" fillId="0" borderId="22" xfId="11" applyNumberFormat="1" applyFont="1" applyFill="1" applyBorder="1" applyProtection="1">
      <protection locked="0"/>
    </xf>
    <xf numFmtId="0" fontId="25" fillId="0" borderId="13" xfId="11" applyFont="1" applyFill="1" applyBorder="1" applyProtection="1">
      <protection locked="0"/>
    </xf>
    <xf numFmtId="0" fontId="24" fillId="0" borderId="14" xfId="11" applyFont="1" applyFill="1" applyBorder="1" applyAlignment="1">
      <alignment horizontal="right" indent="1"/>
    </xf>
    <xf numFmtId="3" fontId="24" fillId="0" borderId="14" xfId="11" applyNumberFormat="1" applyFont="1" applyFill="1" applyBorder="1" applyProtection="1">
      <protection locked="0"/>
    </xf>
    <xf numFmtId="167" fontId="19" fillId="0" borderId="18" xfId="10" applyNumberFormat="1" applyFont="1" applyFill="1" applyBorder="1" applyAlignment="1" applyProtection="1">
      <alignment vertical="center"/>
    </xf>
    <xf numFmtId="0" fontId="24" fillId="0" borderId="9" xfId="11" applyFont="1" applyFill="1" applyBorder="1" applyProtection="1">
      <protection locked="0"/>
    </xf>
    <xf numFmtId="3" fontId="24" fillId="0" borderId="54" xfId="11" applyNumberFormat="1" applyFont="1" applyFill="1" applyBorder="1"/>
    <xf numFmtId="0" fontId="52" fillId="0" borderId="0" xfId="11" applyFont="1" applyFill="1"/>
    <xf numFmtId="0" fontId="53" fillId="0" borderId="0" xfId="11" applyFont="1" applyFill="1"/>
    <xf numFmtId="0" fontId="24" fillId="0" borderId="0" xfId="11" applyFont="1" applyFill="1"/>
    <xf numFmtId="0" fontId="42" fillId="0" borderId="0" xfId="11" applyFont="1" applyFill="1"/>
    <xf numFmtId="3" fontId="42" fillId="0" borderId="0" xfId="11" applyNumberFormat="1" applyFont="1" applyFill="1" applyAlignment="1">
      <alignment horizontal="center"/>
    </xf>
    <xf numFmtId="0" fontId="42" fillId="0" borderId="0" xfId="11" applyFont="1" applyFill="1" applyAlignment="1"/>
    <xf numFmtId="0" fontId="54" fillId="0" borderId="15" xfId="11" applyFont="1" applyFill="1" applyBorder="1" applyAlignment="1">
      <alignment horizontal="center" vertical="center"/>
    </xf>
    <xf numFmtId="0" fontId="54" fillId="0" borderId="16" xfId="11" applyFont="1" applyFill="1" applyBorder="1" applyAlignment="1">
      <alignment horizontal="center" vertical="center" wrapText="1"/>
    </xf>
    <xf numFmtId="0" fontId="54" fillId="0" borderId="30" xfId="11" applyFont="1" applyFill="1" applyBorder="1" applyAlignment="1">
      <alignment horizontal="center" vertical="center" wrapText="1"/>
    </xf>
    <xf numFmtId="0" fontId="54" fillId="0" borderId="13" xfId="11" applyFont="1" applyFill="1" applyBorder="1" applyAlignment="1">
      <alignment horizontal="center" vertical="center"/>
    </xf>
    <xf numFmtId="0" fontId="54" fillId="0" borderId="14" xfId="11" applyFont="1" applyFill="1" applyBorder="1" applyAlignment="1">
      <alignment horizontal="center" vertical="center" wrapText="1"/>
    </xf>
    <xf numFmtId="0" fontId="54" fillId="0" borderId="18" xfId="11" applyFont="1" applyFill="1" applyBorder="1" applyAlignment="1">
      <alignment horizontal="center" vertical="center" wrapText="1"/>
    </xf>
    <xf numFmtId="0" fontId="24" fillId="0" borderId="8" xfId="11" applyFont="1" applyFill="1" applyBorder="1" applyAlignment="1" applyProtection="1">
      <alignment horizontal="left" indent="1"/>
      <protection locked="0"/>
    </xf>
    <xf numFmtId="0" fontId="24" fillId="0" borderId="10" xfId="11" applyFont="1" applyFill="1" applyBorder="1" applyAlignment="1" applyProtection="1">
      <alignment horizontal="left" indent="1"/>
      <protection locked="0"/>
    </xf>
    <xf numFmtId="0" fontId="24" fillId="0" borderId="9" xfId="11" applyFont="1" applyFill="1" applyBorder="1" applyAlignment="1" applyProtection="1">
      <alignment horizontal="left" indent="1"/>
      <protection locked="0"/>
    </xf>
    <xf numFmtId="0" fontId="25" fillId="0" borderId="26" xfId="11" applyNumberFormat="1" applyFont="1" applyFill="1" applyBorder="1"/>
    <xf numFmtId="0" fontId="24" fillId="0" borderId="12" xfId="11" applyFont="1" applyFill="1" applyBorder="1" applyAlignment="1" applyProtection="1">
      <alignment horizontal="left" indent="1"/>
      <protection locked="0"/>
    </xf>
    <xf numFmtId="0" fontId="24" fillId="0" borderId="24" xfId="11" applyFont="1" applyFill="1" applyBorder="1" applyAlignment="1">
      <alignment horizontal="right" indent="1"/>
    </xf>
    <xf numFmtId="3" fontId="24" fillId="0" borderId="24" xfId="11" applyNumberFormat="1" applyFont="1" applyFill="1" applyBorder="1" applyProtection="1">
      <protection locked="0"/>
    </xf>
    <xf numFmtId="3" fontId="24" fillId="0" borderId="25" xfId="11" applyNumberFormat="1" applyFont="1" applyFill="1" applyBorder="1" applyProtection="1">
      <protection locked="0"/>
    </xf>
    <xf numFmtId="0" fontId="52" fillId="0" borderId="0" xfId="8" applyFont="1" applyFill="1"/>
    <xf numFmtId="0" fontId="16" fillId="0" borderId="0" xfId="8" applyFill="1"/>
    <xf numFmtId="0" fontId="55" fillId="0" borderId="0" xfId="8" applyFont="1" applyFill="1" applyAlignment="1">
      <alignment horizontal="right"/>
    </xf>
    <xf numFmtId="0" fontId="5" fillId="0" borderId="0" xfId="8" applyFont="1" applyFill="1" applyAlignment="1">
      <alignment horizontal="center"/>
    </xf>
    <xf numFmtId="0" fontId="56" fillId="0" borderId="0" xfId="8" applyFont="1" applyFill="1" applyAlignment="1">
      <alignment horizontal="right"/>
    </xf>
    <xf numFmtId="0" fontId="4" fillId="0" borderId="13" xfId="8" applyFont="1" applyFill="1" applyBorder="1" applyAlignment="1">
      <alignment horizontal="center" vertical="center" wrapText="1"/>
    </xf>
    <xf numFmtId="0" fontId="5" fillId="0" borderId="14" xfId="8" applyFont="1" applyFill="1" applyBorder="1" applyAlignment="1">
      <alignment horizontal="center" vertical="center"/>
    </xf>
    <xf numFmtId="0" fontId="5" fillId="0" borderId="18" xfId="8" applyFont="1" applyFill="1" applyBorder="1" applyAlignment="1">
      <alignment horizontal="center" vertical="center" wrapText="1"/>
    </xf>
    <xf numFmtId="0" fontId="16" fillId="0" borderId="0" xfId="8" applyFill="1" applyAlignment="1">
      <alignment horizontal="center"/>
    </xf>
    <xf numFmtId="0" fontId="16" fillId="0" borderId="9" xfId="8" applyFill="1" applyBorder="1" applyAlignment="1">
      <alignment horizontal="center" vertical="center"/>
    </xf>
    <xf numFmtId="0" fontId="16" fillId="0" borderId="3" xfId="8" applyFill="1" applyBorder="1" applyAlignment="1" applyProtection="1">
      <alignment horizontal="left" vertical="center" wrapText="1" indent="1"/>
      <protection locked="0"/>
    </xf>
    <xf numFmtId="168" fontId="28" fillId="0" borderId="23" xfId="8" applyNumberFormat="1" applyFont="1" applyFill="1" applyBorder="1" applyAlignment="1" applyProtection="1">
      <alignment horizontal="right" vertical="center"/>
    </xf>
    <xf numFmtId="0" fontId="16" fillId="0" borderId="8" xfId="8" applyFill="1" applyBorder="1" applyAlignment="1">
      <alignment horizontal="center" vertical="center"/>
    </xf>
    <xf numFmtId="0" fontId="57" fillId="0" borderId="2" xfId="8" applyFont="1" applyFill="1" applyBorder="1" applyAlignment="1">
      <alignment horizontal="left" vertical="center" indent="5"/>
    </xf>
    <xf numFmtId="168" fontId="33" fillId="0" borderId="17" xfId="8" applyNumberFormat="1" applyFont="1" applyFill="1" applyBorder="1" applyAlignment="1" applyProtection="1">
      <alignment horizontal="right" vertical="center"/>
      <protection locked="0"/>
    </xf>
    <xf numFmtId="0" fontId="16" fillId="0" borderId="2" xfId="8" applyFont="1" applyFill="1" applyBorder="1" applyAlignment="1">
      <alignment horizontal="left" vertical="center" indent="1"/>
    </xf>
    <xf numFmtId="0" fontId="16" fillId="0" borderId="10" xfId="8" applyFill="1" applyBorder="1" applyAlignment="1">
      <alignment horizontal="center" vertical="center"/>
    </xf>
    <xf numFmtId="0" fontId="16" fillId="0" borderId="6" xfId="8" applyFont="1" applyFill="1" applyBorder="1" applyAlignment="1">
      <alignment horizontal="left" vertical="center" indent="1"/>
    </xf>
    <xf numFmtId="168" fontId="33" fillId="0" borderId="22" xfId="8" applyNumberFormat="1" applyFont="1" applyFill="1" applyBorder="1" applyAlignment="1" applyProtection="1">
      <alignment horizontal="right" vertical="center"/>
      <protection locked="0"/>
    </xf>
    <xf numFmtId="0" fontId="16" fillId="0" borderId="12" xfId="8" applyFill="1" applyBorder="1" applyAlignment="1">
      <alignment horizontal="center" vertical="center"/>
    </xf>
    <xf numFmtId="0" fontId="16" fillId="0" borderId="24" xfId="8" applyFill="1" applyBorder="1" applyAlignment="1">
      <alignment horizontal="left" vertical="center" indent="1"/>
    </xf>
    <xf numFmtId="168" fontId="33" fillId="0" borderId="25" xfId="8" applyNumberFormat="1" applyFont="1" applyFill="1" applyBorder="1" applyAlignment="1" applyProtection="1">
      <alignment horizontal="right" vertical="center"/>
      <protection locked="0"/>
    </xf>
    <xf numFmtId="0" fontId="16" fillId="0" borderId="11" xfId="8" applyFill="1" applyBorder="1" applyAlignment="1">
      <alignment horizontal="center" vertical="center"/>
    </xf>
    <xf numFmtId="0" fontId="16" fillId="0" borderId="4" xfId="8" applyFill="1" applyBorder="1" applyAlignment="1" applyProtection="1">
      <alignment horizontal="left" vertical="center" wrapText="1" indent="1"/>
      <protection locked="0"/>
    </xf>
    <xf numFmtId="168" fontId="28" fillId="0" borderId="39" xfId="8" applyNumberFormat="1" applyFont="1" applyFill="1" applyBorder="1" applyAlignment="1" applyProtection="1">
      <alignment horizontal="right" vertical="center"/>
    </xf>
    <xf numFmtId="0" fontId="57" fillId="0" borderId="24" xfId="8" applyFont="1" applyFill="1" applyBorder="1" applyAlignment="1">
      <alignment horizontal="left" vertical="center" indent="5"/>
    </xf>
    <xf numFmtId="0" fontId="16" fillId="0" borderId="0" xfId="8" applyFill="1" applyAlignment="1" applyProtection="1">
      <alignment horizontal="center" vertical="center" wrapText="1"/>
    </xf>
    <xf numFmtId="0" fontId="16" fillId="0" borderId="0" xfId="8" applyFill="1" applyAlignment="1" applyProtection="1">
      <alignment vertical="center" wrapText="1"/>
    </xf>
    <xf numFmtId="164" fontId="6" fillId="0" borderId="0" xfId="8" applyNumberFormat="1" applyFont="1" applyFill="1" applyAlignment="1" applyProtection="1">
      <alignment horizontal="right" vertical="center"/>
    </xf>
    <xf numFmtId="0" fontId="8" fillId="0" borderId="14" xfId="8" applyFont="1" applyFill="1" applyBorder="1" applyAlignment="1" applyProtection="1">
      <alignment horizontal="center" vertical="center" wrapText="1"/>
    </xf>
    <xf numFmtId="0" fontId="8" fillId="0" borderId="18" xfId="8" applyFont="1" applyFill="1" applyBorder="1" applyAlignment="1" applyProtection="1">
      <alignment horizontal="center" vertical="center" wrapText="1"/>
    </xf>
    <xf numFmtId="0" fontId="4" fillId="0" borderId="0" xfId="8" applyFont="1" applyFill="1" applyAlignment="1" applyProtection="1">
      <alignment horizontal="center" vertical="center" wrapText="1"/>
    </xf>
    <xf numFmtId="0" fontId="19" fillId="0" borderId="13" xfId="8" applyFont="1" applyFill="1" applyBorder="1" applyAlignment="1" applyProtection="1">
      <alignment horizontal="center" vertical="center" wrapText="1"/>
    </xf>
    <xf numFmtId="0" fontId="19" fillId="0" borderId="14" xfId="8" applyFont="1" applyFill="1" applyBorder="1" applyAlignment="1" applyProtection="1">
      <alignment horizontal="center" vertical="center" wrapText="1"/>
    </xf>
    <xf numFmtId="0" fontId="19" fillId="0" borderId="18" xfId="8" applyFont="1" applyFill="1" applyBorder="1" applyAlignment="1" applyProtection="1">
      <alignment horizontal="center" vertical="center" wrapText="1"/>
    </xf>
    <xf numFmtId="0" fontId="9" fillId="0" borderId="0" xfId="8" applyFont="1" applyFill="1" applyAlignment="1" applyProtection="1">
      <alignment vertical="center" wrapText="1"/>
    </xf>
    <xf numFmtId="164" fontId="14" fillId="0" borderId="3" xfId="8" applyNumberFormat="1" applyFont="1" applyFill="1" applyBorder="1" applyAlignment="1" applyProtection="1">
      <alignment vertical="center" wrapText="1"/>
    </xf>
    <xf numFmtId="164" fontId="14" fillId="0" borderId="23" xfId="8" applyNumberFormat="1" applyFont="1" applyFill="1" applyBorder="1" applyAlignment="1" applyProtection="1">
      <alignment vertical="center" wrapText="1"/>
      <protection locked="0"/>
    </xf>
    <xf numFmtId="0" fontId="14" fillId="0" borderId="0" xfId="8" applyFont="1" applyFill="1" applyAlignment="1" applyProtection="1">
      <alignment vertical="center" wrapText="1"/>
    </xf>
    <xf numFmtId="0" fontId="14" fillId="0" borderId="8" xfId="8" applyFont="1" applyFill="1" applyBorder="1" applyAlignment="1" applyProtection="1">
      <alignment horizontal="right" vertical="center" wrapText="1" indent="1"/>
    </xf>
    <xf numFmtId="0" fontId="14" fillId="0" borderId="2" xfId="8" applyFont="1" applyFill="1" applyBorder="1" applyAlignment="1" applyProtection="1">
      <alignment horizontal="left" vertical="center" wrapText="1"/>
      <protection locked="0"/>
    </xf>
    <xf numFmtId="164" fontId="14" fillId="0" borderId="2" xfId="8" applyNumberFormat="1" applyFont="1" applyFill="1" applyBorder="1" applyAlignment="1" applyProtection="1">
      <alignment vertical="center" wrapText="1"/>
      <protection locked="0"/>
    </xf>
    <xf numFmtId="164" fontId="14" fillId="0" borderId="17" xfId="8" applyNumberFormat="1" applyFont="1" applyFill="1" applyBorder="1" applyAlignment="1" applyProtection="1">
      <alignment vertical="center" wrapText="1"/>
      <protection locked="0"/>
    </xf>
    <xf numFmtId="0" fontId="20" fillId="0" borderId="8" xfId="8" applyFont="1" applyFill="1" applyBorder="1" applyAlignment="1" applyProtection="1">
      <alignment horizontal="right" vertical="center" wrapText="1" indent="1"/>
    </xf>
    <xf numFmtId="0" fontId="20" fillId="0" borderId="2" xfId="8" applyFont="1" applyFill="1" applyBorder="1" applyAlignment="1" applyProtection="1">
      <alignment horizontal="left" vertical="center" wrapText="1"/>
      <protection locked="0"/>
    </xf>
    <xf numFmtId="164" fontId="20" fillId="0" borderId="2" xfId="8" applyNumberFormat="1" applyFont="1" applyFill="1" applyBorder="1" applyAlignment="1" applyProtection="1">
      <alignment vertical="center" wrapText="1"/>
      <protection locked="0"/>
    </xf>
    <xf numFmtId="164" fontId="20" fillId="0" borderId="3" xfId="8" applyNumberFormat="1" applyFont="1" applyFill="1" applyBorder="1" applyAlignment="1" applyProtection="1">
      <alignment vertical="center" wrapText="1"/>
    </xf>
    <xf numFmtId="164" fontId="20" fillId="0" borderId="17" xfId="8" applyNumberFormat="1" applyFont="1" applyFill="1" applyBorder="1" applyAlignment="1" applyProtection="1">
      <alignment vertical="center" wrapText="1"/>
      <protection locked="0"/>
    </xf>
    <xf numFmtId="0" fontId="2" fillId="0" borderId="9" xfId="8" applyFont="1" applyFill="1" applyBorder="1" applyAlignment="1" applyProtection="1">
      <alignment horizontal="right" vertical="center" wrapText="1" indent="1"/>
    </xf>
    <xf numFmtId="0" fontId="2" fillId="0" borderId="3" xfId="8" applyFont="1" applyFill="1" applyBorder="1" applyAlignment="1" applyProtection="1">
      <alignment horizontal="left" vertical="center" wrapText="1"/>
      <protection locked="0"/>
    </xf>
    <xf numFmtId="164" fontId="2" fillId="0" borderId="3" xfId="8" applyNumberFormat="1" applyFont="1" applyFill="1" applyBorder="1" applyAlignment="1" applyProtection="1">
      <alignment vertical="center" wrapText="1"/>
      <protection locked="0"/>
    </xf>
    <xf numFmtId="164" fontId="2" fillId="0" borderId="3" xfId="8" applyNumberFormat="1" applyFont="1" applyFill="1" applyBorder="1" applyAlignment="1" applyProtection="1">
      <alignment vertical="center" wrapText="1"/>
    </xf>
    <xf numFmtId="0" fontId="2" fillId="0" borderId="8" xfId="8" applyFont="1" applyFill="1" applyBorder="1" applyAlignment="1" applyProtection="1">
      <alignment horizontal="right" vertical="center" wrapText="1" indent="1"/>
    </xf>
    <xf numFmtId="0" fontId="2" fillId="0" borderId="2" xfId="8" applyFont="1" applyFill="1" applyBorder="1" applyAlignment="1" applyProtection="1">
      <alignment horizontal="left" vertical="center" wrapText="1"/>
      <protection locked="0"/>
    </xf>
    <xf numFmtId="164" fontId="2" fillId="0" borderId="2" xfId="8" applyNumberFormat="1" applyFont="1" applyFill="1" applyBorder="1" applyAlignment="1" applyProtection="1">
      <alignment vertical="center" wrapText="1"/>
      <protection locked="0"/>
    </xf>
    <xf numFmtId="164" fontId="4" fillId="0" borderId="14" xfId="8" applyNumberFormat="1" applyFont="1" applyFill="1" applyBorder="1" applyAlignment="1" applyProtection="1">
      <alignment vertical="center" wrapText="1"/>
    </xf>
    <xf numFmtId="164" fontId="4" fillId="0" borderId="18" xfId="8" applyNumberFormat="1" applyFont="1" applyFill="1" applyBorder="1" applyAlignment="1" applyProtection="1">
      <alignment vertical="center" wrapText="1"/>
    </xf>
    <xf numFmtId="164" fontId="32" fillId="0" borderId="28" xfId="9" applyNumberFormat="1" applyFont="1" applyFill="1" applyBorder="1" applyAlignment="1" applyProtection="1">
      <alignment horizontal="left" vertical="center"/>
    </xf>
    <xf numFmtId="164" fontId="7" fillId="0" borderId="0" xfId="9" applyNumberFormat="1" applyFont="1" applyFill="1" applyBorder="1" applyAlignment="1" applyProtection="1">
      <alignment horizontal="center" vertical="center"/>
    </xf>
    <xf numFmtId="164" fontId="32" fillId="0" borderId="28" xfId="9" applyNumberFormat="1" applyFont="1" applyFill="1" applyBorder="1" applyAlignment="1" applyProtection="1">
      <alignment horizontal="left"/>
    </xf>
    <xf numFmtId="0" fontId="21" fillId="0" borderId="0" xfId="9" applyFont="1" applyFill="1" applyAlignment="1" applyProtection="1">
      <alignment horizontal="center"/>
    </xf>
    <xf numFmtId="164" fontId="28" fillId="0" borderId="55" xfId="0" applyNumberFormat="1" applyFont="1" applyFill="1" applyBorder="1" applyAlignment="1" applyProtection="1">
      <alignment horizontal="center" vertical="center" wrapText="1"/>
    </xf>
    <xf numFmtId="164" fontId="28" fillId="0" borderId="56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39" fillId="0" borderId="57" xfId="0" applyNumberFormat="1" applyFont="1" applyFill="1" applyBorder="1" applyAlignment="1" applyProtection="1">
      <alignment horizontal="center" vertical="center" wrapText="1"/>
    </xf>
    <xf numFmtId="164" fontId="28" fillId="0" borderId="58" xfId="0" applyNumberFormat="1" applyFont="1" applyFill="1" applyBorder="1" applyAlignment="1" applyProtection="1">
      <alignment horizontal="center" vertical="center" wrapText="1"/>
    </xf>
    <xf numFmtId="164" fontId="28" fillId="0" borderId="59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Alignment="1">
      <alignment horizontal="center" vertical="center" wrapText="1"/>
    </xf>
    <xf numFmtId="0" fontId="28" fillId="0" borderId="36" xfId="0" applyFont="1" applyFill="1" applyBorder="1" applyAlignment="1" applyProtection="1">
      <alignment horizontal="left" indent="1"/>
    </xf>
    <xf numFmtId="0" fontId="28" fillId="0" borderId="37" xfId="0" applyFont="1" applyFill="1" applyBorder="1" applyAlignment="1" applyProtection="1">
      <alignment horizontal="left" indent="1"/>
    </xf>
    <xf numFmtId="0" fontId="28" fillId="0" borderId="35" xfId="0" applyFont="1" applyFill="1" applyBorder="1" applyAlignment="1" applyProtection="1">
      <alignment horizontal="left" indent="1"/>
    </xf>
    <xf numFmtId="0" fontId="27" fillId="0" borderId="4" xfId="0" applyFont="1" applyFill="1" applyBorder="1" applyAlignment="1" applyProtection="1">
      <alignment horizontal="right" indent="1"/>
      <protection locked="0"/>
    </xf>
    <xf numFmtId="0" fontId="27" fillId="0" borderId="39" xfId="0" applyFont="1" applyFill="1" applyBorder="1" applyAlignment="1" applyProtection="1">
      <alignment horizontal="right" indent="1"/>
      <protection locked="0"/>
    </xf>
    <xf numFmtId="0" fontId="27" fillId="0" borderId="6" xfId="0" applyFont="1" applyFill="1" applyBorder="1" applyAlignment="1" applyProtection="1">
      <alignment horizontal="right" indent="1"/>
      <protection locked="0"/>
    </xf>
    <xf numFmtId="0" fontId="27" fillId="0" borderId="22" xfId="0" applyFont="1" applyFill="1" applyBorder="1" applyAlignment="1" applyProtection="1">
      <alignment horizontal="right" indent="1"/>
      <protection locked="0"/>
    </xf>
    <xf numFmtId="0" fontId="21" fillId="0" borderId="0" xfId="0" applyNumberFormat="1" applyFont="1" applyFill="1" applyBorder="1" applyAlignment="1" applyProtection="1">
      <alignment horizontal="left" vertical="center"/>
    </xf>
    <xf numFmtId="0" fontId="26" fillId="0" borderId="14" xfId="0" applyFont="1" applyFill="1" applyBorder="1" applyAlignment="1" applyProtection="1">
      <alignment horizontal="right" indent="1"/>
    </xf>
    <xf numFmtId="0" fontId="26" fillId="0" borderId="18" xfId="0" applyFont="1" applyFill="1" applyBorder="1" applyAlignment="1" applyProtection="1">
      <alignment horizontal="right" indent="1"/>
    </xf>
    <xf numFmtId="0" fontId="28" fillId="0" borderId="16" xfId="0" applyFont="1" applyFill="1" applyBorder="1" applyAlignment="1" applyProtection="1">
      <alignment horizontal="center"/>
    </xf>
    <xf numFmtId="0" fontId="28" fillId="0" borderId="30" xfId="0" applyFont="1" applyFill="1" applyBorder="1" applyAlignment="1" applyProtection="1">
      <alignment horizontal="center"/>
    </xf>
    <xf numFmtId="0" fontId="28" fillId="0" borderId="50" xfId="0" applyFont="1" applyFill="1" applyBorder="1" applyAlignment="1" applyProtection="1">
      <alignment horizontal="center"/>
    </xf>
    <xf numFmtId="0" fontId="28" fillId="0" borderId="57" xfId="0" applyFont="1" applyFill="1" applyBorder="1" applyAlignment="1" applyProtection="1">
      <alignment horizontal="center"/>
    </xf>
    <xf numFmtId="0" fontId="28" fillId="0" borderId="60" xfId="0" applyFont="1" applyFill="1" applyBorder="1" applyAlignment="1" applyProtection="1">
      <alignment horizontal="center"/>
    </xf>
    <xf numFmtId="0" fontId="27" fillId="0" borderId="49" xfId="0" applyFont="1" applyFill="1" applyBorder="1" applyAlignment="1" applyProtection="1">
      <alignment horizontal="left" indent="1"/>
      <protection locked="0"/>
    </xf>
    <xf numFmtId="0" fontId="27" fillId="0" borderId="61" xfId="0" applyFont="1" applyFill="1" applyBorder="1" applyAlignment="1" applyProtection="1">
      <alignment horizontal="left" indent="1"/>
      <protection locked="0"/>
    </xf>
    <xf numFmtId="0" fontId="27" fillId="0" borderId="62" xfId="0" applyFont="1" applyFill="1" applyBorder="1" applyAlignment="1" applyProtection="1">
      <alignment horizontal="left" indent="1"/>
      <protection locked="0"/>
    </xf>
    <xf numFmtId="0" fontId="27" fillId="0" borderId="32" xfId="0" applyFont="1" applyFill="1" applyBorder="1" applyAlignment="1" applyProtection="1">
      <alignment horizontal="left" indent="1"/>
      <protection locked="0"/>
    </xf>
    <xf numFmtId="0" fontId="27" fillId="0" borderId="33" xfId="0" applyFont="1" applyFill="1" applyBorder="1" applyAlignment="1" applyProtection="1">
      <alignment horizontal="left" indent="1"/>
      <protection locked="0"/>
    </xf>
    <xf numFmtId="0" fontId="27" fillId="0" borderId="63" xfId="0" applyFont="1" applyFill="1" applyBorder="1" applyAlignment="1" applyProtection="1">
      <alignment horizontal="left" indent="1"/>
      <protection locked="0"/>
    </xf>
    <xf numFmtId="0" fontId="11" fillId="0" borderId="0" xfId="0" applyFont="1" applyFill="1" applyAlignment="1" applyProtection="1">
      <alignment horizontal="left" wrapText="1"/>
    </xf>
    <xf numFmtId="0" fontId="30" fillId="0" borderId="0" xfId="0" applyFont="1" applyFill="1" applyBorder="1" applyAlignment="1" applyProtection="1">
      <alignment horizontal="right"/>
    </xf>
    <xf numFmtId="0" fontId="8" fillId="0" borderId="15" xfId="8" applyFont="1" applyFill="1" applyBorder="1" applyAlignment="1" applyProtection="1">
      <alignment horizontal="center" vertical="center" wrapText="1"/>
    </xf>
    <xf numFmtId="0" fontId="8" fillId="0" borderId="19" xfId="8" applyFont="1" applyFill="1" applyBorder="1" applyAlignment="1" applyProtection="1">
      <alignment horizontal="center" vertical="center" wrapText="1"/>
    </xf>
    <xf numFmtId="0" fontId="8" fillId="0" borderId="16" xfId="8" applyFont="1" applyFill="1" applyBorder="1" applyAlignment="1" applyProtection="1">
      <alignment horizontal="center" vertical="center" wrapText="1"/>
    </xf>
    <xf numFmtId="0" fontId="8" fillId="0" borderId="20" xfId="8" applyFont="1" applyFill="1" applyBorder="1" applyAlignment="1" applyProtection="1">
      <alignment horizontal="center" vertical="center" wrapText="1"/>
    </xf>
    <xf numFmtId="0" fontId="28" fillId="0" borderId="14" xfId="8" applyFont="1" applyFill="1" applyBorder="1" applyAlignment="1" applyProtection="1">
      <alignment horizontal="center" vertical="center" wrapText="1"/>
    </xf>
    <xf numFmtId="0" fontId="28" fillId="0" borderId="18" xfId="8" applyFont="1" applyFill="1" applyBorder="1" applyAlignment="1" applyProtection="1">
      <alignment horizontal="center" vertical="center" wrapText="1"/>
    </xf>
    <xf numFmtId="0" fontId="4" fillId="0" borderId="36" xfId="8" applyFont="1" applyFill="1" applyBorder="1" applyAlignment="1" applyProtection="1">
      <alignment horizontal="left" vertical="center" wrapText="1" indent="1"/>
    </xf>
    <xf numFmtId="0" fontId="4" fillId="0" borderId="35" xfId="8" applyFont="1" applyFill="1" applyBorder="1" applyAlignment="1" applyProtection="1">
      <alignment horizontal="left" vertical="center" wrapText="1" indent="1"/>
    </xf>
    <xf numFmtId="164" fontId="17" fillId="0" borderId="44" xfId="0" applyNumberFormat="1" applyFont="1" applyFill="1" applyBorder="1" applyAlignment="1" applyProtection="1">
      <alignment horizontal="center" textRotation="180" wrapText="1"/>
    </xf>
    <xf numFmtId="164" fontId="21" fillId="0" borderId="0" xfId="0" applyNumberFormat="1" applyFont="1" applyFill="1" applyAlignment="1" applyProtection="1">
      <alignment horizontal="center" vertical="center" wrapText="1"/>
    </xf>
    <xf numFmtId="164" fontId="4" fillId="0" borderId="36" xfId="0" applyNumberFormat="1" applyFont="1" applyFill="1" applyBorder="1" applyAlignment="1" applyProtection="1">
      <alignment horizontal="left" vertical="center" wrapText="1" indent="2"/>
    </xf>
    <xf numFmtId="164" fontId="4" fillId="0" borderId="46" xfId="0" applyNumberFormat="1" applyFont="1" applyFill="1" applyBorder="1" applyAlignment="1" applyProtection="1">
      <alignment horizontal="left" vertical="center" wrapText="1" indent="2"/>
    </xf>
    <xf numFmtId="164" fontId="4" fillId="0" borderId="55" xfId="0" applyNumberFormat="1" applyFont="1" applyFill="1" applyBorder="1" applyAlignment="1" applyProtection="1">
      <alignment horizontal="center" vertical="center"/>
    </xf>
    <xf numFmtId="164" fontId="4" fillId="0" borderId="56" xfId="0" applyNumberFormat="1" applyFont="1" applyFill="1" applyBorder="1" applyAlignment="1" applyProtection="1">
      <alignment horizontal="center" vertical="center"/>
    </xf>
    <xf numFmtId="164" fontId="4" fillId="0" borderId="49" xfId="0" applyNumberFormat="1" applyFont="1" applyFill="1" applyBorder="1" applyAlignment="1" applyProtection="1">
      <alignment horizontal="center" vertical="center"/>
    </xf>
    <xf numFmtId="164" fontId="4" fillId="0" borderId="61" xfId="0" applyNumberFormat="1" applyFont="1" applyFill="1" applyBorder="1" applyAlignment="1" applyProtection="1">
      <alignment horizontal="center" vertical="center"/>
    </xf>
    <xf numFmtId="164" fontId="4" fillId="0" borderId="64" xfId="0" applyNumberFormat="1" applyFont="1" applyFill="1" applyBorder="1" applyAlignment="1" applyProtection="1">
      <alignment horizontal="center" vertical="center"/>
    </xf>
    <xf numFmtId="164" fontId="4" fillId="0" borderId="55" xfId="0" applyNumberFormat="1" applyFont="1" applyFill="1" applyBorder="1" applyAlignment="1" applyProtection="1">
      <alignment horizontal="center" vertical="center" wrapText="1"/>
    </xf>
    <xf numFmtId="164" fontId="4" fillId="0" borderId="56" xfId="0" applyNumberFormat="1" applyFont="1" applyFill="1" applyBorder="1" applyAlignment="1" applyProtection="1">
      <alignment horizontal="center" vertical="center" wrapText="1"/>
    </xf>
    <xf numFmtId="0" fontId="27" fillId="0" borderId="57" xfId="0" applyFont="1" applyFill="1" applyBorder="1" applyAlignment="1">
      <alignment horizontal="justify" vertical="center" wrapText="1"/>
    </xf>
    <xf numFmtId="0" fontId="15" fillId="0" borderId="0" xfId="0" applyFont="1" applyAlignment="1">
      <alignment horizontal="center" wrapText="1"/>
    </xf>
    <xf numFmtId="0" fontId="32" fillId="0" borderId="0" xfId="0" applyFont="1" applyAlignment="1" applyProtection="1">
      <alignment horizontal="right"/>
    </xf>
    <xf numFmtId="0" fontId="28" fillId="0" borderId="36" xfId="0" applyFont="1" applyBorder="1" applyAlignment="1" applyProtection="1">
      <alignment horizontal="left" vertical="center" indent="2"/>
    </xf>
    <xf numFmtId="0" fontId="28" fillId="0" borderId="35" xfId="0" applyFont="1" applyBorder="1" applyAlignment="1" applyProtection="1">
      <alignment horizontal="left" vertical="center" indent="2"/>
    </xf>
    <xf numFmtId="0" fontId="21" fillId="0" borderId="0" xfId="0" applyFont="1" applyAlignment="1">
      <alignment horizontal="center" wrapText="1"/>
    </xf>
    <xf numFmtId="0" fontId="42" fillId="0" borderId="0" xfId="11" applyFont="1" applyFill="1" applyAlignment="1" applyProtection="1">
      <alignment horizontal="left"/>
    </xf>
    <xf numFmtId="0" fontId="15" fillId="0" borderId="0" xfId="11" applyFont="1" applyFill="1" applyAlignment="1" applyProtection="1">
      <alignment horizontal="center" vertical="center" wrapText="1"/>
    </xf>
    <xf numFmtId="0" fontId="15" fillId="0" borderId="0" xfId="11" applyFont="1" applyFill="1" applyAlignment="1" applyProtection="1">
      <alignment horizontal="center" vertical="center"/>
    </xf>
    <xf numFmtId="0" fontId="44" fillId="0" borderId="0" xfId="11" applyFont="1" applyFill="1" applyBorder="1" applyAlignment="1" applyProtection="1">
      <alignment horizontal="right"/>
    </xf>
    <xf numFmtId="0" fontId="45" fillId="0" borderId="15" xfId="11" applyFont="1" applyFill="1" applyBorder="1" applyAlignment="1" applyProtection="1">
      <alignment horizontal="center" vertical="center" wrapText="1"/>
    </xf>
    <xf numFmtId="0" fontId="45" fillId="0" borderId="7" xfId="11" applyFont="1" applyFill="1" applyBorder="1" applyAlignment="1" applyProtection="1">
      <alignment horizontal="center" vertical="center" wrapText="1"/>
    </xf>
    <xf numFmtId="0" fontId="45" fillId="0" borderId="9" xfId="11" applyFont="1" applyFill="1" applyBorder="1" applyAlignment="1" applyProtection="1">
      <alignment horizontal="center" vertical="center" wrapText="1"/>
    </xf>
    <xf numFmtId="0" fontId="46" fillId="0" borderId="16" xfId="10" applyFont="1" applyFill="1" applyBorder="1" applyAlignment="1" applyProtection="1">
      <alignment horizontal="center" vertical="center" textRotation="90"/>
    </xf>
    <xf numFmtId="0" fontId="46" fillId="0" borderId="1" xfId="10" applyFont="1" applyFill="1" applyBorder="1" applyAlignment="1" applyProtection="1">
      <alignment horizontal="center" vertical="center" textRotation="90"/>
    </xf>
    <xf numFmtId="0" fontId="46" fillId="0" borderId="3" xfId="10" applyFont="1" applyFill="1" applyBorder="1" applyAlignment="1" applyProtection="1">
      <alignment horizontal="center" vertical="center" textRotation="90"/>
    </xf>
    <xf numFmtId="0" fontId="44" fillId="0" borderId="4" xfId="11" applyFont="1" applyFill="1" applyBorder="1" applyAlignment="1" applyProtection="1">
      <alignment horizontal="center" vertical="center" wrapText="1"/>
    </xf>
    <xf numFmtId="0" fontId="44" fillId="0" borderId="2" xfId="11" applyFont="1" applyFill="1" applyBorder="1" applyAlignment="1" applyProtection="1">
      <alignment horizontal="center" vertical="center" wrapText="1"/>
    </xf>
    <xf numFmtId="0" fontId="44" fillId="0" borderId="30" xfId="11" applyFont="1" applyFill="1" applyBorder="1" applyAlignment="1" applyProtection="1">
      <alignment horizontal="center" vertical="center" wrapText="1"/>
    </xf>
    <xf numFmtId="0" fontId="44" fillId="0" borderId="23" xfId="11" applyFont="1" applyFill="1" applyBorder="1" applyAlignment="1" applyProtection="1">
      <alignment horizontal="center" vertical="center" wrapText="1"/>
    </xf>
    <xf numFmtId="0" fontId="44" fillId="0" borderId="2" xfId="11" applyFont="1" applyFill="1" applyBorder="1" applyAlignment="1" applyProtection="1">
      <alignment horizontal="center" wrapText="1"/>
    </xf>
    <xf numFmtId="0" fontId="44" fillId="0" borderId="17" xfId="11" applyFont="1" applyFill="1" applyBorder="1" applyAlignment="1" applyProtection="1">
      <alignment horizontal="center" wrapText="1"/>
    </xf>
    <xf numFmtId="0" fontId="42" fillId="0" borderId="0" xfId="11" applyFont="1" applyFill="1" applyAlignment="1" applyProtection="1">
      <alignment horizontal="center"/>
    </xf>
    <xf numFmtId="0" fontId="29" fillId="0" borderId="0" xfId="10" applyFont="1" applyFill="1" applyAlignment="1" applyProtection="1">
      <alignment horizontal="center" vertical="center" wrapText="1"/>
    </xf>
    <xf numFmtId="0" fontId="21" fillId="0" borderId="0" xfId="10" applyFont="1" applyFill="1" applyAlignment="1" applyProtection="1">
      <alignment horizontal="center" vertical="center" wrapText="1"/>
    </xf>
    <xf numFmtId="0" fontId="32" fillId="0" borderId="0" xfId="10" applyFont="1" applyFill="1" applyBorder="1" applyAlignment="1" applyProtection="1">
      <alignment horizontal="right" vertical="center"/>
    </xf>
    <xf numFmtId="0" fontId="21" fillId="0" borderId="11" xfId="10" applyFont="1" applyFill="1" applyBorder="1" applyAlignment="1" applyProtection="1">
      <alignment horizontal="center" vertical="center" wrapText="1"/>
    </xf>
    <xf numFmtId="0" fontId="21" fillId="0" borderId="8" xfId="10" applyFont="1" applyFill="1" applyBorder="1" applyAlignment="1" applyProtection="1">
      <alignment horizontal="center" vertical="center" wrapText="1"/>
    </xf>
    <xf numFmtId="0" fontId="46" fillId="0" borderId="4" xfId="10" applyFont="1" applyFill="1" applyBorder="1" applyAlignment="1" applyProtection="1">
      <alignment horizontal="center" vertical="center" textRotation="90"/>
    </xf>
    <xf numFmtId="0" fontId="46" fillId="0" borderId="2" xfId="10" applyFont="1" applyFill="1" applyBorder="1" applyAlignment="1" applyProtection="1">
      <alignment horizontal="center" vertical="center" textRotation="90"/>
    </xf>
    <xf numFmtId="0" fontId="6" fillId="0" borderId="39" xfId="10" applyFont="1" applyFill="1" applyBorder="1" applyAlignment="1" applyProtection="1">
      <alignment horizontal="center" vertical="center" wrapText="1"/>
    </xf>
    <xf numFmtId="0" fontId="6" fillId="0" borderId="17" xfId="10" applyFont="1" applyFill="1" applyBorder="1" applyAlignment="1" applyProtection="1">
      <alignment horizontal="center" vertical="center"/>
    </xf>
    <xf numFmtId="0" fontId="15" fillId="0" borderId="0" xfId="11" applyFont="1" applyFill="1" applyAlignment="1">
      <alignment horizontal="center" vertical="center" wrapText="1"/>
    </xf>
    <xf numFmtId="0" fontId="15" fillId="0" borderId="0" xfId="11" applyFont="1" applyFill="1" applyAlignment="1">
      <alignment horizontal="center" vertical="center"/>
    </xf>
    <xf numFmtId="0" fontId="23" fillId="0" borderId="36" xfId="11" applyFont="1" applyFill="1" applyBorder="1" applyAlignment="1">
      <alignment horizontal="left"/>
    </xf>
    <xf numFmtId="0" fontId="23" fillId="0" borderId="35" xfId="11" applyFont="1" applyFill="1" applyBorder="1" applyAlignment="1">
      <alignment horizontal="left"/>
    </xf>
    <xf numFmtId="3" fontId="42" fillId="0" borderId="0" xfId="11" applyNumberFormat="1" applyFont="1" applyFill="1" applyAlignment="1">
      <alignment horizontal="center"/>
    </xf>
    <xf numFmtId="0" fontId="15" fillId="0" borderId="0" xfId="11" applyFont="1" applyFill="1" applyAlignment="1">
      <alignment horizontal="center" wrapText="1"/>
    </xf>
    <xf numFmtId="0" fontId="15" fillId="0" borderId="0" xfId="11" applyFont="1" applyFill="1" applyAlignment="1">
      <alignment horizontal="center"/>
    </xf>
    <xf numFmtId="0" fontId="23" fillId="0" borderId="36" xfId="11" applyFont="1" applyFill="1" applyBorder="1" applyAlignment="1">
      <alignment horizontal="left" indent="1"/>
    </xf>
    <xf numFmtId="0" fontId="23" fillId="0" borderId="35" xfId="11" applyFont="1" applyFill="1" applyBorder="1" applyAlignment="1">
      <alignment horizontal="left" indent="1"/>
    </xf>
    <xf numFmtId="0" fontId="5" fillId="0" borderId="0" xfId="8" applyFont="1" applyFill="1" applyAlignment="1" applyProtection="1">
      <alignment horizontal="center" vertical="top" wrapText="1"/>
      <protection locked="0"/>
    </xf>
  </cellXfs>
  <cellStyles count="12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3" xfId="6"/>
    <cellStyle name="Normál 4" xfId="7"/>
    <cellStyle name="Normál 5" xfId="8"/>
    <cellStyle name="Normál_KVRENMUNKA" xfId="9"/>
    <cellStyle name="Normál_VAGYONK" xfId="10"/>
    <cellStyle name="Normál_VAGYONKIM" xfId="11"/>
  </cellStyles>
  <dxfs count="3"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2015/z&#225;rsz&#225;mad&#225;s/ZARSZAMREN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>
        <row r="4">
          <cell r="A4" t="str">
            <v>2015. évi eredeti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zoomScaleNormal="100" workbookViewId="0">
      <selection activeCell="A6" sqref="A6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129</v>
      </c>
    </row>
    <row r="4" spans="1:2">
      <c r="A4" s="89"/>
      <c r="B4" s="89"/>
    </row>
    <row r="5" spans="1:2" s="97" customFormat="1" ht="15.75">
      <c r="A5" s="72" t="s">
        <v>480</v>
      </c>
      <c r="B5" s="96"/>
    </row>
    <row r="6" spans="1:2">
      <c r="A6" s="89"/>
      <c r="B6" s="89"/>
    </row>
    <row r="7" spans="1:2">
      <c r="A7" s="89" t="s">
        <v>434</v>
      </c>
      <c r="B7" s="89" t="s">
        <v>396</v>
      </c>
    </row>
    <row r="8" spans="1:2">
      <c r="A8" s="89" t="s">
        <v>435</v>
      </c>
      <c r="B8" s="89" t="s">
        <v>397</v>
      </c>
    </row>
    <row r="9" spans="1:2">
      <c r="A9" s="89" t="s">
        <v>436</v>
      </c>
      <c r="B9" s="89" t="s">
        <v>398</v>
      </c>
    </row>
    <row r="10" spans="1:2">
      <c r="A10" s="89"/>
      <c r="B10" s="89"/>
    </row>
    <row r="11" spans="1:2">
      <c r="A11" s="89"/>
      <c r="B11" s="89"/>
    </row>
    <row r="12" spans="1:2" s="97" customFormat="1" ht="15.75">
      <c r="A12" s="72" t="str">
        <f>+CONCATENATE(LEFT(A5,4),". évi előirányzat KIADÁSOK")</f>
        <v>2016. évi előirányzat KIADÁSOK</v>
      </c>
      <c r="B12" s="96"/>
    </row>
    <row r="13" spans="1:2">
      <c r="A13" s="89"/>
      <c r="B13" s="89"/>
    </row>
    <row r="14" spans="1:2">
      <c r="A14" s="89" t="s">
        <v>437</v>
      </c>
      <c r="B14" s="89" t="s">
        <v>399</v>
      </c>
    </row>
    <row r="15" spans="1:2">
      <c r="A15" s="89" t="s">
        <v>438</v>
      </c>
      <c r="B15" s="89" t="s">
        <v>400</v>
      </c>
    </row>
    <row r="16" spans="1:2">
      <c r="A16" s="89" t="s">
        <v>439</v>
      </c>
      <c r="B16" s="89" t="s">
        <v>401</v>
      </c>
    </row>
  </sheetData>
  <phoneticPr fontId="27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12" zoomScaleNormal="112" workbookViewId="0">
      <selection activeCell="C2" sqref="C2"/>
    </sheetView>
  </sheetViews>
  <sheetFormatPr defaultRowHeight="12.75"/>
  <cols>
    <col min="1" max="1" width="13.83203125" style="147" customWidth="1"/>
    <col min="2" max="2" width="79.1640625" style="148" customWidth="1"/>
    <col min="3" max="3" width="18.83203125" style="148" customWidth="1"/>
    <col min="4" max="4" width="21.1640625" style="148" customWidth="1"/>
    <col min="5" max="5" width="20.1640625" style="148" customWidth="1"/>
    <col min="6" max="16384" width="9.33203125" style="148"/>
  </cols>
  <sheetData>
    <row r="1" spans="1:5" s="127" customFormat="1" ht="21" customHeight="1" thickBot="1">
      <c r="A1" s="126"/>
      <c r="B1" s="128"/>
      <c r="C1" s="285"/>
      <c r="D1" s="285"/>
      <c r="E1" s="354" t="s">
        <v>675</v>
      </c>
    </row>
    <row r="2" spans="1:5" s="286" customFormat="1" ht="36">
      <c r="A2" s="247" t="s">
        <v>171</v>
      </c>
      <c r="B2" s="216" t="s">
        <v>443</v>
      </c>
      <c r="C2" s="229"/>
      <c r="D2" s="229"/>
      <c r="E2" s="229" t="s">
        <v>57</v>
      </c>
    </row>
    <row r="3" spans="1:5" s="286" customFormat="1" ht="24.75" thickBot="1">
      <c r="A3" s="279" t="s">
        <v>170</v>
      </c>
      <c r="B3" s="217" t="s">
        <v>326</v>
      </c>
      <c r="C3" s="230"/>
      <c r="D3" s="230"/>
      <c r="E3" s="230" t="s">
        <v>49</v>
      </c>
    </row>
    <row r="4" spans="1:5" s="287" customFormat="1" ht="15.95" customHeight="1" thickBot="1">
      <c r="A4" s="130"/>
      <c r="B4" s="130"/>
      <c r="C4" s="131"/>
      <c r="D4" s="131"/>
      <c r="E4" s="131" t="s">
        <v>50</v>
      </c>
    </row>
    <row r="5" spans="1:5" ht="13.5" thickBot="1">
      <c r="A5" s="248" t="s">
        <v>172</v>
      </c>
      <c r="B5" s="132" t="s">
        <v>51</v>
      </c>
      <c r="C5" s="133" t="s">
        <v>52</v>
      </c>
      <c r="D5" s="133" t="s">
        <v>478</v>
      </c>
      <c r="E5" s="133" t="s">
        <v>469</v>
      </c>
    </row>
    <row r="6" spans="1:5" s="288" customFormat="1" ht="12.95" customHeight="1" thickBot="1">
      <c r="A6" s="105" t="s">
        <v>402</v>
      </c>
      <c r="B6" s="106" t="s">
        <v>403</v>
      </c>
      <c r="C6" s="107" t="s">
        <v>404</v>
      </c>
      <c r="D6" s="107" t="s">
        <v>406</v>
      </c>
      <c r="E6" s="107" t="s">
        <v>405</v>
      </c>
    </row>
    <row r="7" spans="1:5" s="288" customFormat="1" ht="15.95" customHeight="1" thickBot="1">
      <c r="A7" s="134"/>
      <c r="B7" s="135" t="s">
        <v>53</v>
      </c>
      <c r="C7" s="136"/>
      <c r="D7" s="136"/>
      <c r="E7" s="136"/>
    </row>
    <row r="8" spans="1:5" s="231" customFormat="1" ht="12" customHeight="1" thickBot="1">
      <c r="A8" s="105" t="s">
        <v>15</v>
      </c>
      <c r="B8" s="137" t="s">
        <v>423</v>
      </c>
      <c r="C8" s="179">
        <f>SUM(C9:C19)</f>
        <v>14525</v>
      </c>
      <c r="D8" s="179">
        <f>SUM(D9:D19)</f>
        <v>18761</v>
      </c>
      <c r="E8" s="179">
        <f>SUM(E9:E19)</f>
        <v>16934</v>
      </c>
    </row>
    <row r="9" spans="1:5" s="231" customFormat="1" ht="12" customHeight="1">
      <c r="A9" s="280" t="s">
        <v>84</v>
      </c>
      <c r="B9" s="8" t="s">
        <v>231</v>
      </c>
      <c r="C9" s="220"/>
      <c r="D9" s="220"/>
      <c r="E9" s="220"/>
    </row>
    <row r="10" spans="1:5" s="231" customFormat="1" ht="12" customHeight="1">
      <c r="A10" s="281" t="s">
        <v>85</v>
      </c>
      <c r="B10" s="6" t="s">
        <v>232</v>
      </c>
      <c r="C10" s="177"/>
      <c r="D10" s="177"/>
      <c r="E10" s="177">
        <v>2939</v>
      </c>
    </row>
    <row r="11" spans="1:5" s="231" customFormat="1" ht="12" customHeight="1">
      <c r="A11" s="281" t="s">
        <v>86</v>
      </c>
      <c r="B11" s="6" t="s">
        <v>233</v>
      </c>
      <c r="C11" s="177"/>
      <c r="D11" s="177"/>
      <c r="E11" s="177"/>
    </row>
    <row r="12" spans="1:5" s="231" customFormat="1" ht="12" customHeight="1">
      <c r="A12" s="281" t="s">
        <v>87</v>
      </c>
      <c r="B12" s="6" t="s">
        <v>234</v>
      </c>
      <c r="C12" s="177"/>
      <c r="D12" s="177"/>
      <c r="E12" s="177"/>
    </row>
    <row r="13" spans="1:5" s="231" customFormat="1" ht="12" customHeight="1">
      <c r="A13" s="281" t="s">
        <v>128</v>
      </c>
      <c r="B13" s="6" t="s">
        <v>235</v>
      </c>
      <c r="C13" s="177">
        <v>11437</v>
      </c>
      <c r="D13" s="177">
        <v>11437</v>
      </c>
      <c r="E13" s="177">
        <v>9102</v>
      </c>
    </row>
    <row r="14" spans="1:5" s="231" customFormat="1" ht="12" customHeight="1">
      <c r="A14" s="281" t="s">
        <v>88</v>
      </c>
      <c r="B14" s="6" t="s">
        <v>328</v>
      </c>
      <c r="C14" s="177">
        <v>3088</v>
      </c>
      <c r="D14" s="177">
        <v>3088</v>
      </c>
      <c r="E14" s="177">
        <v>3241</v>
      </c>
    </row>
    <row r="15" spans="1:5" s="231" customFormat="1" ht="12" customHeight="1">
      <c r="A15" s="281" t="s">
        <v>89</v>
      </c>
      <c r="B15" s="5" t="s">
        <v>329</v>
      </c>
      <c r="C15" s="177"/>
      <c r="D15" s="177">
        <v>4000</v>
      </c>
      <c r="E15" s="177">
        <v>1289</v>
      </c>
    </row>
    <row r="16" spans="1:5" s="231" customFormat="1" ht="12" customHeight="1">
      <c r="A16" s="281" t="s">
        <v>96</v>
      </c>
      <c r="B16" s="6" t="s">
        <v>238</v>
      </c>
      <c r="C16" s="221"/>
      <c r="D16" s="221"/>
      <c r="E16" s="221"/>
    </row>
    <row r="17" spans="1:5" s="289" customFormat="1" ht="12" customHeight="1">
      <c r="A17" s="281" t="s">
        <v>97</v>
      </c>
      <c r="B17" s="6" t="s">
        <v>239</v>
      </c>
      <c r="C17" s="177"/>
      <c r="D17" s="177"/>
      <c r="E17" s="177"/>
    </row>
    <row r="18" spans="1:5" s="289" customFormat="1" ht="12" customHeight="1">
      <c r="A18" s="281" t="s">
        <v>98</v>
      </c>
      <c r="B18" s="6" t="s">
        <v>357</v>
      </c>
      <c r="C18" s="178"/>
      <c r="D18" s="178"/>
      <c r="E18" s="178"/>
    </row>
    <row r="19" spans="1:5" s="289" customFormat="1" ht="12" customHeight="1" thickBot="1">
      <c r="A19" s="281" t="s">
        <v>99</v>
      </c>
      <c r="B19" s="5" t="s">
        <v>240</v>
      </c>
      <c r="C19" s="178"/>
      <c r="D19" s="178">
        <v>236</v>
      </c>
      <c r="E19" s="178">
        <v>363</v>
      </c>
    </row>
    <row r="20" spans="1:5" s="231" customFormat="1" ht="12" customHeight="1" thickBot="1">
      <c r="A20" s="105" t="s">
        <v>16</v>
      </c>
      <c r="B20" s="137" t="s">
        <v>330</v>
      </c>
      <c r="C20" s="179">
        <f>SUM(C21:C23)</f>
        <v>0</v>
      </c>
      <c r="D20" s="179">
        <f>SUM(D21:D23)</f>
        <v>0</v>
      </c>
      <c r="E20" s="179">
        <f>SUM(E21:E23)</f>
        <v>0</v>
      </c>
    </row>
    <row r="21" spans="1:5" s="289" customFormat="1" ht="12" customHeight="1">
      <c r="A21" s="281" t="s">
        <v>90</v>
      </c>
      <c r="B21" s="7" t="s">
        <v>208</v>
      </c>
      <c r="C21" s="177"/>
      <c r="D21" s="177"/>
      <c r="E21" s="177"/>
    </row>
    <row r="22" spans="1:5" s="289" customFormat="1" ht="12" customHeight="1">
      <c r="A22" s="281" t="s">
        <v>91</v>
      </c>
      <c r="B22" s="6" t="s">
        <v>331</v>
      </c>
      <c r="C22" s="177"/>
      <c r="D22" s="177"/>
      <c r="E22" s="177"/>
    </row>
    <row r="23" spans="1:5" s="289" customFormat="1" ht="12" customHeight="1">
      <c r="A23" s="281" t="s">
        <v>92</v>
      </c>
      <c r="B23" s="6" t="s">
        <v>332</v>
      </c>
      <c r="C23" s="177"/>
      <c r="D23" s="177"/>
      <c r="E23" s="177"/>
    </row>
    <row r="24" spans="1:5" s="289" customFormat="1" ht="12" customHeight="1" thickBot="1">
      <c r="A24" s="281" t="s">
        <v>93</v>
      </c>
      <c r="B24" s="6" t="s">
        <v>428</v>
      </c>
      <c r="C24" s="177"/>
      <c r="D24" s="177"/>
      <c r="E24" s="177"/>
    </row>
    <row r="25" spans="1:5" s="289" customFormat="1" ht="12" customHeight="1" thickBot="1">
      <c r="A25" s="111" t="s">
        <v>17</v>
      </c>
      <c r="B25" s="83" t="s">
        <v>151</v>
      </c>
      <c r="C25" s="206"/>
      <c r="D25" s="206"/>
      <c r="E25" s="206"/>
    </row>
    <row r="26" spans="1:5" s="289" customFormat="1" ht="12" customHeight="1" thickBot="1">
      <c r="A26" s="111" t="s">
        <v>18</v>
      </c>
      <c r="B26" s="83" t="s">
        <v>333</v>
      </c>
      <c r="C26" s="179">
        <f>+C27+C28</f>
        <v>0</v>
      </c>
      <c r="D26" s="179">
        <f>+D27+D28</f>
        <v>0</v>
      </c>
      <c r="E26" s="179">
        <f>+E27+E28</f>
        <v>0</v>
      </c>
    </row>
    <row r="27" spans="1:5" s="289" customFormat="1" ht="12" customHeight="1">
      <c r="A27" s="282" t="s">
        <v>218</v>
      </c>
      <c r="B27" s="283" t="s">
        <v>331</v>
      </c>
      <c r="C27" s="62"/>
      <c r="D27" s="62"/>
      <c r="E27" s="62"/>
    </row>
    <row r="28" spans="1:5" s="289" customFormat="1" ht="12" customHeight="1">
      <c r="A28" s="282" t="s">
        <v>221</v>
      </c>
      <c r="B28" s="284" t="s">
        <v>334</v>
      </c>
      <c r="C28" s="180"/>
      <c r="D28" s="180"/>
      <c r="E28" s="180"/>
    </row>
    <row r="29" spans="1:5" s="289" customFormat="1" ht="12" customHeight="1" thickBot="1">
      <c r="A29" s="281" t="s">
        <v>222</v>
      </c>
      <c r="B29" s="91" t="s">
        <v>429</v>
      </c>
      <c r="C29" s="69"/>
      <c r="D29" s="69"/>
      <c r="E29" s="69"/>
    </row>
    <row r="30" spans="1:5" s="289" customFormat="1" ht="12" customHeight="1" thickBot="1">
      <c r="A30" s="111" t="s">
        <v>19</v>
      </c>
      <c r="B30" s="83" t="s">
        <v>335</v>
      </c>
      <c r="C30" s="179">
        <f>+C31+C32+C33</f>
        <v>0</v>
      </c>
      <c r="D30" s="179">
        <f>+D31+D32+D33</f>
        <v>0</v>
      </c>
      <c r="E30" s="179">
        <f>+E31+E32+E33</f>
        <v>0</v>
      </c>
    </row>
    <row r="31" spans="1:5" s="289" customFormat="1" ht="12" customHeight="1">
      <c r="A31" s="282" t="s">
        <v>77</v>
      </c>
      <c r="B31" s="283" t="s">
        <v>245</v>
      </c>
      <c r="C31" s="62"/>
      <c r="D31" s="62"/>
      <c r="E31" s="62"/>
    </row>
    <row r="32" spans="1:5" s="289" customFormat="1" ht="12" customHeight="1">
      <c r="A32" s="282" t="s">
        <v>78</v>
      </c>
      <c r="B32" s="284" t="s">
        <v>246</v>
      </c>
      <c r="C32" s="180"/>
      <c r="D32" s="180"/>
      <c r="E32" s="180"/>
    </row>
    <row r="33" spans="1:5" s="289" customFormat="1" ht="12" customHeight="1" thickBot="1">
      <c r="A33" s="281" t="s">
        <v>79</v>
      </c>
      <c r="B33" s="91" t="s">
        <v>247</v>
      </c>
      <c r="C33" s="69"/>
      <c r="D33" s="69"/>
      <c r="E33" s="69"/>
    </row>
    <row r="34" spans="1:5" s="231" customFormat="1" ht="12" customHeight="1" thickBot="1">
      <c r="A34" s="111" t="s">
        <v>20</v>
      </c>
      <c r="B34" s="83" t="s">
        <v>303</v>
      </c>
      <c r="C34" s="206"/>
      <c r="D34" s="206"/>
      <c r="E34" s="206"/>
    </row>
    <row r="35" spans="1:5" s="231" customFormat="1" ht="12" customHeight="1" thickBot="1">
      <c r="A35" s="111" t="s">
        <v>21</v>
      </c>
      <c r="B35" s="83" t="s">
        <v>336</v>
      </c>
      <c r="C35" s="222"/>
      <c r="D35" s="222"/>
      <c r="E35" s="222"/>
    </row>
    <row r="36" spans="1:5" s="231" customFormat="1" ht="12" customHeight="1" thickBot="1">
      <c r="A36" s="105" t="s">
        <v>22</v>
      </c>
      <c r="B36" s="83" t="s">
        <v>430</v>
      </c>
      <c r="C36" s="223">
        <f>+C8+C20+C25+C26+C30+C34+C35</f>
        <v>14525</v>
      </c>
      <c r="D36" s="223">
        <f>+D8+D20+D25+D26+D30+D34+D35</f>
        <v>18761</v>
      </c>
      <c r="E36" s="223">
        <f>+E8+E20+E25+E26+E30+E34+E35</f>
        <v>16934</v>
      </c>
    </row>
    <row r="37" spans="1:5" s="231" customFormat="1" ht="12" customHeight="1" thickBot="1">
      <c r="A37" s="138" t="s">
        <v>23</v>
      </c>
      <c r="B37" s="83" t="s">
        <v>338</v>
      </c>
      <c r="C37" s="223">
        <f>+C38+C39+C40</f>
        <v>77604</v>
      </c>
      <c r="D37" s="223">
        <f>+D38+D39+D40</f>
        <v>82264</v>
      </c>
      <c r="E37" s="223">
        <f>+E38+E39+E40</f>
        <v>82264</v>
      </c>
    </row>
    <row r="38" spans="1:5" s="231" customFormat="1" ht="12" customHeight="1">
      <c r="A38" s="282" t="s">
        <v>339</v>
      </c>
      <c r="B38" s="283" t="s">
        <v>190</v>
      </c>
      <c r="C38" s="62"/>
      <c r="D38" s="62">
        <v>3680</v>
      </c>
      <c r="E38" s="62">
        <v>3680</v>
      </c>
    </row>
    <row r="39" spans="1:5" s="231" customFormat="1" ht="12" customHeight="1">
      <c r="A39" s="282" t="s">
        <v>340</v>
      </c>
      <c r="B39" s="284" t="s">
        <v>2</v>
      </c>
      <c r="C39" s="180"/>
      <c r="D39" s="180"/>
      <c r="E39" s="180"/>
    </row>
    <row r="40" spans="1:5" s="289" customFormat="1" ht="12" customHeight="1" thickBot="1">
      <c r="A40" s="281" t="s">
        <v>341</v>
      </c>
      <c r="B40" s="91" t="s">
        <v>342</v>
      </c>
      <c r="C40" s="69">
        <v>77604</v>
      </c>
      <c r="D40" s="69">
        <v>78584</v>
      </c>
      <c r="E40" s="69">
        <v>78584</v>
      </c>
    </row>
    <row r="41" spans="1:5" s="289" customFormat="1" ht="15" customHeight="1" thickBot="1">
      <c r="A41" s="138" t="s">
        <v>24</v>
      </c>
      <c r="B41" s="139" t="s">
        <v>343</v>
      </c>
      <c r="C41" s="226">
        <f>+C36+C37</f>
        <v>92129</v>
      </c>
      <c r="D41" s="226">
        <f>+D36+D37</f>
        <v>101025</v>
      </c>
      <c r="E41" s="226">
        <f>+E36+E37</f>
        <v>99198</v>
      </c>
    </row>
    <row r="42" spans="1:5" s="289" customFormat="1" ht="15" customHeight="1">
      <c r="A42" s="140"/>
      <c r="B42" s="141"/>
      <c r="C42" s="224"/>
      <c r="D42" s="224"/>
      <c r="E42" s="224"/>
    </row>
    <row r="43" spans="1:5" ht="13.5" thickBot="1">
      <c r="A43" s="142"/>
      <c r="B43" s="143"/>
      <c r="C43" s="225"/>
      <c r="D43" s="225"/>
      <c r="E43" s="225"/>
    </row>
    <row r="44" spans="1:5" s="288" customFormat="1" ht="16.5" customHeight="1" thickBot="1">
      <c r="A44" s="144"/>
      <c r="B44" s="145" t="s">
        <v>54</v>
      </c>
      <c r="C44" s="226"/>
      <c r="D44" s="226"/>
      <c r="E44" s="226"/>
    </row>
    <row r="45" spans="1:5" s="290" customFormat="1" ht="12" customHeight="1" thickBot="1">
      <c r="A45" s="111" t="s">
        <v>15</v>
      </c>
      <c r="B45" s="83" t="s">
        <v>344</v>
      </c>
      <c r="C45" s="179">
        <f>SUM(C46:C50)</f>
        <v>92129</v>
      </c>
      <c r="D45" s="179">
        <f>SUM(D46:D50)</f>
        <v>100523</v>
      </c>
      <c r="E45" s="179">
        <f>SUM(E46:E50)</f>
        <v>94820</v>
      </c>
    </row>
    <row r="46" spans="1:5" ht="12" customHeight="1">
      <c r="A46" s="281" t="s">
        <v>84</v>
      </c>
      <c r="B46" s="7" t="s">
        <v>45</v>
      </c>
      <c r="C46" s="62">
        <v>43152</v>
      </c>
      <c r="D46" s="62">
        <v>44394</v>
      </c>
      <c r="E46" s="62">
        <v>44394</v>
      </c>
    </row>
    <row r="47" spans="1:5" ht="12" customHeight="1">
      <c r="A47" s="281" t="s">
        <v>85</v>
      </c>
      <c r="B47" s="6" t="s">
        <v>160</v>
      </c>
      <c r="C47" s="65">
        <v>11650</v>
      </c>
      <c r="D47" s="65">
        <v>11972</v>
      </c>
      <c r="E47" s="65">
        <v>11972</v>
      </c>
    </row>
    <row r="48" spans="1:5" ht="12" customHeight="1">
      <c r="A48" s="281" t="s">
        <v>86</v>
      </c>
      <c r="B48" s="6" t="s">
        <v>119</v>
      </c>
      <c r="C48" s="65">
        <v>37327</v>
      </c>
      <c r="D48" s="65">
        <v>44157</v>
      </c>
      <c r="E48" s="65">
        <v>38454</v>
      </c>
    </row>
    <row r="49" spans="1:5" ht="12" customHeight="1">
      <c r="A49" s="281" t="s">
        <v>87</v>
      </c>
      <c r="B49" s="6" t="s">
        <v>161</v>
      </c>
      <c r="C49" s="65"/>
      <c r="D49" s="65"/>
      <c r="E49" s="65"/>
    </row>
    <row r="50" spans="1:5" ht="12" customHeight="1" thickBot="1">
      <c r="A50" s="281" t="s">
        <v>128</v>
      </c>
      <c r="B50" s="6" t="s">
        <v>162</v>
      </c>
      <c r="C50" s="65"/>
      <c r="D50" s="65"/>
      <c r="E50" s="65"/>
    </row>
    <row r="51" spans="1:5" ht="12" customHeight="1" thickBot="1">
      <c r="A51" s="111" t="s">
        <v>16</v>
      </c>
      <c r="B51" s="83" t="s">
        <v>345</v>
      </c>
      <c r="C51" s="179">
        <f>SUM(C52:C54)</f>
        <v>0</v>
      </c>
      <c r="D51" s="179">
        <f>SUM(D52:D54)</f>
        <v>502</v>
      </c>
      <c r="E51" s="179">
        <f>SUM(E52:E54)</f>
        <v>502</v>
      </c>
    </row>
    <row r="52" spans="1:5" s="290" customFormat="1" ht="12" customHeight="1">
      <c r="A52" s="281" t="s">
        <v>90</v>
      </c>
      <c r="B52" s="7" t="s">
        <v>180</v>
      </c>
      <c r="C52" s="62"/>
      <c r="D52" s="62">
        <v>502</v>
      </c>
      <c r="E52" s="62">
        <v>502</v>
      </c>
    </row>
    <row r="53" spans="1:5" ht="12" customHeight="1">
      <c r="A53" s="281" t="s">
        <v>91</v>
      </c>
      <c r="B53" s="6" t="s">
        <v>164</v>
      </c>
      <c r="C53" s="65"/>
      <c r="D53" s="65"/>
      <c r="E53" s="65"/>
    </row>
    <row r="54" spans="1:5" ht="12" customHeight="1">
      <c r="A54" s="281" t="s">
        <v>92</v>
      </c>
      <c r="B54" s="6" t="s">
        <v>55</v>
      </c>
      <c r="C54" s="65"/>
      <c r="D54" s="65"/>
      <c r="E54" s="65"/>
    </row>
    <row r="55" spans="1:5" ht="12" customHeight="1" thickBot="1">
      <c r="A55" s="281" t="s">
        <v>93</v>
      </c>
      <c r="B55" s="6" t="s">
        <v>427</v>
      </c>
      <c r="C55" s="65"/>
      <c r="D55" s="65"/>
      <c r="E55" s="65"/>
    </row>
    <row r="56" spans="1:5" ht="15" customHeight="1" thickBot="1">
      <c r="A56" s="111" t="s">
        <v>17</v>
      </c>
      <c r="B56" s="83" t="s">
        <v>10</v>
      </c>
      <c r="C56" s="206"/>
      <c r="D56" s="206"/>
      <c r="E56" s="206"/>
    </row>
    <row r="57" spans="1:5" ht="13.5" thickBot="1">
      <c r="A57" s="111" t="s">
        <v>18</v>
      </c>
      <c r="B57" s="146" t="s">
        <v>431</v>
      </c>
      <c r="C57" s="227">
        <f>+C45+C51+C56</f>
        <v>92129</v>
      </c>
      <c r="D57" s="227">
        <f>+D45+D51+D56</f>
        <v>101025</v>
      </c>
      <c r="E57" s="227">
        <f>+E45+E51+E56</f>
        <v>95322</v>
      </c>
    </row>
    <row r="58" spans="1:5" ht="15" customHeight="1" thickBot="1">
      <c r="C58" s="228"/>
      <c r="D58" s="228"/>
      <c r="E58" s="228"/>
    </row>
    <row r="59" spans="1:5" ht="14.25" customHeight="1" thickBot="1">
      <c r="A59" s="149" t="s">
        <v>422</v>
      </c>
      <c r="B59" s="150"/>
      <c r="C59" s="80">
        <v>21</v>
      </c>
      <c r="D59" s="80">
        <v>21</v>
      </c>
      <c r="E59" s="80">
        <v>21</v>
      </c>
    </row>
    <row r="60" spans="1:5" ht="13.5" thickBot="1">
      <c r="A60" s="149" t="s">
        <v>173</v>
      </c>
      <c r="B60" s="150"/>
      <c r="C60" s="80"/>
      <c r="D60" s="80"/>
      <c r="E60" s="80"/>
    </row>
  </sheetData>
  <sheetProtection formatCells="0"/>
  <phoneticPr fontId="27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2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G16"/>
  <sheetViews>
    <sheetView view="pageLayout" zoomScaleNormal="100" workbookViewId="0">
      <selection activeCell="B23" sqref="B23"/>
    </sheetView>
  </sheetViews>
  <sheetFormatPr defaultRowHeight="12.75"/>
  <cols>
    <col min="1" max="1" width="7" style="508" customWidth="1"/>
    <col min="2" max="2" width="32" style="509" customWidth="1"/>
    <col min="3" max="3" width="12.5" style="509" customWidth="1"/>
    <col min="4" max="6" width="11.83203125" style="509" customWidth="1"/>
    <col min="7" max="7" width="12.83203125" style="509" customWidth="1"/>
    <col min="8" max="16384" width="9.33203125" style="509"/>
  </cols>
  <sheetData>
    <row r="1" spans="1:7" ht="14.25" thickBot="1">
      <c r="G1" s="510" t="s">
        <v>58</v>
      </c>
    </row>
    <row r="2" spans="1:7" ht="17.25" customHeight="1" thickBot="1">
      <c r="A2" s="573" t="s">
        <v>13</v>
      </c>
      <c r="B2" s="575" t="s">
        <v>662</v>
      </c>
      <c r="C2" s="575" t="s">
        <v>663</v>
      </c>
      <c r="D2" s="575" t="s">
        <v>664</v>
      </c>
      <c r="E2" s="577" t="s">
        <v>665</v>
      </c>
      <c r="F2" s="577"/>
      <c r="G2" s="578"/>
    </row>
    <row r="3" spans="1:7" s="513" customFormat="1" ht="57.75" customHeight="1" thickBot="1">
      <c r="A3" s="574"/>
      <c r="B3" s="576"/>
      <c r="C3" s="576"/>
      <c r="D3" s="576"/>
      <c r="E3" s="511" t="s">
        <v>666</v>
      </c>
      <c r="F3" s="511" t="s">
        <v>667</v>
      </c>
      <c r="G3" s="512" t="s">
        <v>668</v>
      </c>
    </row>
    <row r="4" spans="1:7" s="517" customFormat="1" ht="15" customHeight="1" thickBot="1">
      <c r="A4" s="514" t="s">
        <v>402</v>
      </c>
      <c r="B4" s="515" t="s">
        <v>403</v>
      </c>
      <c r="C4" s="515"/>
      <c r="D4" s="515" t="s">
        <v>406</v>
      </c>
      <c r="E4" s="515" t="s">
        <v>669</v>
      </c>
      <c r="F4" s="515" t="s">
        <v>407</v>
      </c>
      <c r="G4" s="516" t="s">
        <v>408</v>
      </c>
    </row>
    <row r="5" spans="1:7" s="520" customFormat="1" ht="15" customHeight="1">
      <c r="A5" s="530" t="s">
        <v>15</v>
      </c>
      <c r="B5" s="531" t="s">
        <v>670</v>
      </c>
      <c r="C5" s="532">
        <v>38056</v>
      </c>
      <c r="D5" s="532"/>
      <c r="E5" s="533">
        <f>C5+D5</f>
        <v>38056</v>
      </c>
      <c r="F5" s="532"/>
      <c r="G5" s="519"/>
    </row>
    <row r="6" spans="1:7" s="520" customFormat="1" ht="15" customHeight="1">
      <c r="A6" s="534" t="s">
        <v>16</v>
      </c>
      <c r="B6" s="535" t="s">
        <v>671</v>
      </c>
      <c r="C6" s="536">
        <v>1773</v>
      </c>
      <c r="D6" s="536"/>
      <c r="E6" s="533">
        <f t="shared" ref="E6:E15" si="0">C6+D6</f>
        <v>1773</v>
      </c>
      <c r="F6" s="536"/>
      <c r="G6" s="524"/>
    </row>
    <row r="7" spans="1:7" s="520" customFormat="1" ht="30">
      <c r="A7" s="534" t="s">
        <v>17</v>
      </c>
      <c r="B7" s="535" t="s">
        <v>672</v>
      </c>
      <c r="C7" s="536">
        <v>3876</v>
      </c>
      <c r="D7" s="536"/>
      <c r="E7" s="533">
        <f t="shared" si="0"/>
        <v>3876</v>
      </c>
      <c r="F7" s="536"/>
      <c r="G7" s="524"/>
    </row>
    <row r="8" spans="1:7" s="520" customFormat="1" ht="15" customHeight="1">
      <c r="A8" s="521" t="s">
        <v>18</v>
      </c>
      <c r="B8" s="522"/>
      <c r="C8" s="523"/>
      <c r="D8" s="523"/>
      <c r="E8" s="518">
        <f t="shared" si="0"/>
        <v>0</v>
      </c>
      <c r="F8" s="523"/>
      <c r="G8" s="524"/>
    </row>
    <row r="9" spans="1:7" s="520" customFormat="1" ht="15" customHeight="1">
      <c r="A9" s="521" t="s">
        <v>19</v>
      </c>
      <c r="B9" s="522"/>
      <c r="C9" s="523"/>
      <c r="D9" s="523"/>
      <c r="E9" s="518">
        <f t="shared" si="0"/>
        <v>0</v>
      </c>
      <c r="F9" s="523"/>
      <c r="G9" s="524"/>
    </row>
    <row r="10" spans="1:7" s="520" customFormat="1" ht="15" customHeight="1">
      <c r="A10" s="521" t="s">
        <v>20</v>
      </c>
      <c r="B10" s="522"/>
      <c r="C10" s="523"/>
      <c r="D10" s="523"/>
      <c r="E10" s="518">
        <f t="shared" si="0"/>
        <v>0</v>
      </c>
      <c r="F10" s="523"/>
      <c r="G10" s="524"/>
    </row>
    <row r="11" spans="1:7" ht="15" customHeight="1">
      <c r="A11" s="525" t="s">
        <v>21</v>
      </c>
      <c r="B11" s="526"/>
      <c r="C11" s="527"/>
      <c r="D11" s="527"/>
      <c r="E11" s="528">
        <f t="shared" si="0"/>
        <v>0</v>
      </c>
      <c r="F11" s="527"/>
      <c r="G11" s="529"/>
    </row>
    <row r="12" spans="1:7" ht="15" customHeight="1">
      <c r="A12" s="525" t="s">
        <v>22</v>
      </c>
      <c r="B12" s="526"/>
      <c r="C12" s="527"/>
      <c r="D12" s="527"/>
      <c r="E12" s="528">
        <f t="shared" si="0"/>
        <v>0</v>
      </c>
      <c r="F12" s="527"/>
      <c r="G12" s="529"/>
    </row>
    <row r="13" spans="1:7" ht="15" customHeight="1">
      <c r="A13" s="525" t="s">
        <v>23</v>
      </c>
      <c r="B13" s="526"/>
      <c r="C13" s="527"/>
      <c r="D13" s="527"/>
      <c r="E13" s="528">
        <f t="shared" si="0"/>
        <v>0</v>
      </c>
      <c r="F13" s="527"/>
      <c r="G13" s="529"/>
    </row>
    <row r="14" spans="1:7" ht="15" customHeight="1">
      <c r="A14" s="525" t="s">
        <v>24</v>
      </c>
      <c r="B14" s="526"/>
      <c r="C14" s="527"/>
      <c r="D14" s="527"/>
      <c r="E14" s="528">
        <f t="shared" si="0"/>
        <v>0</v>
      </c>
      <c r="F14" s="527"/>
      <c r="G14" s="529"/>
    </row>
    <row r="15" spans="1:7" ht="15" customHeight="1" thickBot="1">
      <c r="A15" s="525" t="s">
        <v>25</v>
      </c>
      <c r="B15" s="526"/>
      <c r="C15" s="527"/>
      <c r="D15" s="527"/>
      <c r="E15" s="528">
        <f t="shared" si="0"/>
        <v>0</v>
      </c>
      <c r="F15" s="527"/>
      <c r="G15" s="529"/>
    </row>
    <row r="16" spans="1:7" s="520" customFormat="1" ht="15" customHeight="1" thickBot="1">
      <c r="A16" s="579" t="s">
        <v>48</v>
      </c>
      <c r="B16" s="580"/>
      <c r="C16" s="537">
        <f>SUM(C5:C15)</f>
        <v>43705</v>
      </c>
      <c r="D16" s="537">
        <f>SUM(D5:D15)</f>
        <v>0</v>
      </c>
      <c r="E16" s="537">
        <f>SUM(E5:E15)</f>
        <v>43705</v>
      </c>
      <c r="F16" s="537">
        <f>SUM(F5:F15)</f>
        <v>0</v>
      </c>
      <c r="G16" s="538">
        <f>SUM(G5:G15)</f>
        <v>0</v>
      </c>
    </row>
  </sheetData>
  <mergeCells count="6">
    <mergeCell ref="A16:B16"/>
    <mergeCell ref="A2:A3"/>
    <mergeCell ref="B2:B3"/>
    <mergeCell ref="C2:C3"/>
    <mergeCell ref="D2:D3"/>
    <mergeCell ref="E2:G2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7. melléklet a 6/2016. (V.31.) önkormányzati rendelethez&amp;"Times New Roman CE,Dőlt"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J129"/>
  <sheetViews>
    <sheetView view="pageLayout" zoomScaleNormal="120" zoomScaleSheetLayoutView="100" workbookViewId="0">
      <selection activeCell="C2" sqref="C2"/>
    </sheetView>
  </sheetViews>
  <sheetFormatPr defaultRowHeight="15.75"/>
  <cols>
    <col min="1" max="1" width="9.5" style="235" customWidth="1"/>
    <col min="2" max="2" width="91.6640625" style="235" customWidth="1"/>
    <col min="3" max="5" width="21.6640625" style="236" customWidth="1"/>
    <col min="6" max="16384" width="9.33203125" style="253"/>
  </cols>
  <sheetData>
    <row r="1" spans="1:5" ht="15.95" customHeight="1">
      <c r="A1" s="540" t="s">
        <v>12</v>
      </c>
      <c r="B1" s="540"/>
      <c r="C1" s="540"/>
      <c r="D1" s="540"/>
      <c r="E1" s="540"/>
    </row>
    <row r="2" spans="1:5" ht="15.95" customHeight="1" thickBot="1">
      <c r="A2" s="539" t="s">
        <v>130</v>
      </c>
      <c r="B2" s="539"/>
      <c r="C2" s="169"/>
      <c r="D2" s="169"/>
      <c r="E2" s="169" t="s">
        <v>181</v>
      </c>
    </row>
    <row r="3" spans="1:5" ht="38.1" customHeight="1" thickBot="1">
      <c r="A3" s="21" t="s">
        <v>67</v>
      </c>
      <c r="B3" s="22" t="s">
        <v>14</v>
      </c>
      <c r="C3" s="34" t="s">
        <v>488</v>
      </c>
      <c r="D3" s="34" t="s">
        <v>467</v>
      </c>
      <c r="E3" s="34" t="s">
        <v>465</v>
      </c>
    </row>
    <row r="4" spans="1:5" s="254" customFormat="1" ht="12" customHeight="1" thickBot="1">
      <c r="A4" s="249" t="s">
        <v>402</v>
      </c>
      <c r="B4" s="250" t="s">
        <v>403</v>
      </c>
      <c r="C4" s="251" t="s">
        <v>404</v>
      </c>
      <c r="D4" s="251" t="s">
        <v>406</v>
      </c>
      <c r="E4" s="251" t="s">
        <v>405</v>
      </c>
    </row>
    <row r="5" spans="1:5" s="255" customFormat="1" ht="12" customHeight="1" thickBot="1">
      <c r="A5" s="18" t="s">
        <v>15</v>
      </c>
      <c r="B5" s="19" t="s">
        <v>202</v>
      </c>
      <c r="C5" s="159">
        <f>+C6+C7+C8+C9+C10+C11</f>
        <v>251181</v>
      </c>
      <c r="D5" s="159">
        <f>+D6+D7+D8+D9+D10+D11</f>
        <v>238800</v>
      </c>
      <c r="E5" s="159">
        <f>+E6+E7+E8+E9+E10+E11</f>
        <v>238800</v>
      </c>
    </row>
    <row r="6" spans="1:5" s="255" customFormat="1" ht="12" customHeight="1">
      <c r="A6" s="13" t="s">
        <v>84</v>
      </c>
      <c r="B6" s="256" t="s">
        <v>203</v>
      </c>
      <c r="C6" s="162">
        <v>76974</v>
      </c>
      <c r="D6" s="162">
        <v>70719</v>
      </c>
      <c r="E6" s="162">
        <v>70719</v>
      </c>
    </row>
    <row r="7" spans="1:5" s="255" customFormat="1" ht="12" customHeight="1">
      <c r="A7" s="12" t="s">
        <v>85</v>
      </c>
      <c r="B7" s="257" t="s">
        <v>204</v>
      </c>
      <c r="C7" s="161">
        <v>46081</v>
      </c>
      <c r="D7" s="161">
        <v>46498</v>
      </c>
      <c r="E7" s="161">
        <v>46498</v>
      </c>
    </row>
    <row r="8" spans="1:5" s="255" customFormat="1" ht="12" customHeight="1">
      <c r="A8" s="12" t="s">
        <v>86</v>
      </c>
      <c r="B8" s="257" t="s">
        <v>205</v>
      </c>
      <c r="C8" s="161">
        <v>105542</v>
      </c>
      <c r="D8" s="161">
        <v>101712</v>
      </c>
      <c r="E8" s="161">
        <v>101712</v>
      </c>
    </row>
    <row r="9" spans="1:5" s="255" customFormat="1" ht="12" customHeight="1">
      <c r="A9" s="12" t="s">
        <v>87</v>
      </c>
      <c r="B9" s="257" t="s">
        <v>206</v>
      </c>
      <c r="C9" s="161">
        <v>2643</v>
      </c>
      <c r="D9" s="161">
        <v>2630</v>
      </c>
      <c r="E9" s="161">
        <v>2630</v>
      </c>
    </row>
    <row r="10" spans="1:5" s="255" customFormat="1" ht="12" customHeight="1">
      <c r="A10" s="12" t="s">
        <v>128</v>
      </c>
      <c r="B10" s="155" t="s">
        <v>353</v>
      </c>
      <c r="C10" s="161">
        <v>1656</v>
      </c>
      <c r="D10" s="161">
        <v>16981</v>
      </c>
      <c r="E10" s="161">
        <v>16981</v>
      </c>
    </row>
    <row r="11" spans="1:5" s="255" customFormat="1" ht="12" customHeight="1" thickBot="1">
      <c r="A11" s="14" t="s">
        <v>88</v>
      </c>
      <c r="B11" s="156" t="s">
        <v>354</v>
      </c>
      <c r="C11" s="161">
        <v>18285</v>
      </c>
      <c r="D11" s="161">
        <v>260</v>
      </c>
      <c r="E11" s="161">
        <v>260</v>
      </c>
    </row>
    <row r="12" spans="1:5" s="255" customFormat="1" ht="12" customHeight="1" thickBot="1">
      <c r="A12" s="18" t="s">
        <v>16</v>
      </c>
      <c r="B12" s="154" t="s">
        <v>207</v>
      </c>
      <c r="C12" s="159">
        <f>+C13+C14+C15+C16+C17</f>
        <v>173455</v>
      </c>
      <c r="D12" s="159">
        <f>+D13+D14+D15+D16+D17</f>
        <v>228575</v>
      </c>
      <c r="E12" s="159">
        <f>+E13+E14+E15+E16+E17</f>
        <v>204189</v>
      </c>
    </row>
    <row r="13" spans="1:5" s="255" customFormat="1" ht="12" customHeight="1">
      <c r="A13" s="13" t="s">
        <v>90</v>
      </c>
      <c r="B13" s="256" t="s">
        <v>208</v>
      </c>
      <c r="C13" s="162"/>
      <c r="D13" s="162"/>
      <c r="E13" s="162"/>
    </row>
    <row r="14" spans="1:5" s="255" customFormat="1" ht="12" customHeight="1">
      <c r="A14" s="12" t="s">
        <v>91</v>
      </c>
      <c r="B14" s="257" t="s">
        <v>209</v>
      </c>
      <c r="C14" s="161"/>
      <c r="D14" s="161"/>
      <c r="E14" s="161"/>
    </row>
    <row r="15" spans="1:5" s="255" customFormat="1" ht="12" customHeight="1">
      <c r="A15" s="12" t="s">
        <v>92</v>
      </c>
      <c r="B15" s="257" t="s">
        <v>347</v>
      </c>
      <c r="C15" s="161">
        <v>87</v>
      </c>
      <c r="D15" s="161"/>
      <c r="E15" s="161"/>
    </row>
    <row r="16" spans="1:5" s="255" customFormat="1" ht="12" customHeight="1">
      <c r="A16" s="12" t="s">
        <v>93</v>
      </c>
      <c r="B16" s="257" t="s">
        <v>348</v>
      </c>
      <c r="C16" s="161"/>
      <c r="D16" s="161"/>
      <c r="E16" s="161"/>
    </row>
    <row r="17" spans="1:5" s="255" customFormat="1" ht="12" customHeight="1">
      <c r="A17" s="12" t="s">
        <v>94</v>
      </c>
      <c r="B17" s="257" t="s">
        <v>210</v>
      </c>
      <c r="C17" s="161">
        <v>173368</v>
      </c>
      <c r="D17" s="161">
        <v>228575</v>
      </c>
      <c r="E17" s="161">
        <v>204189</v>
      </c>
    </row>
    <row r="18" spans="1:5" s="255" customFormat="1" ht="12" customHeight="1" thickBot="1">
      <c r="A18" s="14" t="s">
        <v>100</v>
      </c>
      <c r="B18" s="156" t="s">
        <v>211</v>
      </c>
      <c r="C18" s="163"/>
      <c r="D18" s="163"/>
      <c r="E18" s="163"/>
    </row>
    <row r="19" spans="1:5" s="255" customFormat="1" ht="12" customHeight="1" thickBot="1">
      <c r="A19" s="18" t="s">
        <v>17</v>
      </c>
      <c r="B19" s="19" t="s">
        <v>212</v>
      </c>
      <c r="C19" s="159">
        <f>+C20+C21+C22+C23+C24</f>
        <v>120286</v>
      </c>
      <c r="D19" s="159">
        <f>+D20+D21+D22+D23+D24</f>
        <v>149987</v>
      </c>
      <c r="E19" s="159">
        <f>+E20+E21+E22+E23+E24</f>
        <v>150411</v>
      </c>
    </row>
    <row r="20" spans="1:5" s="255" customFormat="1" ht="12" customHeight="1">
      <c r="A20" s="13" t="s">
        <v>73</v>
      </c>
      <c r="B20" s="256" t="s">
        <v>213</v>
      </c>
      <c r="C20" s="162">
        <v>9390</v>
      </c>
      <c r="D20" s="162"/>
      <c r="E20" s="162">
        <v>424</v>
      </c>
    </row>
    <row r="21" spans="1:5" s="255" customFormat="1" ht="12" customHeight="1">
      <c r="A21" s="12" t="s">
        <v>74</v>
      </c>
      <c r="B21" s="257" t="s">
        <v>214</v>
      </c>
      <c r="C21" s="161"/>
      <c r="D21" s="161"/>
      <c r="E21" s="161"/>
    </row>
    <row r="22" spans="1:5" s="255" customFormat="1" ht="12" customHeight="1">
      <c r="A22" s="12" t="s">
        <v>75</v>
      </c>
      <c r="B22" s="257" t="s">
        <v>349</v>
      </c>
      <c r="C22" s="161"/>
      <c r="D22" s="161"/>
      <c r="E22" s="161"/>
    </row>
    <row r="23" spans="1:5" s="255" customFormat="1" ht="12" customHeight="1">
      <c r="A23" s="12" t="s">
        <v>76</v>
      </c>
      <c r="B23" s="257" t="s">
        <v>350</v>
      </c>
      <c r="C23" s="161"/>
      <c r="D23" s="161"/>
      <c r="E23" s="161"/>
    </row>
    <row r="24" spans="1:5" s="255" customFormat="1" ht="12" customHeight="1">
      <c r="A24" s="12" t="s">
        <v>148</v>
      </c>
      <c r="B24" s="257" t="s">
        <v>215</v>
      </c>
      <c r="C24" s="161">
        <v>110896</v>
      </c>
      <c r="D24" s="161">
        <v>149987</v>
      </c>
      <c r="E24" s="161">
        <v>149987</v>
      </c>
    </row>
    <row r="25" spans="1:5" s="255" customFormat="1" ht="12" customHeight="1" thickBot="1">
      <c r="A25" s="14" t="s">
        <v>149</v>
      </c>
      <c r="B25" s="258" t="s">
        <v>216</v>
      </c>
      <c r="C25" s="163">
        <v>110896</v>
      </c>
      <c r="D25" s="163">
        <v>149987</v>
      </c>
      <c r="E25" s="163">
        <v>149987</v>
      </c>
    </row>
    <row r="26" spans="1:5" s="255" customFormat="1" ht="12" customHeight="1" thickBot="1">
      <c r="A26" s="18" t="s">
        <v>150</v>
      </c>
      <c r="B26" s="19" t="s">
        <v>217</v>
      </c>
      <c r="C26" s="165">
        <f>+C27+C31+C32+C33+C30</f>
        <v>18500</v>
      </c>
      <c r="D26" s="165">
        <f>+D27+D31+D32+D33</f>
        <v>18660</v>
      </c>
      <c r="E26" s="165">
        <f>+E27+E31+E32+E33</f>
        <v>18882</v>
      </c>
    </row>
    <row r="27" spans="1:5" s="255" customFormat="1" ht="12" customHeight="1">
      <c r="A27" s="13" t="s">
        <v>218</v>
      </c>
      <c r="B27" s="256" t="s">
        <v>360</v>
      </c>
      <c r="C27" s="252">
        <v>14800</v>
      </c>
      <c r="D27" s="252">
        <f>+D28+D29+D30</f>
        <v>14900</v>
      </c>
      <c r="E27" s="252">
        <f>+E28+E29+E30</f>
        <v>15219</v>
      </c>
    </row>
    <row r="28" spans="1:5" s="255" customFormat="1" ht="12" customHeight="1">
      <c r="A28" s="12" t="s">
        <v>219</v>
      </c>
      <c r="B28" s="257" t="s">
        <v>224</v>
      </c>
      <c r="C28" s="161">
        <v>7231</v>
      </c>
      <c r="D28" s="161">
        <v>7300</v>
      </c>
      <c r="E28" s="161">
        <v>6872</v>
      </c>
    </row>
    <row r="29" spans="1:5" s="255" customFormat="1" ht="12" customHeight="1">
      <c r="A29" s="12" t="s">
        <v>220</v>
      </c>
      <c r="B29" s="257" t="s">
        <v>225</v>
      </c>
      <c r="C29" s="161">
        <v>7569</v>
      </c>
      <c r="D29" s="161"/>
      <c r="E29" s="161"/>
    </row>
    <row r="30" spans="1:5" s="255" customFormat="1" ht="12" customHeight="1">
      <c r="A30" s="12" t="s">
        <v>358</v>
      </c>
      <c r="B30" s="308" t="s">
        <v>359</v>
      </c>
      <c r="C30" s="161"/>
      <c r="D30" s="161">
        <v>7600</v>
      </c>
      <c r="E30" s="161">
        <v>8347</v>
      </c>
    </row>
    <row r="31" spans="1:5" s="255" customFormat="1" ht="12" customHeight="1">
      <c r="A31" s="12" t="s">
        <v>221</v>
      </c>
      <c r="B31" s="257" t="s">
        <v>226</v>
      </c>
      <c r="C31" s="161">
        <v>2834</v>
      </c>
      <c r="D31" s="161">
        <v>2900</v>
      </c>
      <c r="E31" s="161">
        <v>2897</v>
      </c>
    </row>
    <row r="32" spans="1:5" s="255" customFormat="1" ht="12" customHeight="1">
      <c r="A32" s="12" t="s">
        <v>222</v>
      </c>
      <c r="B32" s="257" t="s">
        <v>227</v>
      </c>
      <c r="C32" s="161">
        <v>309</v>
      </c>
      <c r="D32" s="161"/>
      <c r="E32" s="161"/>
    </row>
    <row r="33" spans="1:5" s="255" customFormat="1" ht="12" customHeight="1" thickBot="1">
      <c r="A33" s="14" t="s">
        <v>223</v>
      </c>
      <c r="B33" s="258" t="s">
        <v>228</v>
      </c>
      <c r="C33" s="163">
        <v>557</v>
      </c>
      <c r="D33" s="163">
        <v>860</v>
      </c>
      <c r="E33" s="163">
        <v>766</v>
      </c>
    </row>
    <row r="34" spans="1:5" s="255" customFormat="1" ht="12" customHeight="1" thickBot="1">
      <c r="A34" s="18" t="s">
        <v>19</v>
      </c>
      <c r="B34" s="19" t="s">
        <v>355</v>
      </c>
      <c r="C34" s="159">
        <f>SUM(C35:C45)</f>
        <v>28986</v>
      </c>
      <c r="D34" s="159">
        <f>SUM(D35:D45)</f>
        <v>32816</v>
      </c>
      <c r="E34" s="159">
        <f>SUM(E35:E45)</f>
        <v>40279</v>
      </c>
    </row>
    <row r="35" spans="1:5" s="255" customFormat="1" ht="12" customHeight="1">
      <c r="A35" s="13" t="s">
        <v>77</v>
      </c>
      <c r="B35" s="256" t="s">
        <v>231</v>
      </c>
      <c r="C35" s="162">
        <v>1289</v>
      </c>
      <c r="D35" s="162">
        <v>600</v>
      </c>
      <c r="E35" s="162">
        <v>5284</v>
      </c>
    </row>
    <row r="36" spans="1:5" s="255" customFormat="1" ht="12" customHeight="1">
      <c r="A36" s="12" t="s">
        <v>78</v>
      </c>
      <c r="B36" s="257" t="s">
        <v>232</v>
      </c>
      <c r="C36" s="161">
        <v>6860</v>
      </c>
      <c r="D36" s="161">
        <v>8235</v>
      </c>
      <c r="E36" s="161">
        <v>11935</v>
      </c>
    </row>
    <row r="37" spans="1:5" s="255" customFormat="1" ht="12" customHeight="1">
      <c r="A37" s="12" t="s">
        <v>79</v>
      </c>
      <c r="B37" s="257" t="s">
        <v>233</v>
      </c>
      <c r="C37" s="161">
        <v>2821</v>
      </c>
      <c r="D37" s="161">
        <v>3500</v>
      </c>
      <c r="E37" s="161">
        <v>4110</v>
      </c>
    </row>
    <row r="38" spans="1:5" s="255" customFormat="1" ht="12" customHeight="1">
      <c r="A38" s="12" t="s">
        <v>152</v>
      </c>
      <c r="B38" s="257" t="s">
        <v>234</v>
      </c>
      <c r="C38" s="161"/>
      <c r="D38" s="161">
        <v>430</v>
      </c>
      <c r="E38" s="161">
        <v>861</v>
      </c>
    </row>
    <row r="39" spans="1:5" s="255" customFormat="1" ht="12" customHeight="1">
      <c r="A39" s="12" t="s">
        <v>153</v>
      </c>
      <c r="B39" s="257" t="s">
        <v>235</v>
      </c>
      <c r="C39" s="161">
        <v>12713</v>
      </c>
      <c r="D39" s="161">
        <v>11437</v>
      </c>
      <c r="E39" s="161">
        <v>9102</v>
      </c>
    </row>
    <row r="40" spans="1:5" s="255" customFormat="1" ht="12" customHeight="1">
      <c r="A40" s="12" t="s">
        <v>154</v>
      </c>
      <c r="B40" s="257" t="s">
        <v>236</v>
      </c>
      <c r="C40" s="161">
        <v>4451</v>
      </c>
      <c r="D40" s="161">
        <v>4378</v>
      </c>
      <c r="E40" s="161">
        <v>6073</v>
      </c>
    </row>
    <row r="41" spans="1:5" s="255" customFormat="1" ht="12" customHeight="1">
      <c r="A41" s="12" t="s">
        <v>155</v>
      </c>
      <c r="B41" s="257" t="s">
        <v>237</v>
      </c>
      <c r="C41" s="161">
        <v>253</v>
      </c>
      <c r="D41" s="161">
        <v>4000</v>
      </c>
      <c r="E41" s="161">
        <v>1289</v>
      </c>
    </row>
    <row r="42" spans="1:5" s="255" customFormat="1" ht="12" customHeight="1">
      <c r="A42" s="12" t="s">
        <v>156</v>
      </c>
      <c r="B42" s="257" t="s">
        <v>238</v>
      </c>
      <c r="C42" s="161">
        <v>100</v>
      </c>
      <c r="D42" s="161"/>
      <c r="E42" s="161">
        <v>296</v>
      </c>
    </row>
    <row r="43" spans="1:5" s="255" customFormat="1" ht="12" customHeight="1">
      <c r="A43" s="12" t="s">
        <v>229</v>
      </c>
      <c r="B43" s="257" t="s">
        <v>239</v>
      </c>
      <c r="C43" s="164"/>
      <c r="D43" s="164"/>
      <c r="E43" s="164"/>
    </row>
    <row r="44" spans="1:5" s="255" customFormat="1" ht="12" customHeight="1">
      <c r="A44" s="14" t="s">
        <v>230</v>
      </c>
      <c r="B44" s="258" t="s">
        <v>357</v>
      </c>
      <c r="C44" s="246">
        <v>499</v>
      </c>
      <c r="D44" s="246"/>
      <c r="E44" s="246">
        <v>369</v>
      </c>
    </row>
    <row r="45" spans="1:5" s="255" customFormat="1" ht="12" customHeight="1" thickBot="1">
      <c r="A45" s="14" t="s">
        <v>356</v>
      </c>
      <c r="B45" s="156" t="s">
        <v>240</v>
      </c>
      <c r="C45" s="246"/>
      <c r="D45" s="246">
        <v>236</v>
      </c>
      <c r="E45" s="246">
        <v>960</v>
      </c>
    </row>
    <row r="46" spans="1:5" s="255" customFormat="1" ht="12" customHeight="1" thickBot="1">
      <c r="A46" s="18" t="s">
        <v>20</v>
      </c>
      <c r="B46" s="19" t="s">
        <v>241</v>
      </c>
      <c r="C46" s="159">
        <f>SUM(C47:C51)</f>
        <v>0</v>
      </c>
      <c r="D46" s="159">
        <f>SUM(D47:D51)</f>
        <v>0</v>
      </c>
      <c r="E46" s="159">
        <f>SUM(E47:E51)</f>
        <v>0</v>
      </c>
    </row>
    <row r="47" spans="1:5" s="255" customFormat="1" ht="12" customHeight="1">
      <c r="A47" s="13" t="s">
        <v>80</v>
      </c>
      <c r="B47" s="256" t="s">
        <v>245</v>
      </c>
      <c r="C47" s="291"/>
      <c r="D47" s="291"/>
      <c r="E47" s="291"/>
    </row>
    <row r="48" spans="1:5" s="255" customFormat="1" ht="12" customHeight="1">
      <c r="A48" s="12" t="s">
        <v>81</v>
      </c>
      <c r="B48" s="257" t="s">
        <v>246</v>
      </c>
      <c r="C48" s="164"/>
      <c r="D48" s="164"/>
      <c r="E48" s="164"/>
    </row>
    <row r="49" spans="1:5" s="255" customFormat="1" ht="12" customHeight="1">
      <c r="A49" s="12" t="s">
        <v>242</v>
      </c>
      <c r="B49" s="257" t="s">
        <v>247</v>
      </c>
      <c r="C49" s="164"/>
      <c r="D49" s="164"/>
      <c r="E49" s="164"/>
    </row>
    <row r="50" spans="1:5" s="255" customFormat="1" ht="12" customHeight="1">
      <c r="A50" s="12" t="s">
        <v>243</v>
      </c>
      <c r="B50" s="257" t="s">
        <v>248</v>
      </c>
      <c r="C50" s="164"/>
      <c r="D50" s="164"/>
      <c r="E50" s="164"/>
    </row>
    <row r="51" spans="1:5" s="255" customFormat="1" ht="12" customHeight="1" thickBot="1">
      <c r="A51" s="14" t="s">
        <v>244</v>
      </c>
      <c r="B51" s="156" t="s">
        <v>249</v>
      </c>
      <c r="C51" s="246"/>
      <c r="D51" s="246"/>
      <c r="E51" s="246"/>
    </row>
    <row r="52" spans="1:5" s="255" customFormat="1" ht="12" customHeight="1" thickBot="1">
      <c r="A52" s="18" t="s">
        <v>157</v>
      </c>
      <c r="B52" s="19" t="s">
        <v>250</v>
      </c>
      <c r="C52" s="159">
        <f>SUM(C53:C55)</f>
        <v>823</v>
      </c>
      <c r="D52" s="159">
        <f>SUM(D53:D55)</f>
        <v>810</v>
      </c>
      <c r="E52" s="159">
        <f>SUM(E53:E55)</f>
        <v>735</v>
      </c>
    </row>
    <row r="53" spans="1:5" s="255" customFormat="1" ht="12" customHeight="1">
      <c r="A53" s="13" t="s">
        <v>82</v>
      </c>
      <c r="B53" s="256" t="s">
        <v>251</v>
      </c>
      <c r="C53" s="162"/>
      <c r="D53" s="162"/>
      <c r="E53" s="162"/>
    </row>
    <row r="54" spans="1:5" s="255" customFormat="1" ht="12" customHeight="1">
      <c r="A54" s="12" t="s">
        <v>83</v>
      </c>
      <c r="B54" s="257" t="s">
        <v>351</v>
      </c>
      <c r="C54" s="161"/>
      <c r="D54" s="161"/>
      <c r="E54" s="161"/>
    </row>
    <row r="55" spans="1:5" s="255" customFormat="1" ht="12" customHeight="1">
      <c r="A55" s="12" t="s">
        <v>254</v>
      </c>
      <c r="B55" s="257" t="s">
        <v>252</v>
      </c>
      <c r="C55" s="161">
        <v>823</v>
      </c>
      <c r="D55" s="161">
        <v>810</v>
      </c>
      <c r="E55" s="161">
        <v>735</v>
      </c>
    </row>
    <row r="56" spans="1:5" s="255" customFormat="1" ht="12" customHeight="1" thickBot="1">
      <c r="A56" s="14" t="s">
        <v>255</v>
      </c>
      <c r="B56" s="156" t="s">
        <v>253</v>
      </c>
      <c r="C56" s="163"/>
      <c r="D56" s="163"/>
      <c r="E56" s="163"/>
    </row>
    <row r="57" spans="1:5" s="255" customFormat="1" ht="12" customHeight="1" thickBot="1">
      <c r="A57" s="18" t="s">
        <v>22</v>
      </c>
      <c r="B57" s="154" t="s">
        <v>256</v>
      </c>
      <c r="C57" s="159">
        <f>SUM(C58:C60)</f>
        <v>0</v>
      </c>
      <c r="D57" s="159">
        <f>SUM(D58:D60)</f>
        <v>0</v>
      </c>
      <c r="E57" s="159">
        <f>SUM(E58:E60)</f>
        <v>0</v>
      </c>
    </row>
    <row r="58" spans="1:5" s="255" customFormat="1" ht="12" customHeight="1">
      <c r="A58" s="13" t="s">
        <v>158</v>
      </c>
      <c r="B58" s="256" t="s">
        <v>258</v>
      </c>
      <c r="C58" s="164"/>
      <c r="D58" s="164"/>
      <c r="E58" s="164"/>
    </row>
    <row r="59" spans="1:5" s="255" customFormat="1" ht="12" customHeight="1">
      <c r="A59" s="12" t="s">
        <v>159</v>
      </c>
      <c r="B59" s="257" t="s">
        <v>352</v>
      </c>
      <c r="C59" s="164"/>
      <c r="D59" s="164"/>
      <c r="E59" s="164"/>
    </row>
    <row r="60" spans="1:5" s="255" customFormat="1" ht="12" customHeight="1">
      <c r="A60" s="12" t="s">
        <v>182</v>
      </c>
      <c r="B60" s="257" t="s">
        <v>259</v>
      </c>
      <c r="C60" s="164"/>
      <c r="D60" s="164"/>
      <c r="E60" s="164"/>
    </row>
    <row r="61" spans="1:5" s="255" customFormat="1" ht="12" customHeight="1" thickBot="1">
      <c r="A61" s="14" t="s">
        <v>257</v>
      </c>
      <c r="B61" s="156" t="s">
        <v>260</v>
      </c>
      <c r="C61" s="164"/>
      <c r="D61" s="164"/>
      <c r="E61" s="164"/>
    </row>
    <row r="62" spans="1:5" s="255" customFormat="1" ht="12" customHeight="1" thickBot="1">
      <c r="A62" s="315" t="s">
        <v>385</v>
      </c>
      <c r="B62" s="19" t="s">
        <v>261</v>
      </c>
      <c r="C62" s="165">
        <f>+C5+C12+C19+C26+C34+C46+C52+C57</f>
        <v>593231</v>
      </c>
      <c r="D62" s="165">
        <f>+D5+D12+D19+D26+D34+D46+D52+D57</f>
        <v>669648</v>
      </c>
      <c r="E62" s="165">
        <f>+E5+E12+E19+E26+E34+E46+E52+E57</f>
        <v>653296</v>
      </c>
    </row>
    <row r="63" spans="1:5" s="255" customFormat="1" ht="12" customHeight="1" thickBot="1">
      <c r="A63" s="293" t="s">
        <v>262</v>
      </c>
      <c r="B63" s="154" t="s">
        <v>263</v>
      </c>
      <c r="C63" s="159">
        <f>SUM(C64:C66)</f>
        <v>16709</v>
      </c>
      <c r="D63" s="159">
        <f>SUM(D64:D66)</f>
        <v>15038</v>
      </c>
      <c r="E63" s="159">
        <f>SUM(E64:E66)</f>
        <v>15038</v>
      </c>
    </row>
    <row r="64" spans="1:5" s="255" customFormat="1" ht="12" customHeight="1">
      <c r="A64" s="13" t="s">
        <v>278</v>
      </c>
      <c r="B64" s="256" t="s">
        <v>264</v>
      </c>
      <c r="C64" s="164">
        <v>16709</v>
      </c>
      <c r="D64" s="164">
        <v>15038</v>
      </c>
      <c r="E64" s="164">
        <v>15038</v>
      </c>
    </row>
    <row r="65" spans="1:5" s="255" customFormat="1" ht="12" customHeight="1">
      <c r="A65" s="12" t="s">
        <v>281</v>
      </c>
      <c r="B65" s="257" t="s">
        <v>265</v>
      </c>
      <c r="C65" s="164"/>
      <c r="D65" s="164"/>
      <c r="E65" s="164"/>
    </row>
    <row r="66" spans="1:5" s="255" customFormat="1" ht="12" customHeight="1" thickBot="1">
      <c r="A66" s="14" t="s">
        <v>282</v>
      </c>
      <c r="B66" s="309" t="s">
        <v>377</v>
      </c>
      <c r="C66" s="164"/>
      <c r="D66" s="164"/>
      <c r="E66" s="164"/>
    </row>
    <row r="67" spans="1:5" s="255" customFormat="1" ht="12" customHeight="1" thickBot="1">
      <c r="A67" s="293" t="s">
        <v>267</v>
      </c>
      <c r="B67" s="154" t="s">
        <v>440</v>
      </c>
      <c r="C67" s="159"/>
      <c r="D67" s="159"/>
      <c r="E67" s="159"/>
    </row>
    <row r="68" spans="1:5" s="255" customFormat="1" ht="12" customHeight="1" thickBot="1">
      <c r="A68" s="293" t="s">
        <v>268</v>
      </c>
      <c r="B68" s="154" t="s">
        <v>269</v>
      </c>
      <c r="C68" s="159">
        <f>SUM(C69:C70)</f>
        <v>21177</v>
      </c>
      <c r="D68" s="159">
        <f>SUM(D69:D70)</f>
        <v>39888</v>
      </c>
      <c r="E68" s="159">
        <f>SUM(E69:E70)</f>
        <v>39888</v>
      </c>
    </row>
    <row r="69" spans="1:5" s="255" customFormat="1" ht="12" customHeight="1">
      <c r="A69" s="13" t="s">
        <v>279</v>
      </c>
      <c r="B69" s="256" t="s">
        <v>270</v>
      </c>
      <c r="C69" s="164">
        <v>21177</v>
      </c>
      <c r="D69" s="164">
        <v>39888</v>
      </c>
      <c r="E69" s="164">
        <v>39888</v>
      </c>
    </row>
    <row r="70" spans="1:5" s="255" customFormat="1" ht="12" customHeight="1" thickBot="1">
      <c r="A70" s="14" t="s">
        <v>280</v>
      </c>
      <c r="B70" s="156" t="s">
        <v>271</v>
      </c>
      <c r="C70" s="164"/>
      <c r="D70" s="164"/>
      <c r="E70" s="164"/>
    </row>
    <row r="71" spans="1:5" s="255" customFormat="1" ht="12" customHeight="1" thickBot="1">
      <c r="A71" s="293" t="s">
        <v>272</v>
      </c>
      <c r="B71" s="154" t="s">
        <v>446</v>
      </c>
      <c r="C71" s="159"/>
      <c r="D71" s="159"/>
      <c r="E71" s="159"/>
    </row>
    <row r="72" spans="1:5" s="255" customFormat="1" ht="12" customHeight="1" thickBot="1">
      <c r="A72" s="293" t="s">
        <v>274</v>
      </c>
      <c r="B72" s="154" t="s">
        <v>447</v>
      </c>
      <c r="C72" s="159"/>
      <c r="D72" s="159"/>
      <c r="E72" s="159"/>
    </row>
    <row r="73" spans="1:5" s="255" customFormat="1" ht="12" customHeight="1" thickBot="1">
      <c r="A73" s="293" t="s">
        <v>275</v>
      </c>
      <c r="B73" s="154" t="s">
        <v>273</v>
      </c>
      <c r="C73" s="292">
        <v>6856</v>
      </c>
      <c r="D73" s="292"/>
      <c r="E73" s="292">
        <v>7516</v>
      </c>
    </row>
    <row r="74" spans="1:5" s="255" customFormat="1" ht="13.5" customHeight="1" thickBot="1">
      <c r="A74" s="293" t="s">
        <v>277</v>
      </c>
      <c r="B74" s="154" t="s">
        <v>276</v>
      </c>
      <c r="C74" s="292"/>
      <c r="D74" s="292"/>
      <c r="E74" s="292"/>
    </row>
    <row r="75" spans="1:5" s="255" customFormat="1" ht="15.75" customHeight="1" thickBot="1">
      <c r="A75" s="293" t="s">
        <v>283</v>
      </c>
      <c r="B75" s="260" t="s">
        <v>387</v>
      </c>
      <c r="C75" s="165">
        <f>+C63+C67+C68+C71+C72+C74+C73</f>
        <v>44742</v>
      </c>
      <c r="D75" s="165">
        <f>+D63+D67+D68+D71+D72+D74+D73</f>
        <v>54926</v>
      </c>
      <c r="E75" s="165">
        <f>+E63+E67+E68+E71+E72+E74+E73</f>
        <v>62442</v>
      </c>
    </row>
    <row r="76" spans="1:5" s="255" customFormat="1" ht="16.5" customHeight="1" thickBot="1">
      <c r="A76" s="294" t="s">
        <v>386</v>
      </c>
      <c r="B76" s="261" t="s">
        <v>388</v>
      </c>
      <c r="C76" s="165">
        <f>+C62+C75</f>
        <v>637973</v>
      </c>
      <c r="D76" s="165">
        <f>+D62+D75</f>
        <v>724574</v>
      </c>
      <c r="E76" s="165">
        <f>+E62+E75</f>
        <v>715738</v>
      </c>
    </row>
    <row r="77" spans="1:5" s="255" customFormat="1" ht="39.75" customHeight="1">
      <c r="A77" s="3"/>
      <c r="B77" s="4"/>
      <c r="C77" s="166"/>
      <c r="D77" s="166"/>
      <c r="E77" s="166"/>
    </row>
    <row r="78" spans="1:5" ht="16.5" customHeight="1">
      <c r="A78" s="540" t="s">
        <v>43</v>
      </c>
      <c r="B78" s="540"/>
      <c r="C78" s="540"/>
      <c r="D78" s="253"/>
      <c r="E78" s="253"/>
    </row>
    <row r="79" spans="1:5" s="262" customFormat="1" ht="16.5" customHeight="1" thickBot="1">
      <c r="A79" s="541" t="s">
        <v>131</v>
      </c>
      <c r="B79" s="541"/>
      <c r="C79" s="90"/>
      <c r="D79" s="90"/>
      <c r="E79" s="90" t="s">
        <v>181</v>
      </c>
    </row>
    <row r="80" spans="1:5" ht="38.1" customHeight="1" thickBot="1">
      <c r="A80" s="21" t="s">
        <v>67</v>
      </c>
      <c r="B80" s="22" t="s">
        <v>44</v>
      </c>
      <c r="C80" s="34" t="str">
        <f>+C3</f>
        <v>2014. évi tény</v>
      </c>
      <c r="D80" s="34" t="str">
        <f>+D3</f>
        <v>2015. évi módosított előirányzat</v>
      </c>
      <c r="E80" s="34" t="str">
        <f>+E3</f>
        <v>2015. XII. 31. teljesítés</v>
      </c>
    </row>
    <row r="81" spans="1:5" s="254" customFormat="1" ht="12" customHeight="1" thickBot="1">
      <c r="A81" s="29" t="s">
        <v>402</v>
      </c>
      <c r="B81" s="30" t="s">
        <v>403</v>
      </c>
      <c r="C81" s="31" t="s">
        <v>404</v>
      </c>
      <c r="D81" s="31" t="s">
        <v>406</v>
      </c>
      <c r="E81" s="31" t="s">
        <v>405</v>
      </c>
    </row>
    <row r="82" spans="1:5" ht="12" customHeight="1" thickBot="1">
      <c r="A82" s="20" t="s">
        <v>15</v>
      </c>
      <c r="B82" s="26" t="s">
        <v>361</v>
      </c>
      <c r="C82" s="158">
        <f>C83+C84+C85+C86+C87+C100</f>
        <v>473691</v>
      </c>
      <c r="D82" s="158">
        <f>SUM(D83:D87,D100)</f>
        <v>514748</v>
      </c>
      <c r="E82" s="158">
        <f>E83+E84+E85+E86+E87+E100</f>
        <v>472432</v>
      </c>
    </row>
    <row r="83" spans="1:5" ht="12" customHeight="1">
      <c r="A83" s="15" t="s">
        <v>84</v>
      </c>
      <c r="B83" s="8" t="s">
        <v>45</v>
      </c>
      <c r="C83" s="160">
        <v>209563</v>
      </c>
      <c r="D83" s="160">
        <v>254554</v>
      </c>
      <c r="E83" s="160">
        <v>234895</v>
      </c>
    </row>
    <row r="84" spans="1:5" ht="12" customHeight="1">
      <c r="A84" s="12" t="s">
        <v>85</v>
      </c>
      <c r="B84" s="6" t="s">
        <v>160</v>
      </c>
      <c r="C84" s="161">
        <v>43015</v>
      </c>
      <c r="D84" s="161">
        <v>45794</v>
      </c>
      <c r="E84" s="161">
        <v>45794</v>
      </c>
    </row>
    <row r="85" spans="1:5" ht="12" customHeight="1">
      <c r="A85" s="12" t="s">
        <v>86</v>
      </c>
      <c r="B85" s="6" t="s">
        <v>119</v>
      </c>
      <c r="C85" s="163">
        <v>115711</v>
      </c>
      <c r="D85" s="163">
        <v>139857</v>
      </c>
      <c r="E85" s="163">
        <v>121200</v>
      </c>
    </row>
    <row r="86" spans="1:5" ht="12" customHeight="1">
      <c r="A86" s="12" t="s">
        <v>87</v>
      </c>
      <c r="B86" s="9" t="s">
        <v>161</v>
      </c>
      <c r="C86" s="163">
        <v>65025</v>
      </c>
      <c r="D86" s="163">
        <v>29082</v>
      </c>
      <c r="E86" s="163">
        <v>29082</v>
      </c>
    </row>
    <row r="87" spans="1:5" ht="12" customHeight="1">
      <c r="A87" s="12" t="s">
        <v>95</v>
      </c>
      <c r="B87" s="17" t="s">
        <v>162</v>
      </c>
      <c r="C87" s="163">
        <v>40377</v>
      </c>
      <c r="D87" s="163">
        <v>41461</v>
      </c>
      <c r="E87" s="163">
        <v>41461</v>
      </c>
    </row>
    <row r="88" spans="1:5" ht="12" customHeight="1">
      <c r="A88" s="12" t="s">
        <v>88</v>
      </c>
      <c r="B88" s="6" t="s">
        <v>366</v>
      </c>
      <c r="C88" s="163">
        <v>2580</v>
      </c>
      <c r="D88" s="163"/>
      <c r="E88" s="163"/>
    </row>
    <row r="89" spans="1:5" ht="12" customHeight="1">
      <c r="A89" s="12" t="s">
        <v>89</v>
      </c>
      <c r="B89" s="94" t="s">
        <v>365</v>
      </c>
      <c r="C89" s="163"/>
      <c r="D89" s="163"/>
      <c r="E89" s="163"/>
    </row>
    <row r="90" spans="1:5" ht="12" customHeight="1">
      <c r="A90" s="12" t="s">
        <v>96</v>
      </c>
      <c r="B90" s="94" t="s">
        <v>364</v>
      </c>
      <c r="C90" s="163"/>
      <c r="D90" s="163">
        <v>1676</v>
      </c>
      <c r="E90" s="163">
        <v>1676</v>
      </c>
    </row>
    <row r="91" spans="1:5" ht="12" customHeight="1">
      <c r="A91" s="12" t="s">
        <v>97</v>
      </c>
      <c r="B91" s="92" t="s">
        <v>286</v>
      </c>
      <c r="C91" s="163"/>
      <c r="D91" s="163"/>
      <c r="E91" s="163"/>
    </row>
    <row r="92" spans="1:5" ht="12" customHeight="1">
      <c r="A92" s="12" t="s">
        <v>98</v>
      </c>
      <c r="B92" s="93" t="s">
        <v>287</v>
      </c>
      <c r="C92" s="163"/>
      <c r="D92" s="163"/>
      <c r="E92" s="163"/>
    </row>
    <row r="93" spans="1:5" ht="12" customHeight="1">
      <c r="A93" s="12" t="s">
        <v>99</v>
      </c>
      <c r="B93" s="93" t="s">
        <v>288</v>
      </c>
      <c r="C93" s="163"/>
      <c r="D93" s="163"/>
      <c r="E93" s="163"/>
    </row>
    <row r="94" spans="1:5" ht="12" customHeight="1">
      <c r="A94" s="12" t="s">
        <v>101</v>
      </c>
      <c r="B94" s="92" t="s">
        <v>289</v>
      </c>
      <c r="C94" s="163">
        <v>36797</v>
      </c>
      <c r="D94" s="163">
        <v>38387</v>
      </c>
      <c r="E94" s="163">
        <v>38387</v>
      </c>
    </row>
    <row r="95" spans="1:5" ht="12" customHeight="1">
      <c r="A95" s="12" t="s">
        <v>163</v>
      </c>
      <c r="B95" s="92" t="s">
        <v>290</v>
      </c>
      <c r="C95" s="163"/>
      <c r="D95" s="163"/>
      <c r="E95" s="163"/>
    </row>
    <row r="96" spans="1:5" ht="12" customHeight="1">
      <c r="A96" s="12" t="s">
        <v>284</v>
      </c>
      <c r="B96" s="93" t="s">
        <v>291</v>
      </c>
      <c r="C96" s="163"/>
      <c r="D96" s="163"/>
      <c r="E96" s="163"/>
    </row>
    <row r="97" spans="1:5" ht="12" customHeight="1">
      <c r="A97" s="11" t="s">
        <v>285</v>
      </c>
      <c r="B97" s="94" t="s">
        <v>292</v>
      </c>
      <c r="C97" s="163"/>
      <c r="D97" s="163"/>
      <c r="E97" s="163"/>
    </row>
    <row r="98" spans="1:5" ht="12" customHeight="1">
      <c r="A98" s="12" t="s">
        <v>362</v>
      </c>
      <c r="B98" s="94" t="s">
        <v>293</v>
      </c>
      <c r="C98" s="163"/>
      <c r="D98" s="163"/>
      <c r="E98" s="163"/>
    </row>
    <row r="99" spans="1:5" ht="12" customHeight="1">
      <c r="A99" s="14" t="s">
        <v>363</v>
      </c>
      <c r="B99" s="94" t="s">
        <v>294</v>
      </c>
      <c r="C99" s="163">
        <v>1000</v>
      </c>
      <c r="D99" s="163">
        <v>1398</v>
      </c>
      <c r="E99" s="163">
        <v>1398</v>
      </c>
    </row>
    <row r="100" spans="1:5" ht="12" customHeight="1">
      <c r="A100" s="12" t="s">
        <v>367</v>
      </c>
      <c r="B100" s="9" t="s">
        <v>46</v>
      </c>
      <c r="C100" s="161"/>
      <c r="D100" s="161">
        <v>4000</v>
      </c>
      <c r="E100" s="161"/>
    </row>
    <row r="101" spans="1:5" ht="12" customHeight="1">
      <c r="A101" s="12" t="s">
        <v>368</v>
      </c>
      <c r="B101" s="6" t="s">
        <v>370</v>
      </c>
      <c r="C101" s="161"/>
      <c r="D101" s="161">
        <v>2000</v>
      </c>
      <c r="E101" s="161"/>
    </row>
    <row r="102" spans="1:5" ht="12" customHeight="1" thickBot="1">
      <c r="A102" s="16" t="s">
        <v>369</v>
      </c>
      <c r="B102" s="313" t="s">
        <v>371</v>
      </c>
      <c r="C102" s="167"/>
      <c r="D102" s="167">
        <v>2000</v>
      </c>
      <c r="E102" s="167"/>
    </row>
    <row r="103" spans="1:5" ht="12" customHeight="1" thickBot="1">
      <c r="A103" s="310" t="s">
        <v>16</v>
      </c>
      <c r="B103" s="311" t="s">
        <v>295</v>
      </c>
      <c r="C103" s="312">
        <f>+C104+C106+C108</f>
        <v>122722</v>
      </c>
      <c r="D103" s="312">
        <f>+D104+D106+D108</f>
        <v>185068</v>
      </c>
      <c r="E103" s="312">
        <f>+E104+E106+E108</f>
        <v>174843</v>
      </c>
    </row>
    <row r="104" spans="1:5" ht="12" customHeight="1">
      <c r="A104" s="13" t="s">
        <v>90</v>
      </c>
      <c r="B104" s="6" t="s">
        <v>180</v>
      </c>
      <c r="C104" s="162">
        <v>122341</v>
      </c>
      <c r="D104" s="162">
        <v>40554</v>
      </c>
      <c r="E104" s="162">
        <v>30329</v>
      </c>
    </row>
    <row r="105" spans="1:5" ht="12" customHeight="1">
      <c r="A105" s="13" t="s">
        <v>91</v>
      </c>
      <c r="B105" s="10" t="s">
        <v>296</v>
      </c>
      <c r="C105" s="162">
        <v>117269</v>
      </c>
      <c r="D105" s="162"/>
      <c r="E105" s="162"/>
    </row>
    <row r="106" spans="1:5" ht="12" customHeight="1">
      <c r="A106" s="13" t="s">
        <v>92</v>
      </c>
      <c r="B106" s="10" t="s">
        <v>164</v>
      </c>
      <c r="C106" s="161">
        <v>381</v>
      </c>
      <c r="D106" s="161">
        <v>144514</v>
      </c>
      <c r="E106" s="161">
        <v>144514</v>
      </c>
    </row>
    <row r="107" spans="1:5" ht="12" customHeight="1">
      <c r="A107" s="13" t="s">
        <v>93</v>
      </c>
      <c r="B107" s="10" t="s">
        <v>297</v>
      </c>
      <c r="C107" s="153"/>
      <c r="D107" s="153">
        <v>128634</v>
      </c>
      <c r="E107" s="153">
        <v>128634</v>
      </c>
    </row>
    <row r="108" spans="1:5" ht="12" customHeight="1" thickBot="1">
      <c r="A108" s="13" t="s">
        <v>94</v>
      </c>
      <c r="B108" s="156" t="s">
        <v>183</v>
      </c>
      <c r="C108" s="153"/>
      <c r="D108" s="153"/>
      <c r="E108" s="153"/>
    </row>
    <row r="109" spans="1:5" ht="12" customHeight="1" thickBot="1">
      <c r="A109" s="18" t="s">
        <v>17</v>
      </c>
      <c r="B109" s="83" t="s">
        <v>372</v>
      </c>
      <c r="C109" s="159">
        <f>+C82+C103</f>
        <v>596413</v>
      </c>
      <c r="D109" s="159">
        <f>+D82+D103</f>
        <v>699816</v>
      </c>
      <c r="E109" s="159">
        <f>+E82+E103</f>
        <v>647275</v>
      </c>
    </row>
    <row r="110" spans="1:5" ht="12" customHeight="1" thickBot="1">
      <c r="A110" s="18" t="s">
        <v>18</v>
      </c>
      <c r="B110" s="83" t="s">
        <v>373</v>
      </c>
      <c r="C110" s="159">
        <f>SUM(C111:C113)</f>
        <v>1671</v>
      </c>
      <c r="D110" s="159">
        <f>SUM(D111:D113)</f>
        <v>16709</v>
      </c>
      <c r="E110" s="159">
        <f>SUM(E111:E113)</f>
        <v>16709</v>
      </c>
    </row>
    <row r="111" spans="1:5" ht="12" customHeight="1">
      <c r="A111" s="13" t="s">
        <v>218</v>
      </c>
      <c r="B111" s="10" t="s">
        <v>374</v>
      </c>
      <c r="C111" s="153">
        <v>1671</v>
      </c>
      <c r="D111" s="153">
        <v>16709</v>
      </c>
      <c r="E111" s="153">
        <v>16709</v>
      </c>
    </row>
    <row r="112" spans="1:5" ht="12" customHeight="1">
      <c r="A112" s="13" t="s">
        <v>221</v>
      </c>
      <c r="B112" s="10" t="s">
        <v>375</v>
      </c>
      <c r="C112" s="153" t="s">
        <v>444</v>
      </c>
      <c r="D112" s="153" t="s">
        <v>444</v>
      </c>
      <c r="E112" s="153" t="s">
        <v>444</v>
      </c>
    </row>
    <row r="113" spans="1:10" ht="12" customHeight="1" thickBot="1">
      <c r="A113" s="11" t="s">
        <v>222</v>
      </c>
      <c r="B113" s="10" t="s">
        <v>376</v>
      </c>
      <c r="C113" s="153"/>
      <c r="D113" s="153"/>
      <c r="E113" s="153"/>
    </row>
    <row r="114" spans="1:10" ht="12" customHeight="1" thickBot="1">
      <c r="A114" s="18" t="s">
        <v>19</v>
      </c>
      <c r="B114" s="83" t="s">
        <v>442</v>
      </c>
      <c r="C114" s="159"/>
      <c r="D114" s="159"/>
      <c r="E114" s="159"/>
    </row>
    <row r="115" spans="1:10" ht="12" customHeight="1" thickBot="1">
      <c r="A115" s="18" t="s">
        <v>20</v>
      </c>
      <c r="B115" s="83" t="s">
        <v>452</v>
      </c>
      <c r="C115" s="165">
        <f>SUM(C116:C119)</f>
        <v>0</v>
      </c>
      <c r="D115" s="165">
        <f>SUM(D116:D119)</f>
        <v>8049</v>
      </c>
      <c r="E115" s="165">
        <f>SUM(E116:E119)</f>
        <v>8049</v>
      </c>
    </row>
    <row r="116" spans="1:10" s="2" customFormat="1" ht="12.75">
      <c r="A116" s="271" t="s">
        <v>80</v>
      </c>
      <c r="B116" s="7" t="s">
        <v>298</v>
      </c>
      <c r="C116" s="153"/>
      <c r="D116" s="153"/>
      <c r="E116" s="153"/>
    </row>
    <row r="117" spans="1:10" s="2" customFormat="1" ht="12" customHeight="1">
      <c r="A117" s="271" t="s">
        <v>81</v>
      </c>
      <c r="B117" s="7" t="s">
        <v>299</v>
      </c>
      <c r="C117" s="153"/>
      <c r="D117" s="153">
        <v>6856</v>
      </c>
      <c r="E117" s="153">
        <v>6856</v>
      </c>
    </row>
    <row r="118" spans="1:10" s="77" customFormat="1" ht="12" customHeight="1">
      <c r="A118" s="271" t="s">
        <v>242</v>
      </c>
      <c r="B118" s="7" t="s">
        <v>378</v>
      </c>
      <c r="C118" s="153"/>
      <c r="D118" s="153"/>
      <c r="E118" s="153"/>
    </row>
    <row r="119" spans="1:10" s="77" customFormat="1" ht="12" customHeight="1" thickBot="1">
      <c r="A119" s="276" t="s">
        <v>243</v>
      </c>
      <c r="B119" s="5" t="s">
        <v>318</v>
      </c>
      <c r="C119" s="153"/>
      <c r="D119" s="153">
        <v>1193</v>
      </c>
      <c r="E119" s="153">
        <v>1193</v>
      </c>
    </row>
    <row r="120" spans="1:10" ht="12" customHeight="1" thickBot="1">
      <c r="A120" s="18" t="s">
        <v>21</v>
      </c>
      <c r="B120" s="83" t="s">
        <v>445</v>
      </c>
      <c r="C120" s="168"/>
      <c r="D120" s="168"/>
      <c r="E120" s="168"/>
    </row>
    <row r="121" spans="1:10" ht="12" customHeight="1" thickBot="1">
      <c r="A121" s="18" t="s">
        <v>22</v>
      </c>
      <c r="B121" s="83" t="s">
        <v>379</v>
      </c>
      <c r="C121" s="314"/>
      <c r="D121" s="314"/>
      <c r="E121" s="314"/>
    </row>
    <row r="122" spans="1:10" ht="12" customHeight="1" thickBot="1">
      <c r="A122" s="18" t="s">
        <v>23</v>
      </c>
      <c r="B122" s="83" t="s">
        <v>380</v>
      </c>
      <c r="C122" s="314"/>
      <c r="D122" s="314"/>
      <c r="E122" s="314"/>
    </row>
    <row r="123" spans="1:10" ht="15" customHeight="1" thickBot="1">
      <c r="A123" s="18" t="s">
        <v>24</v>
      </c>
      <c r="B123" s="83" t="s">
        <v>382</v>
      </c>
      <c r="C123" s="263">
        <f>+C110+C114+C115+C120+C121+C122</f>
        <v>1671</v>
      </c>
      <c r="D123" s="263">
        <f>+D110+D114+D115+D120+D121+D122</f>
        <v>24758</v>
      </c>
      <c r="E123" s="263">
        <f>+E110+E114+E115+E120+E121+E122</f>
        <v>24758</v>
      </c>
      <c r="G123" s="264"/>
      <c r="H123" s="265"/>
      <c r="I123" s="265"/>
      <c r="J123" s="265"/>
    </row>
    <row r="124" spans="1:10" s="255" customFormat="1" ht="12.95" customHeight="1" thickBot="1">
      <c r="A124" s="157" t="s">
        <v>25</v>
      </c>
      <c r="B124" s="234" t="s">
        <v>381</v>
      </c>
      <c r="C124" s="263">
        <f>+C109+C123</f>
        <v>598084</v>
      </c>
      <c r="D124" s="263">
        <f>+D109+D123</f>
        <v>724574</v>
      </c>
      <c r="E124" s="263">
        <f>+E109+E123</f>
        <v>672033</v>
      </c>
    </row>
    <row r="125" spans="1:10" ht="7.5" customHeight="1"/>
    <row r="126" spans="1:10">
      <c r="A126" s="542" t="s">
        <v>300</v>
      </c>
      <c r="B126" s="542"/>
      <c r="C126" s="542"/>
      <c r="D126" s="253"/>
      <c r="E126" s="253"/>
    </row>
    <row r="127" spans="1:10" ht="15" customHeight="1" thickBot="1">
      <c r="A127" s="539" t="s">
        <v>132</v>
      </c>
      <c r="B127" s="539"/>
      <c r="C127" s="169" t="s">
        <v>181</v>
      </c>
      <c r="D127" s="169" t="s">
        <v>181</v>
      </c>
      <c r="E127" s="169" t="s">
        <v>181</v>
      </c>
    </row>
    <row r="128" spans="1:10" ht="13.5" customHeight="1" thickBot="1">
      <c r="A128" s="18">
        <v>1</v>
      </c>
      <c r="B128" s="25" t="s">
        <v>383</v>
      </c>
      <c r="C128" s="159">
        <f>+C62-C109</f>
        <v>-3182</v>
      </c>
      <c r="D128" s="159">
        <f>+D62-D109</f>
        <v>-30168</v>
      </c>
      <c r="E128" s="159">
        <f>+E62-E109</f>
        <v>6021</v>
      </c>
    </row>
    <row r="129" spans="1:5" ht="27.75" customHeight="1" thickBot="1">
      <c r="A129" s="18" t="s">
        <v>16</v>
      </c>
      <c r="B129" s="25" t="s">
        <v>389</v>
      </c>
      <c r="C129" s="159">
        <f>+C75-C123</f>
        <v>43071</v>
      </c>
      <c r="D129" s="159">
        <f>+D75-D123</f>
        <v>30168</v>
      </c>
      <c r="E129" s="159">
        <f>+E75-E123</f>
        <v>37684</v>
      </c>
    </row>
  </sheetData>
  <mergeCells count="6">
    <mergeCell ref="A126:C126"/>
    <mergeCell ref="A127:B127"/>
    <mergeCell ref="A1:E1"/>
    <mergeCell ref="A2:B2"/>
    <mergeCell ref="A78:C78"/>
    <mergeCell ref="A79:B79"/>
  </mergeCells>
  <phoneticPr fontId="27" type="noConversion"/>
  <printOptions horizontalCentered="1"/>
  <pageMargins left="0.78740157480314965" right="0.78740157480314965" top="1.4566929133858268" bottom="0.87" header="0.78740157480314965" footer="0.57999999999999996"/>
  <pageSetup paperSize="9" scale="57" fitToWidth="3" fitToHeight="2" orientation="portrait" r:id="rId1"/>
  <headerFooter alignWithMargins="0">
    <oddHeader>&amp;C&amp;"Times New Roman CE,Félkövér"&amp;12&amp;UTájékoztató kimutatások, mérlegek&amp;U
Buj Község Önkormányzat
2015. ÉVI KÖLTSÉGVETÉSÉNEK MÉRLEGE&amp;R&amp;"Times New Roman CE,Félkövér dőlt"&amp;11 1. számú tájékoztató tábla a 6/2016. (V.31.) önkormányzati rendelethez</oddHeader>
  </headerFooter>
  <rowBreaks count="1" manualBreakCount="1">
    <brk id="88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J18"/>
  <sheetViews>
    <sheetView zoomScaleNormal="100" workbookViewId="0">
      <selection activeCell="J7" sqref="J7:J18"/>
    </sheetView>
  </sheetViews>
  <sheetFormatPr defaultRowHeight="12.75"/>
  <cols>
    <col min="1" max="1" width="6.83203125" style="98" customWidth="1"/>
    <col min="2" max="2" width="49.6640625" style="48" customWidth="1"/>
    <col min="3" max="8" width="12.83203125" style="48" customWidth="1"/>
    <col min="9" max="9" width="14.33203125" style="48" customWidth="1"/>
    <col min="10" max="10" width="3.33203125" style="48" customWidth="1"/>
    <col min="11" max="16384" width="9.33203125" style="48"/>
  </cols>
  <sheetData>
    <row r="1" spans="1:10" ht="27.75" customHeight="1">
      <c r="A1" s="582" t="s">
        <v>3</v>
      </c>
      <c r="B1" s="582"/>
      <c r="C1" s="582"/>
      <c r="D1" s="582"/>
      <c r="E1" s="582"/>
      <c r="F1" s="582"/>
      <c r="G1" s="582"/>
      <c r="H1" s="582"/>
      <c r="I1" s="582"/>
    </row>
    <row r="2" spans="1:10" ht="20.25" customHeight="1" thickBot="1">
      <c r="I2" s="304" t="s">
        <v>58</v>
      </c>
    </row>
    <row r="3" spans="1:10" s="305" customFormat="1" ht="26.25" customHeight="1">
      <c r="A3" s="590" t="s">
        <v>67</v>
      </c>
      <c r="B3" s="585" t="s">
        <v>71</v>
      </c>
      <c r="C3" s="590" t="s">
        <v>72</v>
      </c>
      <c r="D3" s="590" t="s">
        <v>484</v>
      </c>
      <c r="E3" s="587" t="s">
        <v>66</v>
      </c>
      <c r="F3" s="588"/>
      <c r="G3" s="588"/>
      <c r="H3" s="589"/>
      <c r="I3" s="585" t="s">
        <v>47</v>
      </c>
    </row>
    <row r="4" spans="1:10" s="306" customFormat="1" ht="32.25" customHeight="1" thickBot="1">
      <c r="A4" s="591"/>
      <c r="B4" s="586"/>
      <c r="C4" s="586"/>
      <c r="D4" s="591"/>
      <c r="E4" s="355" t="s">
        <v>481</v>
      </c>
      <c r="F4" s="355" t="s">
        <v>482</v>
      </c>
      <c r="G4" s="355" t="s">
        <v>485</v>
      </c>
      <c r="H4" s="356" t="s">
        <v>486</v>
      </c>
      <c r="I4" s="586"/>
    </row>
    <row r="5" spans="1:10" s="307" customFormat="1" ht="12.95" customHeight="1" thickBot="1">
      <c r="A5" s="357" t="s">
        <v>402</v>
      </c>
      <c r="B5" s="358" t="s">
        <v>403</v>
      </c>
      <c r="C5" s="359" t="s">
        <v>404</v>
      </c>
      <c r="D5" s="358" t="s">
        <v>406</v>
      </c>
      <c r="E5" s="357" t="s">
        <v>405</v>
      </c>
      <c r="F5" s="359" t="s">
        <v>407</v>
      </c>
      <c r="G5" s="359" t="s">
        <v>408</v>
      </c>
      <c r="H5" s="360" t="s">
        <v>409</v>
      </c>
      <c r="I5" s="361" t="s">
        <v>410</v>
      </c>
    </row>
    <row r="6" spans="1:10" ht="24.75" customHeight="1" thickBot="1">
      <c r="A6" s="362" t="s">
        <v>15</v>
      </c>
      <c r="B6" s="363" t="s">
        <v>4</v>
      </c>
      <c r="C6" s="301"/>
      <c r="D6" s="364">
        <f>+D7+D8</f>
        <v>0</v>
      </c>
      <c r="E6" s="365">
        <f>+E7+E8</f>
        <v>0</v>
      </c>
      <c r="F6" s="366">
        <f>+F7+F8</f>
        <v>0</v>
      </c>
      <c r="G6" s="366">
        <f>+G7+G8</f>
        <v>0</v>
      </c>
      <c r="H6" s="367">
        <f>+H7+H8</f>
        <v>0</v>
      </c>
      <c r="I6" s="364">
        <f t="shared" ref="I6:I17" si="0">SUM(D6:H6)</f>
        <v>0</v>
      </c>
    </row>
    <row r="7" spans="1:10" ht="20.100000000000001" customHeight="1">
      <c r="A7" s="368" t="s">
        <v>16</v>
      </c>
      <c r="B7" s="369" t="s">
        <v>68</v>
      </c>
      <c r="C7" s="300"/>
      <c r="D7" s="370"/>
      <c r="E7" s="371"/>
      <c r="F7" s="320"/>
      <c r="G7" s="320"/>
      <c r="H7" s="372"/>
      <c r="I7" s="373">
        <f t="shared" si="0"/>
        <v>0</v>
      </c>
      <c r="J7" s="581" t="s">
        <v>676</v>
      </c>
    </row>
    <row r="8" spans="1:10" ht="20.100000000000001" customHeight="1" thickBot="1">
      <c r="A8" s="368" t="s">
        <v>17</v>
      </c>
      <c r="B8" s="369" t="s">
        <v>68</v>
      </c>
      <c r="C8" s="300"/>
      <c r="D8" s="370"/>
      <c r="E8" s="371"/>
      <c r="F8" s="320"/>
      <c r="G8" s="320"/>
      <c r="H8" s="372"/>
      <c r="I8" s="373">
        <f t="shared" si="0"/>
        <v>0</v>
      </c>
      <c r="J8" s="581"/>
    </row>
    <row r="9" spans="1:10" ht="26.1" customHeight="1" thickBot="1">
      <c r="A9" s="362" t="s">
        <v>18</v>
      </c>
      <c r="B9" s="363" t="s">
        <v>5</v>
      </c>
      <c r="C9" s="301"/>
      <c r="D9" s="364">
        <f>+D10+D11</f>
        <v>1671</v>
      </c>
      <c r="E9" s="365">
        <f>+E10+E11</f>
        <v>2864</v>
      </c>
      <c r="F9" s="366">
        <f>+F10+F11</f>
        <v>2466</v>
      </c>
      <c r="G9" s="366">
        <f>+G10+G11</f>
        <v>2540</v>
      </c>
      <c r="H9" s="367">
        <f>+H10+H11</f>
        <v>11403</v>
      </c>
      <c r="I9" s="364">
        <f t="shared" si="0"/>
        <v>20944</v>
      </c>
      <c r="J9" s="581"/>
    </row>
    <row r="10" spans="1:10" ht="20.100000000000001" customHeight="1">
      <c r="A10" s="368" t="s">
        <v>19</v>
      </c>
      <c r="B10" s="369" t="s">
        <v>454</v>
      </c>
      <c r="C10" s="300" t="s">
        <v>455</v>
      </c>
      <c r="D10" s="370">
        <v>1671</v>
      </c>
      <c r="E10" s="371">
        <v>1671</v>
      </c>
      <c r="F10" s="320">
        <v>1671</v>
      </c>
      <c r="G10" s="320">
        <v>1671</v>
      </c>
      <c r="H10" s="372">
        <v>10025</v>
      </c>
      <c r="I10" s="373">
        <f>SUM(D10:H10)</f>
        <v>16709</v>
      </c>
      <c r="J10" s="581"/>
    </row>
    <row r="11" spans="1:10" ht="20.100000000000001" customHeight="1" thickBot="1">
      <c r="A11" s="368" t="s">
        <v>20</v>
      </c>
      <c r="B11" s="369" t="s">
        <v>318</v>
      </c>
      <c r="C11" s="300" t="s">
        <v>487</v>
      </c>
      <c r="D11" s="370">
        <v>0</v>
      </c>
      <c r="E11" s="371">
        <v>1193</v>
      </c>
      <c r="F11" s="320">
        <v>795</v>
      </c>
      <c r="G11" s="320">
        <v>869</v>
      </c>
      <c r="H11" s="372">
        <v>1378</v>
      </c>
      <c r="I11" s="373">
        <f t="shared" si="0"/>
        <v>4235</v>
      </c>
      <c r="J11" s="581"/>
    </row>
    <row r="12" spans="1:10" ht="20.100000000000001" customHeight="1" thickBot="1">
      <c r="A12" s="362" t="s">
        <v>21</v>
      </c>
      <c r="B12" s="363" t="s">
        <v>174</v>
      </c>
      <c r="C12" s="301"/>
      <c r="D12" s="364">
        <f>+D13</f>
        <v>0</v>
      </c>
      <c r="E12" s="365">
        <f>+E13</f>
        <v>0</v>
      </c>
      <c r="F12" s="366">
        <f>+F13</f>
        <v>0</v>
      </c>
      <c r="G12" s="366">
        <f>+G13</f>
        <v>0</v>
      </c>
      <c r="H12" s="367">
        <f>+H13</f>
        <v>0</v>
      </c>
      <c r="I12" s="364">
        <f t="shared" si="0"/>
        <v>0</v>
      </c>
      <c r="J12" s="581"/>
    </row>
    <row r="13" spans="1:10" ht="20.100000000000001" customHeight="1" thickBot="1">
      <c r="A13" s="368" t="s">
        <v>22</v>
      </c>
      <c r="B13" s="369" t="s">
        <v>68</v>
      </c>
      <c r="C13" s="300"/>
      <c r="D13" s="370"/>
      <c r="E13" s="371"/>
      <c r="F13" s="320"/>
      <c r="G13" s="320"/>
      <c r="H13" s="372"/>
      <c r="I13" s="373">
        <f t="shared" si="0"/>
        <v>0</v>
      </c>
      <c r="J13" s="581"/>
    </row>
    <row r="14" spans="1:10" ht="20.100000000000001" customHeight="1" thickBot="1">
      <c r="A14" s="362" t="s">
        <v>23</v>
      </c>
      <c r="B14" s="363" t="s">
        <v>175</v>
      </c>
      <c r="C14" s="301"/>
      <c r="D14" s="364">
        <f>+D15</f>
        <v>0</v>
      </c>
      <c r="E14" s="365">
        <f>+E15</f>
        <v>0</v>
      </c>
      <c r="F14" s="366">
        <f>+F15</f>
        <v>0</v>
      </c>
      <c r="G14" s="366">
        <f>+G15</f>
        <v>0</v>
      </c>
      <c r="H14" s="367">
        <f>+H15</f>
        <v>0</v>
      </c>
      <c r="I14" s="364">
        <f t="shared" si="0"/>
        <v>0</v>
      </c>
      <c r="J14" s="581"/>
    </row>
    <row r="15" spans="1:10" ht="20.100000000000001" customHeight="1" thickBot="1">
      <c r="A15" s="374" t="s">
        <v>24</v>
      </c>
      <c r="B15" s="375" t="s">
        <v>68</v>
      </c>
      <c r="C15" s="302"/>
      <c r="D15" s="376"/>
      <c r="E15" s="377"/>
      <c r="F15" s="378"/>
      <c r="G15" s="378"/>
      <c r="H15" s="379"/>
      <c r="I15" s="380">
        <f t="shared" si="0"/>
        <v>0</v>
      </c>
      <c r="J15" s="581"/>
    </row>
    <row r="16" spans="1:10" ht="20.100000000000001" customHeight="1" thickBot="1">
      <c r="A16" s="362" t="s">
        <v>25</v>
      </c>
      <c r="B16" s="363" t="s">
        <v>176</v>
      </c>
      <c r="C16" s="301"/>
      <c r="D16" s="364">
        <f>+D17</f>
        <v>0</v>
      </c>
      <c r="E16" s="365">
        <f>+E17</f>
        <v>0</v>
      </c>
      <c r="F16" s="366">
        <f>+F17</f>
        <v>0</v>
      </c>
      <c r="G16" s="366">
        <f>+G17</f>
        <v>0</v>
      </c>
      <c r="H16" s="367">
        <f>+H17</f>
        <v>0</v>
      </c>
      <c r="I16" s="364">
        <f t="shared" si="0"/>
        <v>0</v>
      </c>
      <c r="J16" s="581"/>
    </row>
    <row r="17" spans="1:10" ht="20.100000000000001" customHeight="1" thickBot="1">
      <c r="A17" s="381" t="s">
        <v>26</v>
      </c>
      <c r="B17" s="382" t="s">
        <v>68</v>
      </c>
      <c r="C17" s="303"/>
      <c r="D17" s="383"/>
      <c r="E17" s="384"/>
      <c r="F17" s="385"/>
      <c r="G17" s="385"/>
      <c r="H17" s="386"/>
      <c r="I17" s="387">
        <f t="shared" si="0"/>
        <v>0</v>
      </c>
      <c r="J17" s="581"/>
    </row>
    <row r="18" spans="1:10" ht="20.100000000000001" customHeight="1" thickBot="1">
      <c r="A18" s="583" t="s">
        <v>125</v>
      </c>
      <c r="B18" s="584"/>
      <c r="C18" s="79"/>
      <c r="D18" s="364">
        <f t="shared" ref="D18:I18" si="1">+D6+D9+D12+D14+D16</f>
        <v>1671</v>
      </c>
      <c r="E18" s="365">
        <f t="shared" si="1"/>
        <v>2864</v>
      </c>
      <c r="F18" s="366">
        <f t="shared" si="1"/>
        <v>2466</v>
      </c>
      <c r="G18" s="366">
        <f t="shared" si="1"/>
        <v>2540</v>
      </c>
      <c r="H18" s="367">
        <f t="shared" si="1"/>
        <v>11403</v>
      </c>
      <c r="I18" s="364">
        <f t="shared" si="1"/>
        <v>20944</v>
      </c>
      <c r="J18" s="581"/>
    </row>
  </sheetData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view="pageLayout" zoomScaleNormal="100" workbookViewId="0">
      <selection activeCell="C2" sqref="C2"/>
    </sheetView>
  </sheetViews>
  <sheetFormatPr defaultRowHeight="12.75"/>
  <cols>
    <col min="1" max="1" width="5.83203125" style="71" customWidth="1"/>
    <col min="2" max="2" width="54.83203125" style="2" customWidth="1"/>
    <col min="3" max="4" width="17.6640625" style="2" customWidth="1"/>
    <col min="5" max="16384" width="9.33203125" style="2"/>
  </cols>
  <sheetData>
    <row r="1" spans="1:4" ht="31.5" customHeight="1">
      <c r="B1" s="593" t="s">
        <v>6</v>
      </c>
      <c r="C1" s="593"/>
      <c r="D1" s="593"/>
    </row>
    <row r="2" spans="1:4" s="59" customFormat="1" ht="16.5" thickBot="1">
      <c r="A2" s="58"/>
      <c r="B2" s="232"/>
      <c r="D2" s="37" t="s">
        <v>58</v>
      </c>
    </row>
    <row r="3" spans="1:4" s="61" customFormat="1" ht="48" customHeight="1" thickBot="1">
      <c r="A3" s="60" t="s">
        <v>13</v>
      </c>
      <c r="B3" s="103" t="s">
        <v>14</v>
      </c>
      <c r="C3" s="103" t="s">
        <v>69</v>
      </c>
      <c r="D3" s="104" t="s">
        <v>70</v>
      </c>
    </row>
    <row r="4" spans="1:4" s="61" customFormat="1" ht="14.1" customHeight="1" thickBot="1">
      <c r="A4" s="32" t="s">
        <v>402</v>
      </c>
      <c r="B4" s="106" t="s">
        <v>403</v>
      </c>
      <c r="C4" s="106" t="s">
        <v>404</v>
      </c>
      <c r="D4" s="107" t="s">
        <v>406</v>
      </c>
    </row>
    <row r="5" spans="1:4" ht="18" customHeight="1">
      <c r="A5" s="87" t="s">
        <v>15</v>
      </c>
      <c r="B5" s="108" t="s">
        <v>144</v>
      </c>
      <c r="C5" s="85"/>
      <c r="D5" s="62"/>
    </row>
    <row r="6" spans="1:4" ht="18" customHeight="1">
      <c r="A6" s="63" t="s">
        <v>16</v>
      </c>
      <c r="B6" s="109" t="s">
        <v>145</v>
      </c>
      <c r="C6" s="86"/>
      <c r="D6" s="65"/>
    </row>
    <row r="7" spans="1:4" ht="18" customHeight="1">
      <c r="A7" s="63" t="s">
        <v>17</v>
      </c>
      <c r="B7" s="109" t="s">
        <v>102</v>
      </c>
      <c r="C7" s="86"/>
      <c r="D7" s="65"/>
    </row>
    <row r="8" spans="1:4" ht="18" customHeight="1">
      <c r="A8" s="63" t="s">
        <v>18</v>
      </c>
      <c r="B8" s="109" t="s">
        <v>103</v>
      </c>
      <c r="C8" s="86"/>
      <c r="D8" s="65"/>
    </row>
    <row r="9" spans="1:4" ht="18" customHeight="1">
      <c r="A9" s="63" t="s">
        <v>19</v>
      </c>
      <c r="B9" s="109" t="s">
        <v>137</v>
      </c>
      <c r="C9" s="86"/>
      <c r="D9" s="65"/>
    </row>
    <row r="10" spans="1:4" ht="18" customHeight="1">
      <c r="A10" s="63" t="s">
        <v>20</v>
      </c>
      <c r="B10" s="109" t="s">
        <v>138</v>
      </c>
      <c r="C10" s="86"/>
      <c r="D10" s="65"/>
    </row>
    <row r="11" spans="1:4" ht="18" customHeight="1">
      <c r="A11" s="63" t="s">
        <v>21</v>
      </c>
      <c r="B11" s="110" t="s">
        <v>139</v>
      </c>
      <c r="C11" s="86"/>
      <c r="D11" s="65"/>
    </row>
    <row r="12" spans="1:4" ht="18" customHeight="1">
      <c r="A12" s="63" t="s">
        <v>23</v>
      </c>
      <c r="B12" s="110" t="s">
        <v>140</v>
      </c>
      <c r="C12" s="86"/>
      <c r="D12" s="65"/>
    </row>
    <row r="13" spans="1:4" ht="18" customHeight="1">
      <c r="A13" s="63" t="s">
        <v>24</v>
      </c>
      <c r="B13" s="110" t="s">
        <v>141</v>
      </c>
      <c r="C13" s="86"/>
      <c r="D13" s="65"/>
    </row>
    <row r="14" spans="1:4" ht="18" customHeight="1">
      <c r="A14" s="63" t="s">
        <v>25</v>
      </c>
      <c r="B14" s="110" t="s">
        <v>142</v>
      </c>
      <c r="C14" s="86"/>
      <c r="D14" s="65"/>
    </row>
    <row r="15" spans="1:4" ht="22.5" customHeight="1">
      <c r="A15" s="63" t="s">
        <v>26</v>
      </c>
      <c r="B15" s="110" t="s">
        <v>143</v>
      </c>
      <c r="C15" s="86"/>
      <c r="D15" s="65"/>
    </row>
    <row r="16" spans="1:4" ht="18" customHeight="1">
      <c r="A16" s="63" t="s">
        <v>27</v>
      </c>
      <c r="B16" s="109" t="s">
        <v>104</v>
      </c>
      <c r="C16" s="86"/>
      <c r="D16" s="65"/>
    </row>
    <row r="17" spans="1:4" ht="18" customHeight="1">
      <c r="A17" s="63" t="s">
        <v>28</v>
      </c>
      <c r="B17" s="109" t="s">
        <v>8</v>
      </c>
      <c r="C17" s="86"/>
      <c r="D17" s="65"/>
    </row>
    <row r="18" spans="1:4" ht="18" customHeight="1">
      <c r="A18" s="63" t="s">
        <v>29</v>
      </c>
      <c r="B18" s="109" t="s">
        <v>7</v>
      </c>
      <c r="C18" s="86"/>
      <c r="D18" s="65"/>
    </row>
    <row r="19" spans="1:4" ht="18" customHeight="1">
      <c r="A19" s="63" t="s">
        <v>30</v>
      </c>
      <c r="B19" s="109" t="s">
        <v>105</v>
      </c>
      <c r="C19" s="86"/>
      <c r="D19" s="65"/>
    </row>
    <row r="20" spans="1:4" ht="18" customHeight="1">
      <c r="A20" s="63" t="s">
        <v>31</v>
      </c>
      <c r="B20" s="109" t="s">
        <v>106</v>
      </c>
      <c r="C20" s="86"/>
      <c r="D20" s="65"/>
    </row>
    <row r="21" spans="1:4" ht="18" customHeight="1">
      <c r="A21" s="63" t="s">
        <v>32</v>
      </c>
      <c r="B21" s="82"/>
      <c r="C21" s="64"/>
      <c r="D21" s="65"/>
    </row>
    <row r="22" spans="1:4" ht="18" customHeight="1">
      <c r="A22" s="63" t="s">
        <v>33</v>
      </c>
      <c r="B22" s="66"/>
      <c r="C22" s="64"/>
      <c r="D22" s="65"/>
    </row>
    <row r="23" spans="1:4" ht="18" customHeight="1">
      <c r="A23" s="63" t="s">
        <v>34</v>
      </c>
      <c r="B23" s="66"/>
      <c r="C23" s="64"/>
      <c r="D23" s="65"/>
    </row>
    <row r="24" spans="1:4" ht="18" customHeight="1">
      <c r="A24" s="63" t="s">
        <v>35</v>
      </c>
      <c r="B24" s="66"/>
      <c r="C24" s="64"/>
      <c r="D24" s="65"/>
    </row>
    <row r="25" spans="1:4" ht="18" customHeight="1">
      <c r="A25" s="63" t="s">
        <v>36</v>
      </c>
      <c r="B25" s="66"/>
      <c r="C25" s="64"/>
      <c r="D25" s="65"/>
    </row>
    <row r="26" spans="1:4" ht="18" customHeight="1">
      <c r="A26" s="63" t="s">
        <v>37</v>
      </c>
      <c r="B26" s="66"/>
      <c r="C26" s="64"/>
      <c r="D26" s="65"/>
    </row>
    <row r="27" spans="1:4" ht="18" customHeight="1">
      <c r="A27" s="63" t="s">
        <v>38</v>
      </c>
      <c r="B27" s="66"/>
      <c r="C27" s="64"/>
      <c r="D27" s="65"/>
    </row>
    <row r="28" spans="1:4" ht="18" customHeight="1">
      <c r="A28" s="63" t="s">
        <v>39</v>
      </c>
      <c r="B28" s="66"/>
      <c r="C28" s="64"/>
      <c r="D28" s="65"/>
    </row>
    <row r="29" spans="1:4" ht="18" customHeight="1" thickBot="1">
      <c r="A29" s="88" t="s">
        <v>40</v>
      </c>
      <c r="B29" s="67"/>
      <c r="C29" s="68"/>
      <c r="D29" s="69"/>
    </row>
    <row r="30" spans="1:4" ht="18" customHeight="1" thickBot="1">
      <c r="A30" s="33" t="s">
        <v>41</v>
      </c>
      <c r="B30" s="112" t="s">
        <v>48</v>
      </c>
      <c r="C30" s="113">
        <f>+C5+C6+C7+C8+C9+C16+C17+C18+C19+C20+C21+C22+C23+C24+C25+C26+C27+C28+C29</f>
        <v>0</v>
      </c>
      <c r="D30" s="114">
        <f>+D5+D6+D7+D8+D9+D16+D17+D18+D19+D20+D21+D22+D23+D24+D25+D26+D27+D28+D29</f>
        <v>0</v>
      </c>
    </row>
    <row r="31" spans="1:4" ht="8.25" customHeight="1">
      <c r="A31" s="70"/>
      <c r="B31" s="592"/>
      <c r="C31" s="592"/>
      <c r="D31" s="592"/>
    </row>
  </sheetData>
  <sheetProtection sheet="1"/>
  <mergeCells count="2">
    <mergeCell ref="B31:D31"/>
    <mergeCell ref="B1:D1"/>
  </mergeCells>
  <phoneticPr fontId="27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3.számú tájékoztató tábla 6/2016. (V.31.)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D26"/>
  <sheetViews>
    <sheetView view="pageLayout" zoomScaleNormal="100" workbookViewId="0">
      <selection sqref="A1:D1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597" t="str">
        <f>+CONCATENATE("K I M U T A T Á S",CHAR(10),"a 2015. évben céljelleggel juttatott támogatásokról")</f>
        <v>K I M U T A T Á S
a 2015. évben céljelleggel juttatott támogatásokról</v>
      </c>
      <c r="B1" s="597"/>
      <c r="C1" s="597"/>
      <c r="D1" s="597"/>
    </row>
    <row r="2" spans="1:4" ht="17.25" customHeight="1">
      <c r="A2" s="233"/>
      <c r="B2" s="233"/>
      <c r="C2" s="233"/>
      <c r="D2" s="233"/>
    </row>
    <row r="3" spans="1:4" ht="13.5" thickBot="1">
      <c r="A3" s="115"/>
      <c r="B3" s="115"/>
      <c r="C3" s="594" t="s">
        <v>50</v>
      </c>
      <c r="D3" s="594"/>
    </row>
    <row r="4" spans="1:4" ht="42.75" customHeight="1" thickBot="1">
      <c r="A4" s="347" t="s">
        <v>67</v>
      </c>
      <c r="B4" s="349" t="s">
        <v>107</v>
      </c>
      <c r="C4" s="350" t="s">
        <v>108</v>
      </c>
      <c r="D4" s="348" t="s">
        <v>11</v>
      </c>
    </row>
    <row r="5" spans="1:4" ht="15.95" customHeight="1">
      <c r="A5" s="116" t="s">
        <v>15</v>
      </c>
      <c r="B5" s="343" t="s">
        <v>456</v>
      </c>
      <c r="C5" s="343" t="s">
        <v>457</v>
      </c>
      <c r="D5" s="344">
        <v>100</v>
      </c>
    </row>
    <row r="6" spans="1:4" ht="15.95" customHeight="1">
      <c r="A6" s="117" t="s">
        <v>16</v>
      </c>
      <c r="B6" s="345" t="s">
        <v>458</v>
      </c>
      <c r="C6" s="345" t="s">
        <v>457</v>
      </c>
      <c r="D6" s="346">
        <v>100</v>
      </c>
    </row>
    <row r="7" spans="1:4" ht="15.95" customHeight="1">
      <c r="A7" s="117" t="s">
        <v>17</v>
      </c>
      <c r="B7" s="345" t="s">
        <v>459</v>
      </c>
      <c r="C7" s="345" t="s">
        <v>457</v>
      </c>
      <c r="D7" s="346">
        <v>100</v>
      </c>
    </row>
    <row r="8" spans="1:4" ht="15.95" customHeight="1">
      <c r="A8" s="117" t="s">
        <v>18</v>
      </c>
      <c r="B8" s="345" t="s">
        <v>460</v>
      </c>
      <c r="C8" s="345" t="s">
        <v>457</v>
      </c>
      <c r="D8" s="346">
        <v>200</v>
      </c>
    </row>
    <row r="9" spans="1:4" ht="15.95" customHeight="1">
      <c r="A9" s="117" t="s">
        <v>19</v>
      </c>
      <c r="B9" s="345" t="s">
        <v>461</v>
      </c>
      <c r="C9" s="345" t="s">
        <v>457</v>
      </c>
      <c r="D9" s="346">
        <v>150</v>
      </c>
    </row>
    <row r="10" spans="1:4" ht="15.95" customHeight="1">
      <c r="A10" s="117" t="s">
        <v>20</v>
      </c>
      <c r="B10" s="345" t="s">
        <v>462</v>
      </c>
      <c r="C10" s="345" t="s">
        <v>457</v>
      </c>
      <c r="D10" s="346">
        <v>540</v>
      </c>
    </row>
    <row r="11" spans="1:4" ht="15.95" customHeight="1">
      <c r="A11" s="117" t="s">
        <v>21</v>
      </c>
      <c r="B11" s="345" t="s">
        <v>463</v>
      </c>
      <c r="C11" s="345" t="s">
        <v>457</v>
      </c>
      <c r="D11" s="346">
        <v>75</v>
      </c>
    </row>
    <row r="12" spans="1:4" ht="15.95" customHeight="1">
      <c r="A12" s="117" t="s">
        <v>22</v>
      </c>
      <c r="B12" s="345" t="s">
        <v>490</v>
      </c>
      <c r="C12" s="345" t="s">
        <v>457</v>
      </c>
      <c r="D12" s="346">
        <v>123</v>
      </c>
    </row>
    <row r="13" spans="1:4" ht="31.5">
      <c r="A13" s="117" t="s">
        <v>23</v>
      </c>
      <c r="B13" s="388" t="s">
        <v>489</v>
      </c>
      <c r="C13" s="345" t="s">
        <v>457</v>
      </c>
      <c r="D13" s="346">
        <v>10</v>
      </c>
    </row>
    <row r="14" spans="1:4" ht="15.95" customHeight="1">
      <c r="A14" s="117" t="s">
        <v>24</v>
      </c>
      <c r="B14" s="27"/>
      <c r="C14" s="27"/>
      <c r="D14" s="28"/>
    </row>
    <row r="15" spans="1:4" ht="15.95" customHeight="1">
      <c r="A15" s="117" t="s">
        <v>25</v>
      </c>
      <c r="B15" s="27"/>
      <c r="C15" s="27"/>
      <c r="D15" s="28"/>
    </row>
    <row r="16" spans="1:4" ht="15.95" customHeight="1">
      <c r="A16" s="117" t="s">
        <v>26</v>
      </c>
      <c r="B16" s="27"/>
      <c r="C16" s="27"/>
      <c r="D16" s="28"/>
    </row>
    <row r="17" spans="1:4" ht="15.95" customHeight="1">
      <c r="A17" s="117" t="s">
        <v>27</v>
      </c>
      <c r="B17" s="27"/>
      <c r="C17" s="27"/>
      <c r="D17" s="28"/>
    </row>
    <row r="18" spans="1:4" ht="15.95" customHeight="1">
      <c r="A18" s="117" t="s">
        <v>28</v>
      </c>
      <c r="B18" s="27"/>
      <c r="C18" s="27"/>
      <c r="D18" s="28"/>
    </row>
    <row r="19" spans="1:4" ht="15.95" customHeight="1">
      <c r="A19" s="117" t="s">
        <v>29</v>
      </c>
      <c r="B19" s="27"/>
      <c r="C19" s="27"/>
      <c r="D19" s="28"/>
    </row>
    <row r="20" spans="1:4" ht="15.95" customHeight="1">
      <c r="A20" s="117" t="s">
        <v>30</v>
      </c>
      <c r="B20" s="27"/>
      <c r="C20" s="27"/>
      <c r="D20" s="28"/>
    </row>
    <row r="21" spans="1:4" ht="15.95" customHeight="1">
      <c r="A21" s="117" t="s">
        <v>31</v>
      </c>
      <c r="B21" s="27"/>
      <c r="C21" s="27"/>
      <c r="D21" s="28"/>
    </row>
    <row r="22" spans="1:4" ht="15.95" customHeight="1">
      <c r="A22" s="117" t="s">
        <v>32</v>
      </c>
      <c r="B22" s="27"/>
      <c r="C22" s="27"/>
      <c r="D22" s="28"/>
    </row>
    <row r="23" spans="1:4" ht="15.95" customHeight="1">
      <c r="A23" s="117" t="s">
        <v>33</v>
      </c>
      <c r="B23" s="27"/>
      <c r="C23" s="27"/>
      <c r="D23" s="28"/>
    </row>
    <row r="24" spans="1:4" ht="15.95" customHeight="1" thickBot="1">
      <c r="A24" s="117" t="s">
        <v>34</v>
      </c>
      <c r="B24" s="27"/>
      <c r="C24" s="27"/>
      <c r="D24" s="28"/>
    </row>
    <row r="25" spans="1:4" ht="15.95" customHeight="1" thickBot="1">
      <c r="A25" s="595" t="s">
        <v>48</v>
      </c>
      <c r="B25" s="596"/>
      <c r="C25" s="118"/>
      <c r="D25" s="119">
        <f>SUM(D5:D24)</f>
        <v>1398</v>
      </c>
    </row>
    <row r="26" spans="1:4">
      <c r="A26" t="s">
        <v>169</v>
      </c>
    </row>
  </sheetData>
  <mergeCells count="3">
    <mergeCell ref="C3:D3"/>
    <mergeCell ref="A25:B25"/>
    <mergeCell ref="A1:D1"/>
  </mergeCells>
  <phoneticPr fontId="27" type="noConversion"/>
  <conditionalFormatting sqref="D25">
    <cfRule type="cellIs" dxfId="1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4. tájékoztató tábla 6/2016. (V.31.)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E73"/>
  <sheetViews>
    <sheetView view="pageLayout" zoomScaleNormal="100" zoomScaleSheetLayoutView="120" workbookViewId="0">
      <selection sqref="A1:E1"/>
    </sheetView>
  </sheetViews>
  <sheetFormatPr defaultColWidth="12" defaultRowHeight="15.75"/>
  <cols>
    <col min="1" max="1" width="67.1640625" style="389" customWidth="1"/>
    <col min="2" max="2" width="6.1640625" style="390" customWidth="1"/>
    <col min="3" max="4" width="12.1640625" style="389" customWidth="1"/>
    <col min="5" max="5" width="12.1640625" style="420" customWidth="1"/>
    <col min="6" max="16384" width="12" style="389"/>
  </cols>
  <sheetData>
    <row r="1" spans="1:5" ht="49.5" customHeight="1">
      <c r="A1" s="599" t="str">
        <f>+CONCATENATE("VAGYONKIMUTATÁS",CHAR(10),"a könyvviteli mérlegben értékkel szereplő eszközökről",CHAR(10),LEFT([1]ÖSSZEFÜGGÉSEK!A4,4),".")</f>
        <v>VAGYONKIMUTATÁS
a könyvviteli mérlegben értékkel szereplő eszközökről
2015.</v>
      </c>
      <c r="B1" s="600"/>
      <c r="C1" s="600"/>
      <c r="D1" s="600"/>
      <c r="E1" s="600"/>
    </row>
    <row r="2" spans="1:5" ht="16.5" thickBot="1">
      <c r="C2" s="601" t="s">
        <v>491</v>
      </c>
      <c r="D2" s="601"/>
      <c r="E2" s="601"/>
    </row>
    <row r="3" spans="1:5" ht="15.75" customHeight="1">
      <c r="A3" s="602" t="s">
        <v>492</v>
      </c>
      <c r="B3" s="605" t="s">
        <v>493</v>
      </c>
      <c r="C3" s="608" t="s">
        <v>494</v>
      </c>
      <c r="D3" s="608" t="s">
        <v>495</v>
      </c>
      <c r="E3" s="610" t="s">
        <v>496</v>
      </c>
    </row>
    <row r="4" spans="1:5" ht="11.25" customHeight="1">
      <c r="A4" s="603"/>
      <c r="B4" s="606"/>
      <c r="C4" s="609"/>
      <c r="D4" s="609"/>
      <c r="E4" s="611"/>
    </row>
    <row r="5" spans="1:5">
      <c r="A5" s="604"/>
      <c r="B5" s="607"/>
      <c r="C5" s="612" t="s">
        <v>497</v>
      </c>
      <c r="D5" s="612"/>
      <c r="E5" s="613"/>
    </row>
    <row r="6" spans="1:5" s="395" customFormat="1" ht="16.5" thickBot="1">
      <c r="A6" s="392" t="s">
        <v>498</v>
      </c>
      <c r="B6" s="393" t="s">
        <v>403</v>
      </c>
      <c r="C6" s="393" t="s">
        <v>404</v>
      </c>
      <c r="D6" s="393" t="s">
        <v>406</v>
      </c>
      <c r="E6" s="394" t="s">
        <v>405</v>
      </c>
    </row>
    <row r="7" spans="1:5" s="400" customFormat="1">
      <c r="A7" s="396" t="s">
        <v>499</v>
      </c>
      <c r="B7" s="397" t="s">
        <v>500</v>
      </c>
      <c r="C7" s="398"/>
      <c r="D7" s="398"/>
      <c r="E7" s="399"/>
    </row>
    <row r="8" spans="1:5" s="400" customFormat="1">
      <c r="A8" s="401" t="s">
        <v>501</v>
      </c>
      <c r="B8" s="402" t="s">
        <v>502</v>
      </c>
      <c r="C8" s="403">
        <f>+C9+C14+C19+C24+C29</f>
        <v>0</v>
      </c>
      <c r="D8" s="403">
        <f>+D9+D14+D19+D24+D29</f>
        <v>652108</v>
      </c>
      <c r="E8" s="404">
        <f>+E9+E14+E19+E24+E29</f>
        <v>0</v>
      </c>
    </row>
    <row r="9" spans="1:5" s="400" customFormat="1">
      <c r="A9" s="401" t="s">
        <v>503</v>
      </c>
      <c r="B9" s="402" t="s">
        <v>504</v>
      </c>
      <c r="C9" s="403">
        <f>+C10+C11+C12+C13</f>
        <v>0</v>
      </c>
      <c r="D9" s="403">
        <v>612975</v>
      </c>
      <c r="E9" s="404">
        <f>+E10+E11+E12+E13</f>
        <v>0</v>
      </c>
    </row>
    <row r="10" spans="1:5" s="400" customFormat="1">
      <c r="A10" s="405" t="s">
        <v>505</v>
      </c>
      <c r="B10" s="402" t="s">
        <v>506</v>
      </c>
      <c r="C10" s="406"/>
      <c r="D10" s="406"/>
      <c r="E10" s="407"/>
    </row>
    <row r="11" spans="1:5" s="400" customFormat="1" ht="26.25" customHeight="1">
      <c r="A11" s="405" t="s">
        <v>507</v>
      </c>
      <c r="B11" s="402" t="s">
        <v>508</v>
      </c>
      <c r="C11" s="408"/>
      <c r="D11" s="408"/>
      <c r="E11" s="409"/>
    </row>
    <row r="12" spans="1:5" s="400" customFormat="1" ht="22.5">
      <c r="A12" s="405" t="s">
        <v>509</v>
      </c>
      <c r="B12" s="402" t="s">
        <v>510</v>
      </c>
      <c r="C12" s="408"/>
      <c r="D12" s="408"/>
      <c r="E12" s="409"/>
    </row>
    <row r="13" spans="1:5" s="400" customFormat="1">
      <c r="A13" s="405" t="s">
        <v>511</v>
      </c>
      <c r="B13" s="402" t="s">
        <v>512</v>
      </c>
      <c r="C13" s="408"/>
      <c r="D13" s="408"/>
      <c r="E13" s="409"/>
    </row>
    <row r="14" spans="1:5" s="400" customFormat="1">
      <c r="A14" s="401" t="s">
        <v>513</v>
      </c>
      <c r="B14" s="402" t="s">
        <v>514</v>
      </c>
      <c r="C14" s="410">
        <f>+C15+C16+C17+C18</f>
        <v>0</v>
      </c>
      <c r="D14" s="410">
        <v>25165</v>
      </c>
      <c r="E14" s="411">
        <f>+E15+E16+E17+E18</f>
        <v>0</v>
      </c>
    </row>
    <row r="15" spans="1:5" s="400" customFormat="1">
      <c r="A15" s="405" t="s">
        <v>515</v>
      </c>
      <c r="B15" s="402" t="s">
        <v>516</v>
      </c>
      <c r="C15" s="408"/>
      <c r="D15" s="408"/>
      <c r="E15" s="409"/>
    </row>
    <row r="16" spans="1:5" s="400" customFormat="1" ht="22.5">
      <c r="A16" s="405" t="s">
        <v>517</v>
      </c>
      <c r="B16" s="402" t="s">
        <v>24</v>
      </c>
      <c r="C16" s="408"/>
      <c r="D16" s="408"/>
      <c r="E16" s="409"/>
    </row>
    <row r="17" spans="1:5" s="400" customFormat="1">
      <c r="A17" s="405" t="s">
        <v>518</v>
      </c>
      <c r="B17" s="402" t="s">
        <v>25</v>
      </c>
      <c r="C17" s="408"/>
      <c r="D17" s="408"/>
      <c r="E17" s="409"/>
    </row>
    <row r="18" spans="1:5" s="400" customFormat="1">
      <c r="A18" s="405" t="s">
        <v>519</v>
      </c>
      <c r="B18" s="402" t="s">
        <v>26</v>
      </c>
      <c r="C18" s="408"/>
      <c r="D18" s="408"/>
      <c r="E18" s="409"/>
    </row>
    <row r="19" spans="1:5" s="400" customFormat="1">
      <c r="A19" s="401" t="s">
        <v>520</v>
      </c>
      <c r="B19" s="402" t="s">
        <v>27</v>
      </c>
      <c r="C19" s="410">
        <f>+C20+C21+C22+C23</f>
        <v>0</v>
      </c>
      <c r="D19" s="410">
        <f>+D20+D21+D22+D23</f>
        <v>0</v>
      </c>
      <c r="E19" s="411">
        <f>+E20+E21+E22+E23</f>
        <v>0</v>
      </c>
    </row>
    <row r="20" spans="1:5" s="400" customFormat="1">
      <c r="A20" s="405" t="s">
        <v>521</v>
      </c>
      <c r="B20" s="402" t="s">
        <v>28</v>
      </c>
      <c r="C20" s="408"/>
      <c r="D20" s="408"/>
      <c r="E20" s="409"/>
    </row>
    <row r="21" spans="1:5" s="400" customFormat="1">
      <c r="A21" s="405" t="s">
        <v>522</v>
      </c>
      <c r="B21" s="402" t="s">
        <v>29</v>
      </c>
      <c r="C21" s="408"/>
      <c r="D21" s="408"/>
      <c r="E21" s="409"/>
    </row>
    <row r="22" spans="1:5" s="400" customFormat="1">
      <c r="A22" s="405" t="s">
        <v>523</v>
      </c>
      <c r="B22" s="402" t="s">
        <v>30</v>
      </c>
      <c r="C22" s="408"/>
      <c r="D22" s="408"/>
      <c r="E22" s="409"/>
    </row>
    <row r="23" spans="1:5" s="400" customFormat="1">
      <c r="A23" s="405" t="s">
        <v>524</v>
      </c>
      <c r="B23" s="402" t="s">
        <v>31</v>
      </c>
      <c r="C23" s="408"/>
      <c r="D23" s="408"/>
      <c r="E23" s="409"/>
    </row>
    <row r="24" spans="1:5" s="400" customFormat="1">
      <c r="A24" s="401" t="s">
        <v>525</v>
      </c>
      <c r="B24" s="402" t="s">
        <v>32</v>
      </c>
      <c r="C24" s="410">
        <f>+C25+C26+C27+C28</f>
        <v>0</v>
      </c>
      <c r="D24" s="410">
        <v>13968</v>
      </c>
      <c r="E24" s="411">
        <f>+E25+E26+E27+E28</f>
        <v>0</v>
      </c>
    </row>
    <row r="25" spans="1:5" s="400" customFormat="1">
      <c r="A25" s="405" t="s">
        <v>526</v>
      </c>
      <c r="B25" s="402" t="s">
        <v>33</v>
      </c>
      <c r="C25" s="408"/>
      <c r="D25" s="408"/>
      <c r="E25" s="409"/>
    </row>
    <row r="26" spans="1:5" s="400" customFormat="1">
      <c r="A26" s="405" t="s">
        <v>527</v>
      </c>
      <c r="B26" s="402" t="s">
        <v>34</v>
      </c>
      <c r="C26" s="408"/>
      <c r="D26" s="408"/>
      <c r="E26" s="409"/>
    </row>
    <row r="27" spans="1:5" s="400" customFormat="1">
      <c r="A27" s="405" t="s">
        <v>528</v>
      </c>
      <c r="B27" s="402" t="s">
        <v>35</v>
      </c>
      <c r="C27" s="408"/>
      <c r="D27" s="408"/>
      <c r="E27" s="409"/>
    </row>
    <row r="28" spans="1:5" s="400" customFormat="1">
      <c r="A28" s="405" t="s">
        <v>529</v>
      </c>
      <c r="B28" s="402" t="s">
        <v>36</v>
      </c>
      <c r="C28" s="408"/>
      <c r="D28" s="408"/>
      <c r="E28" s="409"/>
    </row>
    <row r="29" spans="1:5" s="400" customFormat="1">
      <c r="A29" s="401" t="s">
        <v>530</v>
      </c>
      <c r="B29" s="402" t="s">
        <v>37</v>
      </c>
      <c r="C29" s="410">
        <f>+C30+C31+C32+C33</f>
        <v>0</v>
      </c>
      <c r="D29" s="410">
        <f>+D30+D31+D32+D33</f>
        <v>0</v>
      </c>
      <c r="E29" s="411">
        <f>+E30+E31+E32+E33</f>
        <v>0</v>
      </c>
    </row>
    <row r="30" spans="1:5" s="400" customFormat="1">
      <c r="A30" s="405" t="s">
        <v>531</v>
      </c>
      <c r="B30" s="402" t="s">
        <v>38</v>
      </c>
      <c r="C30" s="408"/>
      <c r="D30" s="408"/>
      <c r="E30" s="409"/>
    </row>
    <row r="31" spans="1:5" s="400" customFormat="1" ht="22.5">
      <c r="A31" s="405" t="s">
        <v>532</v>
      </c>
      <c r="B31" s="402" t="s">
        <v>39</v>
      </c>
      <c r="C31" s="408"/>
      <c r="D31" s="408"/>
      <c r="E31" s="409"/>
    </row>
    <row r="32" spans="1:5" s="400" customFormat="1">
      <c r="A32" s="405" t="s">
        <v>533</v>
      </c>
      <c r="B32" s="402" t="s">
        <v>40</v>
      </c>
      <c r="C32" s="408"/>
      <c r="D32" s="408"/>
      <c r="E32" s="409"/>
    </row>
    <row r="33" spans="1:5" s="400" customFormat="1">
      <c r="A33" s="405" t="s">
        <v>534</v>
      </c>
      <c r="B33" s="402" t="s">
        <v>41</v>
      </c>
      <c r="C33" s="408"/>
      <c r="D33" s="408"/>
      <c r="E33" s="409"/>
    </row>
    <row r="34" spans="1:5" s="400" customFormat="1">
      <c r="A34" s="401" t="s">
        <v>535</v>
      </c>
      <c r="B34" s="402" t="s">
        <v>42</v>
      </c>
      <c r="C34" s="410">
        <f>+C35+C40+C45</f>
        <v>0</v>
      </c>
      <c r="D34" s="410">
        <f>+D35+D40+D45</f>
        <v>50</v>
      </c>
      <c r="E34" s="411">
        <f>+E35+E40+E45</f>
        <v>0</v>
      </c>
    </row>
    <row r="35" spans="1:5" s="400" customFormat="1">
      <c r="A35" s="401" t="s">
        <v>536</v>
      </c>
      <c r="B35" s="402" t="s">
        <v>537</v>
      </c>
      <c r="C35" s="410">
        <f>+C36+C37+C38+C39</f>
        <v>0</v>
      </c>
      <c r="D35" s="410">
        <v>50</v>
      </c>
      <c r="E35" s="411">
        <f>+E36+E37+E38+E39</f>
        <v>0</v>
      </c>
    </row>
    <row r="36" spans="1:5" s="400" customFormat="1">
      <c r="A36" s="405" t="s">
        <v>538</v>
      </c>
      <c r="B36" s="402" t="s">
        <v>539</v>
      </c>
      <c r="C36" s="408"/>
      <c r="D36" s="408"/>
      <c r="E36" s="409"/>
    </row>
    <row r="37" spans="1:5" s="400" customFormat="1">
      <c r="A37" s="405" t="s">
        <v>540</v>
      </c>
      <c r="B37" s="402" t="s">
        <v>541</v>
      </c>
      <c r="C37" s="408"/>
      <c r="D37" s="408"/>
      <c r="E37" s="409"/>
    </row>
    <row r="38" spans="1:5" s="400" customFormat="1">
      <c r="A38" s="405" t="s">
        <v>542</v>
      </c>
      <c r="B38" s="402" t="s">
        <v>543</v>
      </c>
      <c r="C38" s="408"/>
      <c r="D38" s="408"/>
      <c r="E38" s="409"/>
    </row>
    <row r="39" spans="1:5" s="400" customFormat="1">
      <c r="A39" s="405" t="s">
        <v>544</v>
      </c>
      <c r="B39" s="402" t="s">
        <v>545</v>
      </c>
      <c r="C39" s="408"/>
      <c r="D39" s="408"/>
      <c r="E39" s="409"/>
    </row>
    <row r="40" spans="1:5" s="400" customFormat="1">
      <c r="A40" s="401" t="s">
        <v>546</v>
      </c>
      <c r="B40" s="402" t="s">
        <v>547</v>
      </c>
      <c r="C40" s="410">
        <f>+C41+C42+C43+C44</f>
        <v>0</v>
      </c>
      <c r="D40" s="410">
        <f>+D41+D42+D43+D44</f>
        <v>0</v>
      </c>
      <c r="E40" s="411">
        <f>+E41+E42+E43+E44</f>
        <v>0</v>
      </c>
    </row>
    <row r="41" spans="1:5" s="400" customFormat="1">
      <c r="A41" s="405" t="s">
        <v>548</v>
      </c>
      <c r="B41" s="402" t="s">
        <v>549</v>
      </c>
      <c r="C41" s="408"/>
      <c r="D41" s="408"/>
      <c r="E41" s="409"/>
    </row>
    <row r="42" spans="1:5" s="400" customFormat="1" ht="22.5">
      <c r="A42" s="405" t="s">
        <v>550</v>
      </c>
      <c r="B42" s="402" t="s">
        <v>551</v>
      </c>
      <c r="C42" s="408"/>
      <c r="D42" s="408"/>
      <c r="E42" s="409"/>
    </row>
    <row r="43" spans="1:5" s="400" customFormat="1">
      <c r="A43" s="405" t="s">
        <v>552</v>
      </c>
      <c r="B43" s="402" t="s">
        <v>553</v>
      </c>
      <c r="C43" s="408"/>
      <c r="D43" s="408"/>
      <c r="E43" s="409"/>
    </row>
    <row r="44" spans="1:5" s="400" customFormat="1">
      <c r="A44" s="405" t="s">
        <v>554</v>
      </c>
      <c r="B44" s="402" t="s">
        <v>555</v>
      </c>
      <c r="C44" s="408"/>
      <c r="D44" s="408"/>
      <c r="E44" s="409"/>
    </row>
    <row r="45" spans="1:5" s="400" customFormat="1">
      <c r="A45" s="401" t="s">
        <v>556</v>
      </c>
      <c r="B45" s="402" t="s">
        <v>557</v>
      </c>
      <c r="C45" s="410">
        <f>+C46+C47+C48+C49</f>
        <v>0</v>
      </c>
      <c r="D45" s="410">
        <f>+D46+D47+D48+D49</f>
        <v>0</v>
      </c>
      <c r="E45" s="411">
        <f>+E46+E47+E48+E49</f>
        <v>0</v>
      </c>
    </row>
    <row r="46" spans="1:5" s="400" customFormat="1">
      <c r="A46" s="405" t="s">
        <v>558</v>
      </c>
      <c r="B46" s="402" t="s">
        <v>559</v>
      </c>
      <c r="C46" s="408"/>
      <c r="D46" s="408"/>
      <c r="E46" s="409"/>
    </row>
    <row r="47" spans="1:5" s="400" customFormat="1" ht="22.5">
      <c r="A47" s="405" t="s">
        <v>560</v>
      </c>
      <c r="B47" s="402" t="s">
        <v>561</v>
      </c>
      <c r="C47" s="408"/>
      <c r="D47" s="408"/>
      <c r="E47" s="409"/>
    </row>
    <row r="48" spans="1:5" s="400" customFormat="1">
      <c r="A48" s="405" t="s">
        <v>562</v>
      </c>
      <c r="B48" s="402" t="s">
        <v>563</v>
      </c>
      <c r="C48" s="408"/>
      <c r="D48" s="408"/>
      <c r="E48" s="409"/>
    </row>
    <row r="49" spans="1:5" s="400" customFormat="1">
      <c r="A49" s="405" t="s">
        <v>564</v>
      </c>
      <c r="B49" s="402" t="s">
        <v>565</v>
      </c>
      <c r="C49" s="408"/>
      <c r="D49" s="408"/>
      <c r="E49" s="409"/>
    </row>
    <row r="50" spans="1:5" s="400" customFormat="1">
      <c r="A50" s="401" t="s">
        <v>566</v>
      </c>
      <c r="B50" s="402" t="s">
        <v>567</v>
      </c>
      <c r="C50" s="408"/>
      <c r="D50" s="408">
        <v>269985</v>
      </c>
      <c r="E50" s="409"/>
    </row>
    <row r="51" spans="1:5" s="400" customFormat="1" ht="21">
      <c r="A51" s="401" t="s">
        <v>568</v>
      </c>
      <c r="B51" s="402" t="s">
        <v>569</v>
      </c>
      <c r="C51" s="410">
        <f>+C7+C8+C34+C50</f>
        <v>0</v>
      </c>
      <c r="D51" s="410">
        <f>+D7+D8+D34+D50</f>
        <v>922143</v>
      </c>
      <c r="E51" s="411">
        <f>+E7+E8+E34+E50</f>
        <v>0</v>
      </c>
    </row>
    <row r="52" spans="1:5" s="400" customFormat="1">
      <c r="A52" s="401" t="s">
        <v>570</v>
      </c>
      <c r="B52" s="402" t="s">
        <v>571</v>
      </c>
      <c r="C52" s="408"/>
      <c r="D52" s="408">
        <v>1555</v>
      </c>
      <c r="E52" s="409"/>
    </row>
    <row r="53" spans="1:5" s="400" customFormat="1">
      <c r="A53" s="401" t="s">
        <v>572</v>
      </c>
      <c r="B53" s="402" t="s">
        <v>573</v>
      </c>
      <c r="C53" s="408"/>
      <c r="D53" s="408"/>
      <c r="E53" s="409"/>
    </row>
    <row r="54" spans="1:5" s="400" customFormat="1">
      <c r="A54" s="401" t="s">
        <v>574</v>
      </c>
      <c r="B54" s="402" t="s">
        <v>575</v>
      </c>
      <c r="C54" s="410">
        <f>+C52+C53</f>
        <v>0</v>
      </c>
      <c r="D54" s="410">
        <f>+D52+D53</f>
        <v>1555</v>
      </c>
      <c r="E54" s="411">
        <f>+E52+E53</f>
        <v>0</v>
      </c>
    </row>
    <row r="55" spans="1:5" s="400" customFormat="1">
      <c r="A55" s="401" t="s">
        <v>576</v>
      </c>
      <c r="B55" s="402" t="s">
        <v>577</v>
      </c>
      <c r="C55" s="408"/>
      <c r="D55" s="408"/>
      <c r="E55" s="409"/>
    </row>
    <row r="56" spans="1:5" s="400" customFormat="1">
      <c r="A56" s="401" t="s">
        <v>578</v>
      </c>
      <c r="B56" s="402" t="s">
        <v>579</v>
      </c>
      <c r="C56" s="408"/>
      <c r="D56" s="408">
        <v>1345</v>
      </c>
      <c r="E56" s="409"/>
    </row>
    <row r="57" spans="1:5" s="400" customFormat="1">
      <c r="A57" s="401" t="s">
        <v>580</v>
      </c>
      <c r="B57" s="402" t="s">
        <v>581</v>
      </c>
      <c r="C57" s="408"/>
      <c r="D57" s="408">
        <v>27800</v>
      </c>
      <c r="E57" s="409"/>
    </row>
    <row r="58" spans="1:5" s="400" customFormat="1">
      <c r="A58" s="401" t="s">
        <v>582</v>
      </c>
      <c r="B58" s="402" t="s">
        <v>583</v>
      </c>
      <c r="C58" s="408"/>
      <c r="D58" s="408"/>
      <c r="E58" s="409"/>
    </row>
    <row r="59" spans="1:5" s="400" customFormat="1">
      <c r="A59" s="401" t="s">
        <v>584</v>
      </c>
      <c r="B59" s="402" t="s">
        <v>585</v>
      </c>
      <c r="C59" s="410">
        <f>+C55+C56+C57+C58</f>
        <v>0</v>
      </c>
      <c r="D59" s="410">
        <f>+D55+D56+D57+D58</f>
        <v>29145</v>
      </c>
      <c r="E59" s="411">
        <f>+E55+E56+E57+E58</f>
        <v>0</v>
      </c>
    </row>
    <row r="60" spans="1:5" s="400" customFormat="1">
      <c r="A60" s="401" t="s">
        <v>586</v>
      </c>
      <c r="B60" s="402" t="s">
        <v>587</v>
      </c>
      <c r="C60" s="408"/>
      <c r="D60" s="408">
        <v>22179</v>
      </c>
      <c r="E60" s="409"/>
    </row>
    <row r="61" spans="1:5" s="400" customFormat="1">
      <c r="A61" s="401" t="s">
        <v>588</v>
      </c>
      <c r="B61" s="402" t="s">
        <v>589</v>
      </c>
      <c r="C61" s="408"/>
      <c r="D61" s="408"/>
      <c r="E61" s="409"/>
    </row>
    <row r="62" spans="1:5" s="400" customFormat="1">
      <c r="A62" s="401" t="s">
        <v>590</v>
      </c>
      <c r="B62" s="402" t="s">
        <v>591</v>
      </c>
      <c r="C62" s="408"/>
      <c r="D62" s="408">
        <v>6305</v>
      </c>
      <c r="E62" s="409"/>
    </row>
    <row r="63" spans="1:5" s="400" customFormat="1">
      <c r="A63" s="401" t="s">
        <v>592</v>
      </c>
      <c r="B63" s="402" t="s">
        <v>593</v>
      </c>
      <c r="C63" s="410">
        <f>+C60+C61+C62</f>
        <v>0</v>
      </c>
      <c r="D63" s="410">
        <f>+D60+D61+D62</f>
        <v>28484</v>
      </c>
      <c r="E63" s="411">
        <f>+E60+E61+E62</f>
        <v>0</v>
      </c>
    </row>
    <row r="64" spans="1:5" s="400" customFormat="1">
      <c r="A64" s="401" t="s">
        <v>594</v>
      </c>
      <c r="B64" s="402" t="s">
        <v>595</v>
      </c>
      <c r="C64" s="408"/>
      <c r="D64" s="408">
        <v>14260</v>
      </c>
      <c r="E64" s="409"/>
    </row>
    <row r="65" spans="1:5" s="400" customFormat="1" ht="21">
      <c r="A65" s="401" t="s">
        <v>596</v>
      </c>
      <c r="B65" s="402" t="s">
        <v>597</v>
      </c>
      <c r="C65" s="408"/>
      <c r="D65" s="408"/>
      <c r="E65" s="409"/>
    </row>
    <row r="66" spans="1:5" s="400" customFormat="1">
      <c r="A66" s="401" t="s">
        <v>598</v>
      </c>
      <c r="B66" s="402" t="s">
        <v>599</v>
      </c>
      <c r="C66" s="410">
        <f>+C64+C65</f>
        <v>0</v>
      </c>
      <c r="D66" s="410">
        <f>+D64+D65</f>
        <v>14260</v>
      </c>
      <c r="E66" s="411">
        <f>+E64+E65</f>
        <v>0</v>
      </c>
    </row>
    <row r="67" spans="1:5" s="400" customFormat="1">
      <c r="A67" s="401" t="s">
        <v>600</v>
      </c>
      <c r="B67" s="402" t="s">
        <v>601</v>
      </c>
      <c r="C67" s="408"/>
      <c r="D67" s="408"/>
      <c r="E67" s="409"/>
    </row>
    <row r="68" spans="1:5" s="400" customFormat="1" ht="16.5" thickBot="1">
      <c r="A68" s="412" t="s">
        <v>602</v>
      </c>
      <c r="B68" s="413" t="s">
        <v>603</v>
      </c>
      <c r="C68" s="414">
        <f>+C51+C54+C59+C63+C66+C67</f>
        <v>0</v>
      </c>
      <c r="D68" s="414">
        <f>+D51+D54+D59+D63+D66+D67</f>
        <v>995587</v>
      </c>
      <c r="E68" s="415">
        <f>+E51+E54+E59+E63+E66+E67</f>
        <v>0</v>
      </c>
    </row>
    <row r="69" spans="1:5">
      <c r="A69" s="416"/>
      <c r="C69" s="417"/>
      <c r="D69" s="417"/>
      <c r="E69" s="418"/>
    </row>
    <row r="70" spans="1:5">
      <c r="A70" s="416"/>
      <c r="C70" s="417"/>
      <c r="D70" s="417"/>
      <c r="E70" s="418"/>
    </row>
    <row r="71" spans="1:5">
      <c r="A71" s="419"/>
      <c r="C71" s="417"/>
      <c r="D71" s="417"/>
      <c r="E71" s="418"/>
    </row>
    <row r="72" spans="1:5">
      <c r="A72" s="598"/>
      <c r="B72" s="598"/>
      <c r="C72" s="598"/>
      <c r="D72" s="598"/>
      <c r="E72" s="598"/>
    </row>
    <row r="73" spans="1:5">
      <c r="A73" s="598"/>
      <c r="B73" s="598"/>
      <c r="C73" s="598"/>
      <c r="D73" s="598"/>
      <c r="E73" s="598"/>
    </row>
  </sheetData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677165354330717" top="1.1023622047244095" bottom="0.98425196850393704" header="0.78740157480314965" footer="0.78740157480314965"/>
  <pageSetup paperSize="9" scale="85" orientation="portrait" horizontalDpi="300" verticalDpi="300" r:id="rId1"/>
  <headerFooter alignWithMargins="0">
    <oddHeader>&amp;L&amp;"Times New Roman,Félkövér dőlt"Buj Község Önkormányzat&amp;R&amp;"Times New Roman,Félkövér dőlt"5.1. tájékoztató tábla a 6/2016. (V.31.) önkormányzati rendelethez</oddHeader>
    <oddFooter>&amp;C&amp;P</oddFooter>
  </headerFooter>
  <rowBreaks count="1" manualBreakCount="1">
    <brk id="4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E26"/>
  <sheetViews>
    <sheetView view="pageLayout" zoomScaleNormal="100" workbookViewId="0">
      <selection sqref="A1:C1"/>
    </sheetView>
  </sheetViews>
  <sheetFormatPr defaultRowHeight="12.75"/>
  <cols>
    <col min="1" max="1" width="71.1640625" style="422" customWidth="1"/>
    <col min="2" max="2" width="6.1640625" style="437" customWidth="1"/>
    <col min="3" max="3" width="18" style="421" customWidth="1"/>
    <col min="4" max="16384" width="9.33203125" style="421"/>
  </cols>
  <sheetData>
    <row r="1" spans="1:3" ht="32.25" customHeight="1">
      <c r="A1" s="615" t="s">
        <v>604</v>
      </c>
      <c r="B1" s="615"/>
      <c r="C1" s="615"/>
    </row>
    <row r="2" spans="1:3" ht="15.75">
      <c r="A2" s="616" t="str">
        <f>+CONCATENATE(LEFT([1]ÖSSZEFÜGGÉSEK!A4,4),". év")</f>
        <v>2015. év</v>
      </c>
      <c r="B2" s="616"/>
      <c r="C2" s="616"/>
    </row>
    <row r="4" spans="1:3" ht="13.5" thickBot="1">
      <c r="B4" s="617" t="s">
        <v>491</v>
      </c>
      <c r="C4" s="617"/>
    </row>
    <row r="5" spans="1:3" s="423" customFormat="1" ht="31.5" customHeight="1">
      <c r="A5" s="618" t="s">
        <v>605</v>
      </c>
      <c r="B5" s="620" t="s">
        <v>493</v>
      </c>
      <c r="C5" s="622" t="s">
        <v>606</v>
      </c>
    </row>
    <row r="6" spans="1:3" s="423" customFormat="1">
      <c r="A6" s="619"/>
      <c r="B6" s="621"/>
      <c r="C6" s="623"/>
    </row>
    <row r="7" spans="1:3" s="427" customFormat="1" ht="13.5" thickBot="1">
      <c r="A7" s="424" t="s">
        <v>402</v>
      </c>
      <c r="B7" s="425" t="s">
        <v>403</v>
      </c>
      <c r="C7" s="426" t="s">
        <v>404</v>
      </c>
    </row>
    <row r="8" spans="1:3" ht="15.75" customHeight="1">
      <c r="A8" s="401" t="s">
        <v>607</v>
      </c>
      <c r="B8" s="428" t="s">
        <v>500</v>
      </c>
      <c r="C8" s="429">
        <v>1033107</v>
      </c>
    </row>
    <row r="9" spans="1:3" ht="15.75" customHeight="1">
      <c r="A9" s="401" t="s">
        <v>608</v>
      </c>
      <c r="B9" s="402" t="s">
        <v>502</v>
      </c>
      <c r="C9" s="429">
        <v>-7646</v>
      </c>
    </row>
    <row r="10" spans="1:3" ht="15.75" customHeight="1">
      <c r="A10" s="401" t="s">
        <v>609</v>
      </c>
      <c r="B10" s="402" t="s">
        <v>504</v>
      </c>
      <c r="C10" s="429">
        <v>10885</v>
      </c>
    </row>
    <row r="11" spans="1:3" ht="15.75" customHeight="1">
      <c r="A11" s="401" t="s">
        <v>610</v>
      </c>
      <c r="B11" s="402" t="s">
        <v>506</v>
      </c>
      <c r="C11" s="430">
        <v>-354222</v>
      </c>
    </row>
    <row r="12" spans="1:3" ht="15.75" customHeight="1">
      <c r="A12" s="401" t="s">
        <v>611</v>
      </c>
      <c r="B12" s="402" t="s">
        <v>508</v>
      </c>
      <c r="C12" s="430"/>
    </row>
    <row r="13" spans="1:3" ht="15.75" customHeight="1">
      <c r="A13" s="401" t="s">
        <v>612</v>
      </c>
      <c r="B13" s="402" t="s">
        <v>510</v>
      </c>
      <c r="C13" s="430">
        <v>126287</v>
      </c>
    </row>
    <row r="14" spans="1:3" ht="15.75" customHeight="1">
      <c r="A14" s="401" t="s">
        <v>613</v>
      </c>
      <c r="B14" s="402" t="s">
        <v>512</v>
      </c>
      <c r="C14" s="431">
        <f>+C8+C9+C10+C11+C12+C13</f>
        <v>808411</v>
      </c>
    </row>
    <row r="15" spans="1:3" ht="15.75" customHeight="1">
      <c r="A15" s="401" t="s">
        <v>614</v>
      </c>
      <c r="B15" s="402" t="s">
        <v>514</v>
      </c>
      <c r="C15" s="432">
        <v>964</v>
      </c>
    </row>
    <row r="16" spans="1:3" ht="15.75" customHeight="1">
      <c r="A16" s="401" t="s">
        <v>615</v>
      </c>
      <c r="B16" s="402" t="s">
        <v>516</v>
      </c>
      <c r="C16" s="430">
        <v>23925</v>
      </c>
    </row>
    <row r="17" spans="1:5" ht="15.75" customHeight="1">
      <c r="A17" s="401" t="s">
        <v>616</v>
      </c>
      <c r="B17" s="402" t="s">
        <v>24</v>
      </c>
      <c r="C17" s="430">
        <v>4087</v>
      </c>
    </row>
    <row r="18" spans="1:5" ht="15.75" customHeight="1">
      <c r="A18" s="401" t="s">
        <v>617</v>
      </c>
      <c r="B18" s="402" t="s">
        <v>25</v>
      </c>
      <c r="C18" s="431">
        <f>+C15+C16+C17</f>
        <v>28976</v>
      </c>
    </row>
    <row r="19" spans="1:5" s="433" customFormat="1" ht="15.75" customHeight="1">
      <c r="A19" s="401" t="s">
        <v>618</v>
      </c>
      <c r="B19" s="402" t="s">
        <v>26</v>
      </c>
      <c r="C19" s="430"/>
    </row>
    <row r="20" spans="1:5" ht="15.75" customHeight="1">
      <c r="A20" s="401" t="s">
        <v>619</v>
      </c>
      <c r="B20" s="402" t="s">
        <v>27</v>
      </c>
      <c r="C20" s="430">
        <v>158200</v>
      </c>
    </row>
    <row r="21" spans="1:5" ht="15.75" customHeight="1" thickBot="1">
      <c r="A21" s="434" t="s">
        <v>620</v>
      </c>
      <c r="B21" s="413" t="s">
        <v>28</v>
      </c>
      <c r="C21" s="435">
        <f>+C14+C18+C19+C20</f>
        <v>995587</v>
      </c>
    </row>
    <row r="22" spans="1:5" ht="15.75">
      <c r="A22" s="416"/>
      <c r="B22" s="419"/>
      <c r="C22" s="417"/>
      <c r="D22" s="417"/>
      <c r="E22" s="417"/>
    </row>
    <row r="23" spans="1:5" ht="15.75">
      <c r="A23" s="416"/>
      <c r="B23" s="419"/>
      <c r="C23" s="417"/>
      <c r="D23" s="417"/>
      <c r="E23" s="417"/>
    </row>
    <row r="24" spans="1:5" ht="15.75">
      <c r="A24" s="419"/>
      <c r="B24" s="419"/>
      <c r="C24" s="417"/>
      <c r="D24" s="417"/>
      <c r="E24" s="417"/>
    </row>
    <row r="25" spans="1:5" ht="15.75">
      <c r="A25" s="614"/>
      <c r="B25" s="614"/>
      <c r="C25" s="614"/>
      <c r="D25" s="436"/>
      <c r="E25" s="436"/>
    </row>
    <row r="26" spans="1:5" ht="15.75">
      <c r="A26" s="614"/>
      <c r="B26" s="614"/>
      <c r="C26" s="614"/>
      <c r="D26" s="436"/>
      <c r="E26" s="436"/>
    </row>
  </sheetData>
  <sheetProtection sheet="1" objects="1" scenarios="1"/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598425196850394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dőlt"Buj Község Önkormányzat&amp;R&amp;"Times New Roman CE,Félkövér dőlt"5.2. tájékoztató tábla a 6/2016. (V.31.)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1:F44"/>
  <sheetViews>
    <sheetView view="pageLayout" zoomScaleNormal="100" workbookViewId="0">
      <selection sqref="A1:D1"/>
    </sheetView>
  </sheetViews>
  <sheetFormatPr defaultColWidth="12" defaultRowHeight="15.75"/>
  <cols>
    <col min="1" max="1" width="58.83203125" style="438" customWidth="1"/>
    <col min="2" max="2" width="6.83203125" style="438" customWidth="1"/>
    <col min="3" max="3" width="17.1640625" style="438" customWidth="1"/>
    <col min="4" max="4" width="19.1640625" style="438" customWidth="1"/>
    <col min="5" max="16384" width="12" style="438"/>
  </cols>
  <sheetData>
    <row r="1" spans="1:4" ht="48" customHeight="1">
      <c r="A1" s="624" t="str">
        <f>+CONCATENATE("VAGYONKIMUTATÁS",CHAR(10),"az érték nélkül nyilvántartott eszközökről",CHAR(10),LEFT([1]ÖSSZEFÜGGÉSEK!A4,4),".")</f>
        <v>VAGYONKIMUTATÁS
az érték nélkül nyilvántartott eszközökről
2015.</v>
      </c>
      <c r="B1" s="625"/>
      <c r="C1" s="625"/>
      <c r="D1" s="625"/>
    </row>
    <row r="2" spans="1:4" ht="16.5" thickBot="1"/>
    <row r="3" spans="1:4" ht="43.5" customHeight="1" thickBot="1">
      <c r="A3" s="439" t="s">
        <v>59</v>
      </c>
      <c r="B3" s="391" t="s">
        <v>493</v>
      </c>
      <c r="C3" s="440" t="s">
        <v>621</v>
      </c>
      <c r="D3" s="441" t="s">
        <v>622</v>
      </c>
    </row>
    <row r="4" spans="1:4" ht="16.5" thickBot="1">
      <c r="A4" s="442" t="s">
        <v>402</v>
      </c>
      <c r="B4" s="443" t="s">
        <v>403</v>
      </c>
      <c r="C4" s="443" t="s">
        <v>404</v>
      </c>
      <c r="D4" s="444" t="s">
        <v>406</v>
      </c>
    </row>
    <row r="5" spans="1:4" ht="15.75" customHeight="1">
      <c r="A5" s="445" t="s">
        <v>623</v>
      </c>
      <c r="B5" s="446" t="s">
        <v>15</v>
      </c>
      <c r="C5" s="447"/>
      <c r="D5" s="448"/>
    </row>
    <row r="6" spans="1:4" ht="15.75" customHeight="1">
      <c r="A6" s="445" t="s">
        <v>624</v>
      </c>
      <c r="B6" s="449" t="s">
        <v>16</v>
      </c>
      <c r="C6" s="450"/>
      <c r="D6" s="451"/>
    </row>
    <row r="7" spans="1:4" ht="15.75" customHeight="1">
      <c r="A7" s="445" t="s">
        <v>625</v>
      </c>
      <c r="B7" s="449" t="s">
        <v>17</v>
      </c>
      <c r="C7" s="450"/>
      <c r="D7" s="451"/>
    </row>
    <row r="8" spans="1:4" ht="15.75" customHeight="1" thickBot="1">
      <c r="A8" s="452" t="s">
        <v>626</v>
      </c>
      <c r="B8" s="453" t="s">
        <v>18</v>
      </c>
      <c r="C8" s="454"/>
      <c r="D8" s="455"/>
    </row>
    <row r="9" spans="1:4" ht="15.75" customHeight="1" thickBot="1">
      <c r="A9" s="456" t="s">
        <v>627</v>
      </c>
      <c r="B9" s="457" t="s">
        <v>19</v>
      </c>
      <c r="C9" s="458"/>
      <c r="D9" s="459">
        <f>+D10+D11+D12+D13</f>
        <v>128325</v>
      </c>
    </row>
    <row r="10" spans="1:4" ht="15.75" customHeight="1">
      <c r="A10" s="460" t="s">
        <v>628</v>
      </c>
      <c r="B10" s="446" t="s">
        <v>20</v>
      </c>
      <c r="C10" s="447"/>
      <c r="D10" s="448">
        <v>128325</v>
      </c>
    </row>
    <row r="11" spans="1:4" ht="15.75" customHeight="1">
      <c r="A11" s="445" t="s">
        <v>629</v>
      </c>
      <c r="B11" s="449" t="s">
        <v>21</v>
      </c>
      <c r="C11" s="450"/>
      <c r="D11" s="451"/>
    </row>
    <row r="12" spans="1:4" ht="15.75" customHeight="1">
      <c r="A12" s="445" t="s">
        <v>630</v>
      </c>
      <c r="B12" s="449" t="s">
        <v>22</v>
      </c>
      <c r="C12" s="450"/>
      <c r="D12" s="451"/>
    </row>
    <row r="13" spans="1:4" ht="15.75" customHeight="1" thickBot="1">
      <c r="A13" s="452" t="s">
        <v>631</v>
      </c>
      <c r="B13" s="453" t="s">
        <v>23</v>
      </c>
      <c r="C13" s="454"/>
      <c r="D13" s="455"/>
    </row>
    <row r="14" spans="1:4" ht="15.75" customHeight="1" thickBot="1">
      <c r="A14" s="456" t="s">
        <v>632</v>
      </c>
      <c r="B14" s="457" t="s">
        <v>24</v>
      </c>
      <c r="C14" s="458"/>
      <c r="D14" s="459">
        <f>+D15+D16+D17</f>
        <v>0</v>
      </c>
    </row>
    <row r="15" spans="1:4" ht="15.75" customHeight="1">
      <c r="A15" s="460" t="s">
        <v>633</v>
      </c>
      <c r="B15" s="446" t="s">
        <v>25</v>
      </c>
      <c r="C15" s="447"/>
      <c r="D15" s="448"/>
    </row>
    <row r="16" spans="1:4" ht="15.75" customHeight="1">
      <c r="A16" s="445" t="s">
        <v>634</v>
      </c>
      <c r="B16" s="449" t="s">
        <v>26</v>
      </c>
      <c r="C16" s="450"/>
      <c r="D16" s="451"/>
    </row>
    <row r="17" spans="1:4" ht="15.75" customHeight="1" thickBot="1">
      <c r="A17" s="452" t="s">
        <v>635</v>
      </c>
      <c r="B17" s="453" t="s">
        <v>27</v>
      </c>
      <c r="C17" s="454"/>
      <c r="D17" s="455"/>
    </row>
    <row r="18" spans="1:4" ht="15.75" customHeight="1" thickBot="1">
      <c r="A18" s="456" t="s">
        <v>636</v>
      </c>
      <c r="B18" s="457" t="s">
        <v>28</v>
      </c>
      <c r="C18" s="458"/>
      <c r="D18" s="459">
        <f>+D19+D20+D21</f>
        <v>0</v>
      </c>
    </row>
    <row r="19" spans="1:4" ht="15.75" customHeight="1">
      <c r="A19" s="460" t="s">
        <v>637</v>
      </c>
      <c r="B19" s="446" t="s">
        <v>29</v>
      </c>
      <c r="C19" s="447"/>
      <c r="D19" s="448"/>
    </row>
    <row r="20" spans="1:4" ht="15.75" customHeight="1">
      <c r="A20" s="445" t="s">
        <v>638</v>
      </c>
      <c r="B20" s="449" t="s">
        <v>30</v>
      </c>
      <c r="C20" s="450"/>
      <c r="D20" s="451"/>
    </row>
    <row r="21" spans="1:4" ht="15.75" customHeight="1">
      <c r="A21" s="445" t="s">
        <v>639</v>
      </c>
      <c r="B21" s="449" t="s">
        <v>31</v>
      </c>
      <c r="C21" s="450"/>
      <c r="D21" s="451"/>
    </row>
    <row r="22" spans="1:4" ht="15.75" customHeight="1">
      <c r="A22" s="445" t="s">
        <v>640</v>
      </c>
      <c r="B22" s="449" t="s">
        <v>32</v>
      </c>
      <c r="C22" s="450"/>
      <c r="D22" s="451"/>
    </row>
    <row r="23" spans="1:4" ht="15.75" customHeight="1">
      <c r="A23" s="445"/>
      <c r="B23" s="449" t="s">
        <v>33</v>
      </c>
      <c r="C23" s="450"/>
      <c r="D23" s="451"/>
    </row>
    <row r="24" spans="1:4" ht="15.75" customHeight="1">
      <c r="A24" s="445"/>
      <c r="B24" s="449" t="s">
        <v>34</v>
      </c>
      <c r="C24" s="450"/>
      <c r="D24" s="451"/>
    </row>
    <row r="25" spans="1:4" ht="15.75" customHeight="1">
      <c r="A25" s="445"/>
      <c r="B25" s="449" t="s">
        <v>35</v>
      </c>
      <c r="C25" s="450"/>
      <c r="D25" s="451"/>
    </row>
    <row r="26" spans="1:4" ht="15.75" customHeight="1">
      <c r="A26" s="445"/>
      <c r="B26" s="449" t="s">
        <v>36</v>
      </c>
      <c r="C26" s="450"/>
      <c r="D26" s="451"/>
    </row>
    <row r="27" spans="1:4" ht="15.75" customHeight="1">
      <c r="A27" s="445"/>
      <c r="B27" s="449" t="s">
        <v>37</v>
      </c>
      <c r="C27" s="450"/>
      <c r="D27" s="451"/>
    </row>
    <row r="28" spans="1:4" ht="15.75" customHeight="1">
      <c r="A28" s="445"/>
      <c r="B28" s="449" t="s">
        <v>38</v>
      </c>
      <c r="C28" s="450"/>
      <c r="D28" s="451"/>
    </row>
    <row r="29" spans="1:4" ht="15.75" customHeight="1">
      <c r="A29" s="445"/>
      <c r="B29" s="449" t="s">
        <v>39</v>
      </c>
      <c r="C29" s="450"/>
      <c r="D29" s="451"/>
    </row>
    <row r="30" spans="1:4" ht="15.75" customHeight="1">
      <c r="A30" s="445"/>
      <c r="B30" s="449" t="s">
        <v>40</v>
      </c>
      <c r="C30" s="450"/>
      <c r="D30" s="451"/>
    </row>
    <row r="31" spans="1:4" ht="15.75" customHeight="1">
      <c r="A31" s="445"/>
      <c r="B31" s="449" t="s">
        <v>41</v>
      </c>
      <c r="C31" s="450"/>
      <c r="D31" s="451"/>
    </row>
    <row r="32" spans="1:4" ht="15.75" customHeight="1">
      <c r="A32" s="445"/>
      <c r="B32" s="449" t="s">
        <v>42</v>
      </c>
      <c r="C32" s="450"/>
      <c r="D32" s="451"/>
    </row>
    <row r="33" spans="1:6" ht="15.75" customHeight="1">
      <c r="A33" s="445"/>
      <c r="B33" s="449" t="s">
        <v>537</v>
      </c>
      <c r="C33" s="450"/>
      <c r="D33" s="451"/>
    </row>
    <row r="34" spans="1:6" ht="15.75" customHeight="1">
      <c r="A34" s="445"/>
      <c r="B34" s="449" t="s">
        <v>539</v>
      </c>
      <c r="C34" s="450"/>
      <c r="D34" s="451"/>
    </row>
    <row r="35" spans="1:6" ht="15.75" customHeight="1">
      <c r="A35" s="445"/>
      <c r="B35" s="449" t="s">
        <v>541</v>
      </c>
      <c r="C35" s="450"/>
      <c r="D35" s="451"/>
    </row>
    <row r="36" spans="1:6" ht="15.75" customHeight="1">
      <c r="A36" s="445"/>
      <c r="B36" s="449" t="s">
        <v>543</v>
      </c>
      <c r="C36" s="450"/>
      <c r="D36" s="451"/>
    </row>
    <row r="37" spans="1:6" ht="15.75" customHeight="1" thickBot="1">
      <c r="A37" s="452"/>
      <c r="B37" s="453" t="s">
        <v>545</v>
      </c>
      <c r="C37" s="454"/>
      <c r="D37" s="455"/>
    </row>
    <row r="38" spans="1:6" ht="15.75" customHeight="1" thickBot="1">
      <c r="A38" s="626" t="s">
        <v>641</v>
      </c>
      <c r="B38" s="627"/>
      <c r="C38" s="461"/>
      <c r="D38" s="459">
        <f>+D5+D6+D7+D8+D9+D14+D18+D22+D23+D24+D25+D26+D27+D28+D29+D30+D31+D32+D33+D34+D35+D36+D37</f>
        <v>128325</v>
      </c>
      <c r="F38" s="462"/>
    </row>
    <row r="39" spans="1:6">
      <c r="A39" s="463" t="s">
        <v>642</v>
      </c>
    </row>
    <row r="40" spans="1:6">
      <c r="A40" s="464"/>
      <c r="B40" s="465"/>
      <c r="C40" s="628"/>
      <c r="D40" s="628"/>
    </row>
    <row r="41" spans="1:6">
      <c r="A41" s="464"/>
      <c r="B41" s="465"/>
      <c r="C41" s="466"/>
      <c r="D41" s="466"/>
    </row>
    <row r="42" spans="1:6">
      <c r="A42" s="465"/>
      <c r="B42" s="465"/>
      <c r="C42" s="628"/>
      <c r="D42" s="628"/>
    </row>
    <row r="43" spans="1:6">
      <c r="A43" s="467"/>
      <c r="B43" s="467"/>
    </row>
    <row r="44" spans="1:6">
      <c r="A44" s="467"/>
      <c r="B44" s="467"/>
      <c r="C44" s="467"/>
    </row>
  </sheetData>
  <sheetProtection sheet="1" objects="1" scenarios="1"/>
  <mergeCells count="4">
    <mergeCell ref="A1:D1"/>
    <mergeCell ref="A38:B38"/>
    <mergeCell ref="C40:D40"/>
    <mergeCell ref="C42:D42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3" orientation="portrait" r:id="rId1"/>
  <headerFooter alignWithMargins="0">
    <oddHeader>&amp;L&amp;"Times New Roman,Félkövér dőlt"Buj Község Önkormányzat&amp;R&amp;"Times New Roman,Félkövér dőlt"5.3. tájékoztató tábla a 6/2016. (V.31.)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</sheetPr>
  <dimension ref="A1:F38"/>
  <sheetViews>
    <sheetView view="pageLayout" zoomScaleNormal="100" workbookViewId="0">
      <selection sqref="A1:D1"/>
    </sheetView>
  </sheetViews>
  <sheetFormatPr defaultColWidth="12" defaultRowHeight="15.75"/>
  <cols>
    <col min="1" max="1" width="56.1640625" style="438" customWidth="1"/>
    <col min="2" max="2" width="6.83203125" style="438" customWidth="1"/>
    <col min="3" max="3" width="17.1640625" style="438" customWidth="1"/>
    <col min="4" max="4" width="19.1640625" style="438" customWidth="1"/>
    <col min="5" max="16384" width="12" style="438"/>
  </cols>
  <sheetData>
    <row r="1" spans="1:4" ht="48.75" customHeight="1">
      <c r="A1" s="629" t="str">
        <f>+CONCATENATE("VAGYONKIMUTATÁS",CHAR(10),"a függő követelésekről éa kötelezettségekről, a biztos (jövőbeni) követelésekről",CHAR(10),LEFT([1]ÖSSZEFÜGGÉSEK!A4,4),".")</f>
        <v>VAGYONKIMUTATÁS
a függő követelésekről éa kötelezettségekről, a biztos (jövőbeni) követelésekről
2015.</v>
      </c>
      <c r="B1" s="630"/>
      <c r="C1" s="630"/>
      <c r="D1" s="630"/>
    </row>
    <row r="2" spans="1:4" ht="16.5" thickBot="1"/>
    <row r="3" spans="1:4" ht="64.5" thickBot="1">
      <c r="A3" s="468" t="s">
        <v>59</v>
      </c>
      <c r="B3" s="391" t="s">
        <v>493</v>
      </c>
      <c r="C3" s="469" t="s">
        <v>643</v>
      </c>
      <c r="D3" s="470" t="s">
        <v>622</v>
      </c>
    </row>
    <row r="4" spans="1:4" ht="16.5" thickBot="1">
      <c r="A4" s="471" t="s">
        <v>402</v>
      </c>
      <c r="B4" s="472" t="s">
        <v>403</v>
      </c>
      <c r="C4" s="472" t="s">
        <v>404</v>
      </c>
      <c r="D4" s="473" t="s">
        <v>406</v>
      </c>
    </row>
    <row r="5" spans="1:4" ht="15.75" customHeight="1">
      <c r="A5" s="474" t="s">
        <v>644</v>
      </c>
      <c r="B5" s="446" t="s">
        <v>15</v>
      </c>
      <c r="C5" s="447"/>
      <c r="D5" s="448"/>
    </row>
    <row r="6" spans="1:4" ht="15.75" customHeight="1">
      <c r="A6" s="474" t="s">
        <v>645</v>
      </c>
      <c r="B6" s="449" t="s">
        <v>16</v>
      </c>
      <c r="C6" s="450"/>
      <c r="D6" s="451"/>
    </row>
    <row r="7" spans="1:4" ht="15.75" customHeight="1" thickBot="1">
      <c r="A7" s="475" t="s">
        <v>646</v>
      </c>
      <c r="B7" s="453" t="s">
        <v>17</v>
      </c>
      <c r="C7" s="454"/>
      <c r="D7" s="455"/>
    </row>
    <row r="8" spans="1:4" ht="15.75" customHeight="1" thickBot="1">
      <c r="A8" s="456" t="s">
        <v>647</v>
      </c>
      <c r="B8" s="457" t="s">
        <v>18</v>
      </c>
      <c r="C8" s="458"/>
      <c r="D8" s="459">
        <f>+D5+D6+D7</f>
        <v>0</v>
      </c>
    </row>
    <row r="9" spans="1:4" ht="15.75" customHeight="1">
      <c r="A9" s="476" t="s">
        <v>648</v>
      </c>
      <c r="B9" s="446" t="s">
        <v>19</v>
      </c>
      <c r="C9" s="447"/>
      <c r="D9" s="448"/>
    </row>
    <row r="10" spans="1:4" ht="15.75" customHeight="1">
      <c r="A10" s="474" t="s">
        <v>649</v>
      </c>
      <c r="B10" s="449" t="s">
        <v>20</v>
      </c>
      <c r="C10" s="450"/>
      <c r="D10" s="451"/>
    </row>
    <row r="11" spans="1:4" ht="15.75" customHeight="1">
      <c r="A11" s="474" t="s">
        <v>650</v>
      </c>
      <c r="B11" s="449" t="s">
        <v>21</v>
      </c>
      <c r="C11" s="450"/>
      <c r="D11" s="451"/>
    </row>
    <row r="12" spans="1:4" ht="15.75" customHeight="1">
      <c r="A12" s="474" t="s">
        <v>651</v>
      </c>
      <c r="B12" s="449" t="s">
        <v>22</v>
      </c>
      <c r="C12" s="450"/>
      <c r="D12" s="451"/>
    </row>
    <row r="13" spans="1:4" ht="15.75" customHeight="1" thickBot="1">
      <c r="A13" s="475" t="s">
        <v>652</v>
      </c>
      <c r="B13" s="453" t="s">
        <v>23</v>
      </c>
      <c r="C13" s="454"/>
      <c r="D13" s="455"/>
    </row>
    <row r="14" spans="1:4" ht="15.75" customHeight="1" thickBot="1">
      <c r="A14" s="456" t="s">
        <v>653</v>
      </c>
      <c r="B14" s="457" t="s">
        <v>24</v>
      </c>
      <c r="C14" s="477"/>
      <c r="D14" s="459">
        <f>+D9+D10+D11+D12+D13</f>
        <v>0</v>
      </c>
    </row>
    <row r="15" spans="1:4" ht="15.75" customHeight="1">
      <c r="A15" s="476"/>
      <c r="B15" s="446" t="s">
        <v>25</v>
      </c>
      <c r="C15" s="447"/>
      <c r="D15" s="448"/>
    </row>
    <row r="16" spans="1:4" ht="15.75" customHeight="1">
      <c r="A16" s="474"/>
      <c r="B16" s="449" t="s">
        <v>26</v>
      </c>
      <c r="C16" s="450"/>
      <c r="D16" s="451"/>
    </row>
    <row r="17" spans="1:4" ht="15.75" customHeight="1">
      <c r="A17" s="474"/>
      <c r="B17" s="449" t="s">
        <v>27</v>
      </c>
      <c r="C17" s="450"/>
      <c r="D17" s="451"/>
    </row>
    <row r="18" spans="1:4" ht="15.75" customHeight="1">
      <c r="A18" s="474"/>
      <c r="B18" s="449" t="s">
        <v>28</v>
      </c>
      <c r="C18" s="450"/>
      <c r="D18" s="451"/>
    </row>
    <row r="19" spans="1:4" ht="15.75" customHeight="1">
      <c r="A19" s="474"/>
      <c r="B19" s="449" t="s">
        <v>29</v>
      </c>
      <c r="C19" s="450"/>
      <c r="D19" s="451"/>
    </row>
    <row r="20" spans="1:4" ht="15.75" customHeight="1">
      <c r="A20" s="474"/>
      <c r="B20" s="449" t="s">
        <v>30</v>
      </c>
      <c r="C20" s="450"/>
      <c r="D20" s="451"/>
    </row>
    <row r="21" spans="1:4" ht="15.75" customHeight="1">
      <c r="A21" s="474"/>
      <c r="B21" s="449" t="s">
        <v>31</v>
      </c>
      <c r="C21" s="450"/>
      <c r="D21" s="451"/>
    </row>
    <row r="22" spans="1:4" ht="15.75" customHeight="1">
      <c r="A22" s="474"/>
      <c r="B22" s="449" t="s">
        <v>32</v>
      </c>
      <c r="C22" s="450"/>
      <c r="D22" s="451"/>
    </row>
    <row r="23" spans="1:4" ht="15.75" customHeight="1">
      <c r="A23" s="474"/>
      <c r="B23" s="449" t="s">
        <v>33</v>
      </c>
      <c r="C23" s="450"/>
      <c r="D23" s="451"/>
    </row>
    <row r="24" spans="1:4" ht="15.75" customHeight="1">
      <c r="A24" s="474"/>
      <c r="B24" s="449" t="s">
        <v>34</v>
      </c>
      <c r="C24" s="450"/>
      <c r="D24" s="451"/>
    </row>
    <row r="25" spans="1:4" ht="15.75" customHeight="1">
      <c r="A25" s="474"/>
      <c r="B25" s="449" t="s">
        <v>35</v>
      </c>
      <c r="C25" s="450"/>
      <c r="D25" s="451"/>
    </row>
    <row r="26" spans="1:4" ht="15.75" customHeight="1">
      <c r="A26" s="474"/>
      <c r="B26" s="449" t="s">
        <v>36</v>
      </c>
      <c r="C26" s="450"/>
      <c r="D26" s="451"/>
    </row>
    <row r="27" spans="1:4" ht="15.75" customHeight="1">
      <c r="A27" s="474"/>
      <c r="B27" s="449" t="s">
        <v>37</v>
      </c>
      <c r="C27" s="450"/>
      <c r="D27" s="451"/>
    </row>
    <row r="28" spans="1:4" ht="15.75" customHeight="1">
      <c r="A28" s="474"/>
      <c r="B28" s="449" t="s">
        <v>38</v>
      </c>
      <c r="C28" s="450"/>
      <c r="D28" s="451"/>
    </row>
    <row r="29" spans="1:4" ht="15.75" customHeight="1">
      <c r="A29" s="474"/>
      <c r="B29" s="449" t="s">
        <v>39</v>
      </c>
      <c r="C29" s="450"/>
      <c r="D29" s="451"/>
    </row>
    <row r="30" spans="1:4" ht="15.75" customHeight="1">
      <c r="A30" s="474"/>
      <c r="B30" s="449" t="s">
        <v>40</v>
      </c>
      <c r="C30" s="450"/>
      <c r="D30" s="451"/>
    </row>
    <row r="31" spans="1:4" ht="15.75" customHeight="1">
      <c r="A31" s="474"/>
      <c r="B31" s="449" t="s">
        <v>41</v>
      </c>
      <c r="C31" s="450"/>
      <c r="D31" s="451"/>
    </row>
    <row r="32" spans="1:4" ht="15.75" customHeight="1">
      <c r="A32" s="474"/>
      <c r="B32" s="449" t="s">
        <v>42</v>
      </c>
      <c r="C32" s="450"/>
      <c r="D32" s="451"/>
    </row>
    <row r="33" spans="1:6" ht="15.75" customHeight="1">
      <c r="A33" s="474"/>
      <c r="B33" s="449" t="s">
        <v>537</v>
      </c>
      <c r="C33" s="450"/>
      <c r="D33" s="451"/>
    </row>
    <row r="34" spans="1:6" ht="15.75" customHeight="1">
      <c r="A34" s="474"/>
      <c r="B34" s="449" t="s">
        <v>539</v>
      </c>
      <c r="C34" s="450"/>
      <c r="D34" s="451"/>
    </row>
    <row r="35" spans="1:6" ht="15.75" customHeight="1">
      <c r="A35" s="474"/>
      <c r="B35" s="449" t="s">
        <v>541</v>
      </c>
      <c r="C35" s="450"/>
      <c r="D35" s="451"/>
    </row>
    <row r="36" spans="1:6" ht="15.75" customHeight="1">
      <c r="A36" s="474"/>
      <c r="B36" s="449" t="s">
        <v>543</v>
      </c>
      <c r="C36" s="450"/>
      <c r="D36" s="451"/>
    </row>
    <row r="37" spans="1:6" ht="15.75" customHeight="1" thickBot="1">
      <c r="A37" s="478"/>
      <c r="B37" s="479" t="s">
        <v>545</v>
      </c>
      <c r="C37" s="480"/>
      <c r="D37" s="481"/>
    </row>
    <row r="38" spans="1:6" ht="15.75" customHeight="1" thickBot="1">
      <c r="A38" s="631" t="s">
        <v>654</v>
      </c>
      <c r="B38" s="632"/>
      <c r="C38" s="461"/>
      <c r="D38" s="459">
        <f>+D8+D14+SUM(D15:D37)</f>
        <v>0</v>
      </c>
      <c r="F38" s="482"/>
    </row>
  </sheetData>
  <sheetProtection sheet="1" objects="1" scenarios="1"/>
  <mergeCells count="2">
    <mergeCell ref="A1:D1"/>
    <mergeCell ref="A38:B38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r:id="rId1"/>
  <headerFooter alignWithMargins="0">
    <oddHeader>&amp;L&amp;"Times New Roman,Félkövér dőlt"Buj Község Önkormányzat&amp;R&amp;"Times New Roman,Félkövér dőlt"5.4. tájékoztató tábla a 6/2016. (V.31.)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J129"/>
  <sheetViews>
    <sheetView view="pageLayout" topLeftCell="B1" zoomScaleNormal="100" zoomScaleSheetLayoutView="100" workbookViewId="0">
      <selection activeCell="C3" sqref="C3:D3"/>
    </sheetView>
  </sheetViews>
  <sheetFormatPr defaultRowHeight="15.75"/>
  <cols>
    <col min="1" max="1" width="9.5" style="235" customWidth="1"/>
    <col min="2" max="2" width="91.6640625" style="235" customWidth="1"/>
    <col min="3" max="5" width="21.6640625" style="236" customWidth="1"/>
    <col min="6" max="16384" width="9.33203125" style="253"/>
  </cols>
  <sheetData>
    <row r="1" spans="1:5" ht="15.95" customHeight="1">
      <c r="A1" s="540" t="s">
        <v>12</v>
      </c>
      <c r="B1" s="540"/>
      <c r="C1" s="540"/>
      <c r="D1" s="540"/>
      <c r="E1" s="540"/>
    </row>
    <row r="2" spans="1:5" ht="15.95" customHeight="1" thickBot="1">
      <c r="A2" s="539" t="s">
        <v>130</v>
      </c>
      <c r="B2" s="539"/>
      <c r="C2" s="169"/>
      <c r="D2" s="169"/>
      <c r="E2" s="169" t="s">
        <v>181</v>
      </c>
    </row>
    <row r="3" spans="1:5" ht="38.1" customHeight="1" thickBot="1">
      <c r="A3" s="21" t="s">
        <v>67</v>
      </c>
      <c r="B3" s="22" t="s">
        <v>14</v>
      </c>
      <c r="C3" s="34" t="s">
        <v>466</v>
      </c>
      <c r="D3" s="34" t="s">
        <v>467</v>
      </c>
      <c r="E3" s="34" t="s">
        <v>465</v>
      </c>
    </row>
    <row r="4" spans="1:5" s="254" customFormat="1" ht="12" customHeight="1" thickBot="1">
      <c r="A4" s="249" t="s">
        <v>402</v>
      </c>
      <c r="B4" s="250" t="s">
        <v>403</v>
      </c>
      <c r="C4" s="251" t="s">
        <v>404</v>
      </c>
      <c r="D4" s="251" t="s">
        <v>406</v>
      </c>
      <c r="E4" s="251" t="s">
        <v>405</v>
      </c>
    </row>
    <row r="5" spans="1:5" s="255" customFormat="1" ht="12" customHeight="1" thickBot="1">
      <c r="A5" s="18" t="s">
        <v>15</v>
      </c>
      <c r="B5" s="19" t="s">
        <v>202</v>
      </c>
      <c r="C5" s="159">
        <f>+C6+C7+C8+C9+C10+C11</f>
        <v>199810</v>
      </c>
      <c r="D5" s="159">
        <f>+D6+D7+D8+D9+D10+D11</f>
        <v>238800</v>
      </c>
      <c r="E5" s="159">
        <f>+E6+E7+E8+E9+E10+E11</f>
        <v>238800</v>
      </c>
    </row>
    <row r="6" spans="1:5" s="255" customFormat="1" ht="12" customHeight="1">
      <c r="A6" s="13" t="s">
        <v>84</v>
      </c>
      <c r="B6" s="256" t="s">
        <v>203</v>
      </c>
      <c r="C6" s="162">
        <v>70490</v>
      </c>
      <c r="D6" s="162">
        <v>70719</v>
      </c>
      <c r="E6" s="162">
        <v>70719</v>
      </c>
    </row>
    <row r="7" spans="1:5" s="255" customFormat="1" ht="12" customHeight="1">
      <c r="A7" s="12" t="s">
        <v>85</v>
      </c>
      <c r="B7" s="257" t="s">
        <v>204</v>
      </c>
      <c r="C7" s="161">
        <v>46475</v>
      </c>
      <c r="D7" s="161">
        <v>46498</v>
      </c>
      <c r="E7" s="161">
        <v>46498</v>
      </c>
    </row>
    <row r="8" spans="1:5" s="255" customFormat="1" ht="12" customHeight="1">
      <c r="A8" s="12" t="s">
        <v>86</v>
      </c>
      <c r="B8" s="257" t="s">
        <v>205</v>
      </c>
      <c r="C8" s="161">
        <v>80215</v>
      </c>
      <c r="D8" s="161">
        <v>101712</v>
      </c>
      <c r="E8" s="161">
        <v>101712</v>
      </c>
    </row>
    <row r="9" spans="1:5" s="255" customFormat="1" ht="12" customHeight="1">
      <c r="A9" s="12" t="s">
        <v>87</v>
      </c>
      <c r="B9" s="257" t="s">
        <v>206</v>
      </c>
      <c r="C9" s="161">
        <v>2630</v>
      </c>
      <c r="D9" s="161">
        <v>2630</v>
      </c>
      <c r="E9" s="161">
        <v>2630</v>
      </c>
    </row>
    <row r="10" spans="1:5" s="255" customFormat="1" ht="12" customHeight="1">
      <c r="A10" s="12" t="s">
        <v>128</v>
      </c>
      <c r="B10" s="155" t="s">
        <v>353</v>
      </c>
      <c r="C10" s="161"/>
      <c r="D10" s="161">
        <v>16981</v>
      </c>
      <c r="E10" s="161">
        <v>16981</v>
      </c>
    </row>
    <row r="11" spans="1:5" s="255" customFormat="1" ht="12" customHeight="1" thickBot="1">
      <c r="A11" s="14" t="s">
        <v>88</v>
      </c>
      <c r="B11" s="156" t="s">
        <v>354</v>
      </c>
      <c r="C11" s="161"/>
      <c r="D11" s="161">
        <v>260</v>
      </c>
      <c r="E11" s="161">
        <v>260</v>
      </c>
    </row>
    <row r="12" spans="1:5" s="255" customFormat="1" ht="12" customHeight="1" thickBot="1">
      <c r="A12" s="18" t="s">
        <v>16</v>
      </c>
      <c r="B12" s="154" t="s">
        <v>207</v>
      </c>
      <c r="C12" s="159">
        <f>+C13+C14+C15+C16+C17</f>
        <v>193520</v>
      </c>
      <c r="D12" s="159">
        <f>+D13+D14+D15+D16+D17</f>
        <v>228575</v>
      </c>
      <c r="E12" s="159">
        <f>+E13+E14+E15+E16+E17</f>
        <v>204189</v>
      </c>
    </row>
    <row r="13" spans="1:5" s="255" customFormat="1" ht="12" customHeight="1">
      <c r="A13" s="13" t="s">
        <v>90</v>
      </c>
      <c r="B13" s="256" t="s">
        <v>208</v>
      </c>
      <c r="C13" s="162"/>
      <c r="D13" s="162"/>
      <c r="E13" s="162"/>
    </row>
    <row r="14" spans="1:5" s="255" customFormat="1" ht="12" customHeight="1">
      <c r="A14" s="12" t="s">
        <v>91</v>
      </c>
      <c r="B14" s="257" t="s">
        <v>209</v>
      </c>
      <c r="C14" s="161"/>
      <c r="D14" s="161"/>
      <c r="E14" s="161"/>
    </row>
    <row r="15" spans="1:5" s="255" customFormat="1" ht="12" customHeight="1">
      <c r="A15" s="12" t="s">
        <v>92</v>
      </c>
      <c r="B15" s="257" t="s">
        <v>347</v>
      </c>
      <c r="C15" s="161"/>
      <c r="D15" s="161"/>
      <c r="E15" s="161"/>
    </row>
    <row r="16" spans="1:5" s="255" customFormat="1" ht="12" customHeight="1">
      <c r="A16" s="12" t="s">
        <v>93</v>
      </c>
      <c r="B16" s="257" t="s">
        <v>348</v>
      </c>
      <c r="C16" s="161"/>
      <c r="D16" s="161"/>
      <c r="E16" s="161"/>
    </row>
    <row r="17" spans="1:5" s="255" customFormat="1" ht="12" customHeight="1">
      <c r="A17" s="12" t="s">
        <v>94</v>
      </c>
      <c r="B17" s="257" t="s">
        <v>210</v>
      </c>
      <c r="C17" s="161">
        <v>193520</v>
      </c>
      <c r="D17" s="161">
        <v>228575</v>
      </c>
      <c r="E17" s="161">
        <v>204189</v>
      </c>
    </row>
    <row r="18" spans="1:5" s="255" customFormat="1" ht="12" customHeight="1" thickBot="1">
      <c r="A18" s="14" t="s">
        <v>100</v>
      </c>
      <c r="B18" s="156" t="s">
        <v>211</v>
      </c>
      <c r="C18" s="163"/>
      <c r="D18" s="163"/>
      <c r="E18" s="163"/>
    </row>
    <row r="19" spans="1:5" s="255" customFormat="1" ht="12" customHeight="1" thickBot="1">
      <c r="A19" s="18" t="s">
        <v>17</v>
      </c>
      <c r="B19" s="19" t="s">
        <v>212</v>
      </c>
      <c r="C19" s="159">
        <f>+C20+C21+C22+C23+C24</f>
        <v>99032</v>
      </c>
      <c r="D19" s="159">
        <f>+D20+D21+D22+D23+D24</f>
        <v>149987</v>
      </c>
      <c r="E19" s="159">
        <f>+E20+E21+E22+E23+E24</f>
        <v>150411</v>
      </c>
    </row>
    <row r="20" spans="1:5" s="255" customFormat="1" ht="12" customHeight="1">
      <c r="A20" s="13" t="s">
        <v>73</v>
      </c>
      <c r="B20" s="256" t="s">
        <v>213</v>
      </c>
      <c r="C20" s="162"/>
      <c r="D20" s="162"/>
      <c r="E20" s="162">
        <v>424</v>
      </c>
    </row>
    <row r="21" spans="1:5" s="255" customFormat="1" ht="12" customHeight="1">
      <c r="A21" s="12" t="s">
        <v>74</v>
      </c>
      <c r="B21" s="257" t="s">
        <v>214</v>
      </c>
      <c r="C21" s="161"/>
      <c r="D21" s="161"/>
      <c r="E21" s="161"/>
    </row>
    <row r="22" spans="1:5" s="255" customFormat="1" ht="12" customHeight="1">
      <c r="A22" s="12" t="s">
        <v>75</v>
      </c>
      <c r="B22" s="257" t="s">
        <v>349</v>
      </c>
      <c r="C22" s="161"/>
      <c r="D22" s="161"/>
      <c r="E22" s="161"/>
    </row>
    <row r="23" spans="1:5" s="255" customFormat="1" ht="12" customHeight="1">
      <c r="A23" s="12" t="s">
        <v>76</v>
      </c>
      <c r="B23" s="257" t="s">
        <v>350</v>
      </c>
      <c r="C23" s="161"/>
      <c r="D23" s="161"/>
      <c r="E23" s="161"/>
    </row>
    <row r="24" spans="1:5" s="255" customFormat="1" ht="12" customHeight="1">
      <c r="A24" s="12" t="s">
        <v>148</v>
      </c>
      <c r="B24" s="257" t="s">
        <v>215</v>
      </c>
      <c r="C24" s="161">
        <v>99032</v>
      </c>
      <c r="D24" s="161">
        <v>149987</v>
      </c>
      <c r="E24" s="161">
        <v>149987</v>
      </c>
    </row>
    <row r="25" spans="1:5" s="255" customFormat="1" ht="12" customHeight="1" thickBot="1">
      <c r="A25" s="14" t="s">
        <v>149</v>
      </c>
      <c r="B25" s="258" t="s">
        <v>216</v>
      </c>
      <c r="C25" s="163">
        <v>99032</v>
      </c>
      <c r="D25" s="163">
        <v>149987</v>
      </c>
      <c r="E25" s="163">
        <v>149987</v>
      </c>
    </row>
    <row r="26" spans="1:5" s="255" customFormat="1" ht="12" customHeight="1" thickBot="1">
      <c r="A26" s="18" t="s">
        <v>150</v>
      </c>
      <c r="B26" s="19" t="s">
        <v>217</v>
      </c>
      <c r="C26" s="165">
        <f>+C27+C31+C32+C33</f>
        <v>18660</v>
      </c>
      <c r="D26" s="165">
        <f>+D27+D31+D32+D33</f>
        <v>18660</v>
      </c>
      <c r="E26" s="165">
        <f>+E27+E31+E32+E33</f>
        <v>18882</v>
      </c>
    </row>
    <row r="27" spans="1:5" s="255" customFormat="1" ht="12" customHeight="1">
      <c r="A27" s="13" t="s">
        <v>218</v>
      </c>
      <c r="B27" s="256" t="s">
        <v>360</v>
      </c>
      <c r="C27" s="252">
        <f>+C28+C29+C30</f>
        <v>14900</v>
      </c>
      <c r="D27" s="252">
        <f>+D28+D29+D30</f>
        <v>14900</v>
      </c>
      <c r="E27" s="252">
        <f>+E28+E29+E30</f>
        <v>15219</v>
      </c>
    </row>
    <row r="28" spans="1:5" s="255" customFormat="1" ht="12" customHeight="1">
      <c r="A28" s="12" t="s">
        <v>219</v>
      </c>
      <c r="B28" s="257" t="s">
        <v>224</v>
      </c>
      <c r="C28" s="161">
        <v>7300</v>
      </c>
      <c r="D28" s="161">
        <v>7300</v>
      </c>
      <c r="E28" s="161">
        <v>6872</v>
      </c>
    </row>
    <row r="29" spans="1:5" s="255" customFormat="1" ht="12" customHeight="1">
      <c r="A29" s="12" t="s">
        <v>220</v>
      </c>
      <c r="B29" s="257" t="s">
        <v>225</v>
      </c>
      <c r="C29" s="161"/>
      <c r="D29" s="161"/>
      <c r="E29" s="161"/>
    </row>
    <row r="30" spans="1:5" s="255" customFormat="1" ht="12" customHeight="1">
      <c r="A30" s="12" t="s">
        <v>358</v>
      </c>
      <c r="B30" s="308" t="s">
        <v>359</v>
      </c>
      <c r="C30" s="161">
        <v>7600</v>
      </c>
      <c r="D30" s="161">
        <v>7600</v>
      </c>
      <c r="E30" s="161">
        <v>8347</v>
      </c>
    </row>
    <row r="31" spans="1:5" s="255" customFormat="1" ht="12" customHeight="1">
      <c r="A31" s="12" t="s">
        <v>221</v>
      </c>
      <c r="B31" s="257" t="s">
        <v>226</v>
      </c>
      <c r="C31" s="161">
        <v>2900</v>
      </c>
      <c r="D31" s="161">
        <v>2900</v>
      </c>
      <c r="E31" s="161">
        <v>2897</v>
      </c>
    </row>
    <row r="32" spans="1:5" s="255" customFormat="1" ht="12" customHeight="1">
      <c r="A32" s="12" t="s">
        <v>222</v>
      </c>
      <c r="B32" s="257" t="s">
        <v>227</v>
      </c>
      <c r="C32" s="161"/>
      <c r="D32" s="161"/>
      <c r="E32" s="161"/>
    </row>
    <row r="33" spans="1:5" s="255" customFormat="1" ht="12" customHeight="1" thickBot="1">
      <c r="A33" s="14" t="s">
        <v>223</v>
      </c>
      <c r="B33" s="258" t="s">
        <v>228</v>
      </c>
      <c r="C33" s="163">
        <v>860</v>
      </c>
      <c r="D33" s="163">
        <v>860</v>
      </c>
      <c r="E33" s="163">
        <v>766</v>
      </c>
    </row>
    <row r="34" spans="1:5" s="255" customFormat="1" ht="12" customHeight="1" thickBot="1">
      <c r="A34" s="18" t="s">
        <v>19</v>
      </c>
      <c r="B34" s="19" t="s">
        <v>355</v>
      </c>
      <c r="C34" s="159">
        <f>SUM(C35:C45)</f>
        <v>27880</v>
      </c>
      <c r="D34" s="159">
        <f>SUM(D35:D45)</f>
        <v>32816</v>
      </c>
      <c r="E34" s="159">
        <f>SUM(E35:E45)</f>
        <v>40279</v>
      </c>
    </row>
    <row r="35" spans="1:5" s="255" customFormat="1" ht="12" customHeight="1">
      <c r="A35" s="13" t="s">
        <v>77</v>
      </c>
      <c r="B35" s="256" t="s">
        <v>231</v>
      </c>
      <c r="C35" s="162">
        <v>600</v>
      </c>
      <c r="D35" s="162">
        <v>600</v>
      </c>
      <c r="E35" s="162">
        <v>5284</v>
      </c>
    </row>
    <row r="36" spans="1:5" s="255" customFormat="1" ht="12" customHeight="1">
      <c r="A36" s="12" t="s">
        <v>78</v>
      </c>
      <c r="B36" s="257" t="s">
        <v>232</v>
      </c>
      <c r="C36" s="161">
        <v>7535</v>
      </c>
      <c r="D36" s="161">
        <v>8235</v>
      </c>
      <c r="E36" s="161">
        <v>11935</v>
      </c>
    </row>
    <row r="37" spans="1:5" s="255" customFormat="1" ht="12" customHeight="1">
      <c r="A37" s="12" t="s">
        <v>79</v>
      </c>
      <c r="B37" s="257" t="s">
        <v>233</v>
      </c>
      <c r="C37" s="161">
        <v>3500</v>
      </c>
      <c r="D37" s="161">
        <v>3500</v>
      </c>
      <c r="E37" s="161">
        <v>4110</v>
      </c>
    </row>
    <row r="38" spans="1:5" s="255" customFormat="1" ht="12" customHeight="1">
      <c r="A38" s="12" t="s">
        <v>152</v>
      </c>
      <c r="B38" s="257" t="s">
        <v>234</v>
      </c>
      <c r="C38" s="161">
        <v>430</v>
      </c>
      <c r="D38" s="161">
        <v>430</v>
      </c>
      <c r="E38" s="161">
        <v>861</v>
      </c>
    </row>
    <row r="39" spans="1:5" s="255" customFormat="1" ht="12" customHeight="1">
      <c r="A39" s="12" t="s">
        <v>153</v>
      </c>
      <c r="B39" s="257" t="s">
        <v>235</v>
      </c>
      <c r="C39" s="161">
        <v>11437</v>
      </c>
      <c r="D39" s="161">
        <v>11437</v>
      </c>
      <c r="E39" s="161">
        <v>9102</v>
      </c>
    </row>
    <row r="40" spans="1:5" s="255" customFormat="1" ht="12" customHeight="1">
      <c r="A40" s="12" t="s">
        <v>154</v>
      </c>
      <c r="B40" s="257" t="s">
        <v>236</v>
      </c>
      <c r="C40" s="161">
        <v>4378</v>
      </c>
      <c r="D40" s="161">
        <v>4378</v>
      </c>
      <c r="E40" s="161">
        <v>6073</v>
      </c>
    </row>
    <row r="41" spans="1:5" s="255" customFormat="1" ht="12" customHeight="1">
      <c r="A41" s="12" t="s">
        <v>155</v>
      </c>
      <c r="B41" s="257" t="s">
        <v>237</v>
      </c>
      <c r="C41" s="161"/>
      <c r="D41" s="161">
        <v>4000</v>
      </c>
      <c r="E41" s="161">
        <v>1289</v>
      </c>
    </row>
    <row r="42" spans="1:5" s="255" customFormat="1" ht="12" customHeight="1">
      <c r="A42" s="12" t="s">
        <v>156</v>
      </c>
      <c r="B42" s="257" t="s">
        <v>238</v>
      </c>
      <c r="C42" s="161"/>
      <c r="D42" s="161"/>
      <c r="E42" s="161">
        <v>296</v>
      </c>
    </row>
    <row r="43" spans="1:5" s="255" customFormat="1" ht="12" customHeight="1">
      <c r="A43" s="12" t="s">
        <v>229</v>
      </c>
      <c r="B43" s="257" t="s">
        <v>239</v>
      </c>
      <c r="C43" s="164"/>
      <c r="D43" s="164"/>
      <c r="E43" s="164"/>
    </row>
    <row r="44" spans="1:5" s="255" customFormat="1" ht="12" customHeight="1">
      <c r="A44" s="14" t="s">
        <v>230</v>
      </c>
      <c r="B44" s="258" t="s">
        <v>357</v>
      </c>
      <c r="C44" s="246"/>
      <c r="D44" s="246"/>
      <c r="E44" s="246">
        <v>369</v>
      </c>
    </row>
    <row r="45" spans="1:5" s="255" customFormat="1" ht="12" customHeight="1" thickBot="1">
      <c r="A45" s="14" t="s">
        <v>356</v>
      </c>
      <c r="B45" s="156" t="s">
        <v>240</v>
      </c>
      <c r="C45" s="246"/>
      <c r="D45" s="246">
        <v>236</v>
      </c>
      <c r="E45" s="246">
        <v>960</v>
      </c>
    </row>
    <row r="46" spans="1:5" s="255" customFormat="1" ht="12" customHeight="1" thickBot="1">
      <c r="A46" s="18" t="s">
        <v>20</v>
      </c>
      <c r="B46" s="19" t="s">
        <v>241</v>
      </c>
      <c r="C46" s="159">
        <f>SUM(C47:C51)</f>
        <v>0</v>
      </c>
      <c r="D46" s="159">
        <f>SUM(D47:D51)</f>
        <v>0</v>
      </c>
      <c r="E46" s="159">
        <f>SUM(E47:E51)</f>
        <v>0</v>
      </c>
    </row>
    <row r="47" spans="1:5" s="255" customFormat="1" ht="12" customHeight="1">
      <c r="A47" s="13" t="s">
        <v>80</v>
      </c>
      <c r="B47" s="256" t="s">
        <v>245</v>
      </c>
      <c r="C47" s="291"/>
      <c r="D47" s="291"/>
      <c r="E47" s="291"/>
    </row>
    <row r="48" spans="1:5" s="255" customFormat="1" ht="12" customHeight="1">
      <c r="A48" s="12" t="s">
        <v>81</v>
      </c>
      <c r="B48" s="257" t="s">
        <v>246</v>
      </c>
      <c r="C48" s="164"/>
      <c r="D48" s="164"/>
      <c r="E48" s="164"/>
    </row>
    <row r="49" spans="1:5" s="255" customFormat="1" ht="12" customHeight="1">
      <c r="A49" s="12" t="s">
        <v>242</v>
      </c>
      <c r="B49" s="257" t="s">
        <v>247</v>
      </c>
      <c r="C49" s="164"/>
      <c r="D49" s="164"/>
      <c r="E49" s="164"/>
    </row>
    <row r="50" spans="1:5" s="255" customFormat="1" ht="12" customHeight="1">
      <c r="A50" s="12" t="s">
        <v>243</v>
      </c>
      <c r="B50" s="257" t="s">
        <v>248</v>
      </c>
      <c r="C50" s="164"/>
      <c r="D50" s="164"/>
      <c r="E50" s="164"/>
    </row>
    <row r="51" spans="1:5" s="255" customFormat="1" ht="12" customHeight="1" thickBot="1">
      <c r="A51" s="14" t="s">
        <v>244</v>
      </c>
      <c r="B51" s="156" t="s">
        <v>249</v>
      </c>
      <c r="C51" s="246"/>
      <c r="D51" s="246"/>
      <c r="E51" s="246"/>
    </row>
    <row r="52" spans="1:5" s="255" customFormat="1" ht="12" customHeight="1" thickBot="1">
      <c r="A52" s="18" t="s">
        <v>157</v>
      </c>
      <c r="B52" s="19" t="s">
        <v>250</v>
      </c>
      <c r="C52" s="159">
        <f>SUM(C53:C55)</f>
        <v>810</v>
      </c>
      <c r="D52" s="159">
        <f>SUM(D53:D55)</f>
        <v>810</v>
      </c>
      <c r="E52" s="159">
        <f>SUM(E53:E55)</f>
        <v>735</v>
      </c>
    </row>
    <row r="53" spans="1:5" s="255" customFormat="1" ht="12" customHeight="1">
      <c r="A53" s="13" t="s">
        <v>82</v>
      </c>
      <c r="B53" s="256" t="s">
        <v>251</v>
      </c>
      <c r="C53" s="162"/>
      <c r="D53" s="162"/>
      <c r="E53" s="162"/>
    </row>
    <row r="54" spans="1:5" s="255" customFormat="1" ht="12" customHeight="1">
      <c r="A54" s="12" t="s">
        <v>83</v>
      </c>
      <c r="B54" s="257" t="s">
        <v>351</v>
      </c>
      <c r="C54" s="161"/>
      <c r="D54" s="161"/>
      <c r="E54" s="161"/>
    </row>
    <row r="55" spans="1:5" s="255" customFormat="1" ht="12" customHeight="1">
      <c r="A55" s="12" t="s">
        <v>254</v>
      </c>
      <c r="B55" s="257" t="s">
        <v>252</v>
      </c>
      <c r="C55" s="161">
        <v>810</v>
      </c>
      <c r="D55" s="161">
        <v>810</v>
      </c>
      <c r="E55" s="161">
        <v>735</v>
      </c>
    </row>
    <row r="56" spans="1:5" s="255" customFormat="1" ht="12" customHeight="1" thickBot="1">
      <c r="A56" s="14" t="s">
        <v>255</v>
      </c>
      <c r="B56" s="156" t="s">
        <v>253</v>
      </c>
      <c r="C56" s="163"/>
      <c r="D56" s="163"/>
      <c r="E56" s="163"/>
    </row>
    <row r="57" spans="1:5" s="255" customFormat="1" ht="12" customHeight="1" thickBot="1">
      <c r="A57" s="18" t="s">
        <v>22</v>
      </c>
      <c r="B57" s="154" t="s">
        <v>256</v>
      </c>
      <c r="C57" s="159">
        <f>SUM(C58:C60)</f>
        <v>0</v>
      </c>
      <c r="D57" s="159">
        <f>SUM(D58:D60)</f>
        <v>0</v>
      </c>
      <c r="E57" s="159">
        <f>SUM(E58:E60)</f>
        <v>0</v>
      </c>
    </row>
    <row r="58" spans="1:5" s="255" customFormat="1" ht="12" customHeight="1">
      <c r="A58" s="13" t="s">
        <v>158</v>
      </c>
      <c r="B58" s="256" t="s">
        <v>258</v>
      </c>
      <c r="C58" s="164"/>
      <c r="D58" s="164"/>
      <c r="E58" s="164"/>
    </row>
    <row r="59" spans="1:5" s="255" customFormat="1" ht="12" customHeight="1">
      <c r="A59" s="12" t="s">
        <v>159</v>
      </c>
      <c r="B59" s="257" t="s">
        <v>352</v>
      </c>
      <c r="C59" s="164"/>
      <c r="D59" s="164"/>
      <c r="E59" s="164"/>
    </row>
    <row r="60" spans="1:5" s="255" customFormat="1" ht="12" customHeight="1">
      <c r="A60" s="12" t="s">
        <v>182</v>
      </c>
      <c r="B60" s="257" t="s">
        <v>259</v>
      </c>
      <c r="C60" s="164"/>
      <c r="D60" s="164"/>
      <c r="E60" s="164"/>
    </row>
    <row r="61" spans="1:5" s="255" customFormat="1" ht="12" customHeight="1" thickBot="1">
      <c r="A61" s="14" t="s">
        <v>257</v>
      </c>
      <c r="B61" s="156" t="s">
        <v>260</v>
      </c>
      <c r="C61" s="164"/>
      <c r="D61" s="164"/>
      <c r="E61" s="164"/>
    </row>
    <row r="62" spans="1:5" s="255" customFormat="1" ht="12" customHeight="1" thickBot="1">
      <c r="A62" s="315" t="s">
        <v>385</v>
      </c>
      <c r="B62" s="19" t="s">
        <v>261</v>
      </c>
      <c r="C62" s="165">
        <f>+C5+C12+C19+C26+C34+C46+C52+C57</f>
        <v>539712</v>
      </c>
      <c r="D62" s="165">
        <f>+D5+D12+D19+D26+D34+D46+D52+D57</f>
        <v>669648</v>
      </c>
      <c r="E62" s="165">
        <f>+E5+E12+E19+E26+E34+E46+E52+E57</f>
        <v>653296</v>
      </c>
    </row>
    <row r="63" spans="1:5" s="255" customFormat="1" ht="12" customHeight="1" thickBot="1">
      <c r="A63" s="293" t="s">
        <v>262</v>
      </c>
      <c r="B63" s="154" t="s">
        <v>263</v>
      </c>
      <c r="C63" s="159">
        <f>SUM(C64:C66)</f>
        <v>0</v>
      </c>
      <c r="D63" s="159">
        <f>SUM(D64:D66)</f>
        <v>15038</v>
      </c>
      <c r="E63" s="159">
        <f>SUM(E64:E66)</f>
        <v>15038</v>
      </c>
    </row>
    <row r="64" spans="1:5" s="255" customFormat="1" ht="12" customHeight="1">
      <c r="A64" s="13" t="s">
        <v>278</v>
      </c>
      <c r="B64" s="256" t="s">
        <v>264</v>
      </c>
      <c r="C64" s="164"/>
      <c r="D64" s="164">
        <v>15038</v>
      </c>
      <c r="E64" s="164">
        <v>15038</v>
      </c>
    </row>
    <row r="65" spans="1:5" s="255" customFormat="1" ht="12" customHeight="1">
      <c r="A65" s="12" t="s">
        <v>281</v>
      </c>
      <c r="B65" s="257" t="s">
        <v>265</v>
      </c>
      <c r="C65" s="164"/>
      <c r="D65" s="164"/>
      <c r="E65" s="164"/>
    </row>
    <row r="66" spans="1:5" s="255" customFormat="1" ht="12" customHeight="1" thickBot="1">
      <c r="A66" s="14" t="s">
        <v>282</v>
      </c>
      <c r="B66" s="309" t="s">
        <v>377</v>
      </c>
      <c r="C66" s="164"/>
      <c r="D66" s="164"/>
      <c r="E66" s="164"/>
    </row>
    <row r="67" spans="1:5" s="255" customFormat="1" ht="12" customHeight="1" thickBot="1">
      <c r="A67" s="293" t="s">
        <v>267</v>
      </c>
      <c r="B67" s="154" t="s">
        <v>440</v>
      </c>
      <c r="C67" s="159"/>
      <c r="D67" s="159"/>
      <c r="E67" s="159"/>
    </row>
    <row r="68" spans="1:5" s="255" customFormat="1" ht="12" customHeight="1" thickBot="1">
      <c r="A68" s="293" t="s">
        <v>268</v>
      </c>
      <c r="B68" s="154" t="s">
        <v>269</v>
      </c>
      <c r="C68" s="159">
        <f>SUM(C69:C70)</f>
        <v>14203</v>
      </c>
      <c r="D68" s="159">
        <f>SUM(D69:D70)</f>
        <v>39888</v>
      </c>
      <c r="E68" s="159">
        <f>SUM(E69:E70)</f>
        <v>39888</v>
      </c>
    </row>
    <row r="69" spans="1:5" s="255" customFormat="1" ht="12" customHeight="1">
      <c r="A69" s="13" t="s">
        <v>279</v>
      </c>
      <c r="B69" s="256" t="s">
        <v>270</v>
      </c>
      <c r="C69" s="164">
        <v>14203</v>
      </c>
      <c r="D69" s="164">
        <v>39888</v>
      </c>
      <c r="E69" s="164">
        <v>39888</v>
      </c>
    </row>
    <row r="70" spans="1:5" s="255" customFormat="1" ht="12" customHeight="1" thickBot="1">
      <c r="A70" s="14" t="s">
        <v>280</v>
      </c>
      <c r="B70" s="156" t="s">
        <v>271</v>
      </c>
      <c r="C70" s="164"/>
      <c r="D70" s="164"/>
      <c r="E70" s="164"/>
    </row>
    <row r="71" spans="1:5" s="255" customFormat="1" ht="12" customHeight="1" thickBot="1">
      <c r="A71" s="293" t="s">
        <v>272</v>
      </c>
      <c r="B71" s="154" t="s">
        <v>446</v>
      </c>
      <c r="C71" s="159"/>
      <c r="D71" s="159"/>
      <c r="E71" s="159"/>
    </row>
    <row r="72" spans="1:5" s="255" customFormat="1" ht="12" customHeight="1" thickBot="1">
      <c r="A72" s="293" t="s">
        <v>274</v>
      </c>
      <c r="B72" s="154" t="s">
        <v>447</v>
      </c>
      <c r="C72" s="159"/>
      <c r="D72" s="159"/>
      <c r="E72" s="159"/>
    </row>
    <row r="73" spans="1:5" s="255" customFormat="1" ht="12" customHeight="1" thickBot="1">
      <c r="A73" s="293" t="s">
        <v>275</v>
      </c>
      <c r="B73" s="154" t="s">
        <v>273</v>
      </c>
      <c r="C73" s="292"/>
      <c r="D73" s="292"/>
      <c r="E73" s="292">
        <v>7516</v>
      </c>
    </row>
    <row r="74" spans="1:5" s="255" customFormat="1" ht="13.5" customHeight="1" thickBot="1">
      <c r="A74" s="293" t="s">
        <v>277</v>
      </c>
      <c r="B74" s="154" t="s">
        <v>276</v>
      </c>
      <c r="C74" s="292"/>
      <c r="D74" s="292"/>
      <c r="E74" s="292"/>
    </row>
    <row r="75" spans="1:5" s="255" customFormat="1" ht="15.75" customHeight="1" thickBot="1">
      <c r="A75" s="293" t="s">
        <v>283</v>
      </c>
      <c r="B75" s="260" t="s">
        <v>387</v>
      </c>
      <c r="C75" s="165">
        <f>+C63+C67+C68+C71+C72+C74+C73</f>
        <v>14203</v>
      </c>
      <c r="D75" s="165">
        <f>+D63+D67+D68+D71+D72+D74+D73</f>
        <v>54926</v>
      </c>
      <c r="E75" s="165">
        <f>+E63+E67+E68+E71+E72+E74+E73</f>
        <v>62442</v>
      </c>
    </row>
    <row r="76" spans="1:5" s="255" customFormat="1" ht="16.5" customHeight="1" thickBot="1">
      <c r="A76" s="294" t="s">
        <v>386</v>
      </c>
      <c r="B76" s="261" t="s">
        <v>388</v>
      </c>
      <c r="C76" s="165">
        <f>+C62+C75</f>
        <v>553915</v>
      </c>
      <c r="D76" s="165">
        <f>+D62+D75</f>
        <v>724574</v>
      </c>
      <c r="E76" s="165">
        <f>+E62+E75</f>
        <v>715738</v>
      </c>
    </row>
    <row r="77" spans="1:5" s="255" customFormat="1" ht="39.75" customHeight="1">
      <c r="A77" s="3"/>
      <c r="B77" s="4"/>
      <c r="C77" s="166"/>
      <c r="D77" s="166"/>
      <c r="E77" s="166"/>
    </row>
    <row r="78" spans="1:5" ht="16.5" customHeight="1">
      <c r="A78" s="540" t="s">
        <v>43</v>
      </c>
      <c r="B78" s="540"/>
      <c r="C78" s="540"/>
      <c r="D78" s="253"/>
      <c r="E78" s="253"/>
    </row>
    <row r="79" spans="1:5" s="262" customFormat="1" ht="16.5" customHeight="1" thickBot="1">
      <c r="A79" s="541" t="s">
        <v>131</v>
      </c>
      <c r="B79" s="541"/>
      <c r="C79" s="90"/>
      <c r="D79" s="90"/>
      <c r="E79" s="90" t="s">
        <v>181</v>
      </c>
    </row>
    <row r="80" spans="1:5" ht="38.1" customHeight="1" thickBot="1">
      <c r="A80" s="21" t="s">
        <v>67</v>
      </c>
      <c r="B80" s="22" t="s">
        <v>44</v>
      </c>
      <c r="C80" s="34" t="str">
        <f>+C3</f>
        <v>2015. évi eredeti előirányzat</v>
      </c>
      <c r="D80" s="34" t="str">
        <f>+D3</f>
        <v>2015. évi módosított előirányzat</v>
      </c>
      <c r="E80" s="34" t="str">
        <f>+E3</f>
        <v>2015. XII. 31. teljesítés</v>
      </c>
    </row>
    <row r="81" spans="1:5" s="254" customFormat="1" ht="12" customHeight="1" thickBot="1">
      <c r="A81" s="29" t="s">
        <v>402</v>
      </c>
      <c r="B81" s="30" t="s">
        <v>403</v>
      </c>
      <c r="C81" s="31" t="s">
        <v>404</v>
      </c>
      <c r="D81" s="31" t="s">
        <v>406</v>
      </c>
      <c r="E81" s="31" t="s">
        <v>405</v>
      </c>
    </row>
    <row r="82" spans="1:5" ht="12" customHeight="1" thickBot="1">
      <c r="A82" s="20" t="s">
        <v>15</v>
      </c>
      <c r="B82" s="26" t="s">
        <v>361</v>
      </c>
      <c r="C82" s="158">
        <f>C83+C84+C85+C86+C87+C100</f>
        <v>434525</v>
      </c>
      <c r="D82" s="158">
        <f>SUM(D83:D87,D100)</f>
        <v>514748</v>
      </c>
      <c r="E82" s="158">
        <f>E83+E84+E85+E86+E87+E100</f>
        <v>472432</v>
      </c>
    </row>
    <row r="83" spans="1:5" ht="12" customHeight="1">
      <c r="A83" s="15" t="s">
        <v>84</v>
      </c>
      <c r="B83" s="8" t="s">
        <v>45</v>
      </c>
      <c r="C83" s="160">
        <v>213849</v>
      </c>
      <c r="D83" s="160">
        <v>254554</v>
      </c>
      <c r="E83" s="160">
        <v>234895</v>
      </c>
    </row>
    <row r="84" spans="1:5" ht="12" customHeight="1">
      <c r="A84" s="12" t="s">
        <v>85</v>
      </c>
      <c r="B84" s="6" t="s">
        <v>160</v>
      </c>
      <c r="C84" s="161">
        <v>41167</v>
      </c>
      <c r="D84" s="161">
        <v>45794</v>
      </c>
      <c r="E84" s="161">
        <v>45794</v>
      </c>
    </row>
    <row r="85" spans="1:5" ht="12" customHeight="1">
      <c r="A85" s="12" t="s">
        <v>86</v>
      </c>
      <c r="B85" s="6" t="s">
        <v>119</v>
      </c>
      <c r="C85" s="163">
        <v>111685</v>
      </c>
      <c r="D85" s="163">
        <v>139857</v>
      </c>
      <c r="E85" s="163">
        <v>121200</v>
      </c>
    </row>
    <row r="86" spans="1:5" ht="12" customHeight="1">
      <c r="A86" s="12" t="s">
        <v>87</v>
      </c>
      <c r="B86" s="9" t="s">
        <v>161</v>
      </c>
      <c r="C86" s="163">
        <v>28325</v>
      </c>
      <c r="D86" s="163">
        <v>29082</v>
      </c>
      <c r="E86" s="163">
        <v>29082</v>
      </c>
    </row>
    <row r="87" spans="1:5" ht="12" customHeight="1">
      <c r="A87" s="12" t="s">
        <v>95</v>
      </c>
      <c r="B87" s="17" t="s">
        <v>162</v>
      </c>
      <c r="C87" s="163">
        <v>35499</v>
      </c>
      <c r="D87" s="163">
        <v>41461</v>
      </c>
      <c r="E87" s="163">
        <v>41461</v>
      </c>
    </row>
    <row r="88" spans="1:5" ht="12" customHeight="1">
      <c r="A88" s="12" t="s">
        <v>88</v>
      </c>
      <c r="B88" s="6" t="s">
        <v>366</v>
      </c>
      <c r="C88" s="163"/>
      <c r="D88" s="163"/>
      <c r="E88" s="163"/>
    </row>
    <row r="89" spans="1:5" ht="12" customHeight="1">
      <c r="A89" s="12" t="s">
        <v>89</v>
      </c>
      <c r="B89" s="94" t="s">
        <v>365</v>
      </c>
      <c r="C89" s="163"/>
      <c r="D89" s="163"/>
      <c r="E89" s="163"/>
    </row>
    <row r="90" spans="1:5" ht="12" customHeight="1">
      <c r="A90" s="12" t="s">
        <v>96</v>
      </c>
      <c r="B90" s="94" t="s">
        <v>364</v>
      </c>
      <c r="C90" s="163">
        <v>1052</v>
      </c>
      <c r="D90" s="163">
        <v>1676</v>
      </c>
      <c r="E90" s="163">
        <v>1676</v>
      </c>
    </row>
    <row r="91" spans="1:5" ht="12" customHeight="1">
      <c r="A91" s="12" t="s">
        <v>97</v>
      </c>
      <c r="B91" s="92" t="s">
        <v>286</v>
      </c>
      <c r="C91" s="163"/>
      <c r="D91" s="163"/>
      <c r="E91" s="163"/>
    </row>
    <row r="92" spans="1:5" ht="12" customHeight="1">
      <c r="A92" s="12" t="s">
        <v>98</v>
      </c>
      <c r="B92" s="93" t="s">
        <v>287</v>
      </c>
      <c r="C92" s="163"/>
      <c r="D92" s="163"/>
      <c r="E92" s="163"/>
    </row>
    <row r="93" spans="1:5" ht="12" customHeight="1">
      <c r="A93" s="12" t="s">
        <v>99</v>
      </c>
      <c r="B93" s="93" t="s">
        <v>288</v>
      </c>
      <c r="C93" s="163"/>
      <c r="D93" s="163"/>
      <c r="E93" s="163"/>
    </row>
    <row r="94" spans="1:5" ht="12" customHeight="1">
      <c r="A94" s="12" t="s">
        <v>101</v>
      </c>
      <c r="B94" s="92" t="s">
        <v>289</v>
      </c>
      <c r="C94" s="163">
        <v>33447</v>
      </c>
      <c r="D94" s="163">
        <v>38387</v>
      </c>
      <c r="E94" s="163">
        <v>38387</v>
      </c>
    </row>
    <row r="95" spans="1:5" ht="12" customHeight="1">
      <c r="A95" s="12" t="s">
        <v>163</v>
      </c>
      <c r="B95" s="92" t="s">
        <v>290</v>
      </c>
      <c r="C95" s="163"/>
      <c r="D95" s="163"/>
      <c r="E95" s="163"/>
    </row>
    <row r="96" spans="1:5" ht="12" customHeight="1">
      <c r="A96" s="12" t="s">
        <v>284</v>
      </c>
      <c r="B96" s="93" t="s">
        <v>291</v>
      </c>
      <c r="C96" s="163"/>
      <c r="D96" s="163"/>
      <c r="E96" s="163"/>
    </row>
    <row r="97" spans="1:5" ht="12" customHeight="1">
      <c r="A97" s="11" t="s">
        <v>285</v>
      </c>
      <c r="B97" s="94" t="s">
        <v>292</v>
      </c>
      <c r="C97" s="163"/>
      <c r="D97" s="163"/>
      <c r="E97" s="163"/>
    </row>
    <row r="98" spans="1:5" ht="12" customHeight="1">
      <c r="A98" s="12" t="s">
        <v>362</v>
      </c>
      <c r="B98" s="94" t="s">
        <v>293</v>
      </c>
      <c r="C98" s="163"/>
      <c r="D98" s="163"/>
      <c r="E98" s="163"/>
    </row>
    <row r="99" spans="1:5" ht="12" customHeight="1">
      <c r="A99" s="14" t="s">
        <v>363</v>
      </c>
      <c r="B99" s="94" t="s">
        <v>294</v>
      </c>
      <c r="C99" s="163">
        <v>1000</v>
      </c>
      <c r="D99" s="163">
        <v>1398</v>
      </c>
      <c r="E99" s="163">
        <v>1398</v>
      </c>
    </row>
    <row r="100" spans="1:5" ht="12" customHeight="1">
      <c r="A100" s="12" t="s">
        <v>367</v>
      </c>
      <c r="B100" s="9" t="s">
        <v>46</v>
      </c>
      <c r="C100" s="161">
        <v>4000</v>
      </c>
      <c r="D100" s="161">
        <v>4000</v>
      </c>
      <c r="E100" s="161"/>
    </row>
    <row r="101" spans="1:5" ht="12" customHeight="1">
      <c r="A101" s="12" t="s">
        <v>368</v>
      </c>
      <c r="B101" s="6" t="s">
        <v>370</v>
      </c>
      <c r="C101" s="161">
        <v>2000</v>
      </c>
      <c r="D101" s="161">
        <v>2000</v>
      </c>
      <c r="E101" s="161"/>
    </row>
    <row r="102" spans="1:5" ht="12" customHeight="1" thickBot="1">
      <c r="A102" s="16" t="s">
        <v>369</v>
      </c>
      <c r="B102" s="313" t="s">
        <v>371</v>
      </c>
      <c r="C102" s="167">
        <v>2000</v>
      </c>
      <c r="D102" s="167">
        <v>2000</v>
      </c>
      <c r="E102" s="167"/>
    </row>
    <row r="103" spans="1:5" ht="12" customHeight="1" thickBot="1">
      <c r="A103" s="310" t="s">
        <v>16</v>
      </c>
      <c r="B103" s="311" t="s">
        <v>295</v>
      </c>
      <c r="C103" s="312">
        <f>+C104+C106+C108</f>
        <v>110863</v>
      </c>
      <c r="D103" s="312">
        <f>+D104+D106+D108</f>
        <v>185068</v>
      </c>
      <c r="E103" s="312">
        <f>+E104+E106+E108</f>
        <v>174843</v>
      </c>
    </row>
    <row r="104" spans="1:5" ht="12" customHeight="1">
      <c r="A104" s="13" t="s">
        <v>90</v>
      </c>
      <c r="B104" s="6" t="s">
        <v>180</v>
      </c>
      <c r="C104" s="162">
        <v>11831</v>
      </c>
      <c r="D104" s="162">
        <v>40554</v>
      </c>
      <c r="E104" s="162">
        <v>30329</v>
      </c>
    </row>
    <row r="105" spans="1:5" ht="12" customHeight="1">
      <c r="A105" s="13" t="s">
        <v>91</v>
      </c>
      <c r="B105" s="10" t="s">
        <v>296</v>
      </c>
      <c r="C105" s="162"/>
      <c r="D105" s="162"/>
      <c r="E105" s="162"/>
    </row>
    <row r="106" spans="1:5" ht="12" customHeight="1">
      <c r="A106" s="13" t="s">
        <v>92</v>
      </c>
      <c r="B106" s="10" t="s">
        <v>164</v>
      </c>
      <c r="C106" s="161">
        <v>99032</v>
      </c>
      <c r="D106" s="161">
        <v>144514</v>
      </c>
      <c r="E106" s="161">
        <v>144514</v>
      </c>
    </row>
    <row r="107" spans="1:5" ht="12" customHeight="1">
      <c r="A107" s="13" t="s">
        <v>93</v>
      </c>
      <c r="B107" s="10" t="s">
        <v>297</v>
      </c>
      <c r="C107" s="153">
        <v>99032</v>
      </c>
      <c r="D107" s="153">
        <v>128634</v>
      </c>
      <c r="E107" s="153">
        <v>128634</v>
      </c>
    </row>
    <row r="108" spans="1:5" ht="12" customHeight="1" thickBot="1">
      <c r="A108" s="13" t="s">
        <v>94</v>
      </c>
      <c r="B108" s="156" t="s">
        <v>183</v>
      </c>
      <c r="C108" s="153"/>
      <c r="D108" s="153"/>
      <c r="E108" s="153"/>
    </row>
    <row r="109" spans="1:5" ht="12" customHeight="1" thickBot="1">
      <c r="A109" s="18" t="s">
        <v>17</v>
      </c>
      <c r="B109" s="83" t="s">
        <v>372</v>
      </c>
      <c r="C109" s="159">
        <f>+C82+C103</f>
        <v>545388</v>
      </c>
      <c r="D109" s="159">
        <f>+D82+D103</f>
        <v>699816</v>
      </c>
      <c r="E109" s="159">
        <f>+E82+E103</f>
        <v>647275</v>
      </c>
    </row>
    <row r="110" spans="1:5" ht="12" customHeight="1" thickBot="1">
      <c r="A110" s="18" t="s">
        <v>18</v>
      </c>
      <c r="B110" s="83" t="s">
        <v>373</v>
      </c>
      <c r="C110" s="159">
        <f>SUM(C111:C113)</f>
        <v>1671</v>
      </c>
      <c r="D110" s="159">
        <f>SUM(D111:D113)</f>
        <v>16709</v>
      </c>
      <c r="E110" s="159">
        <f>SUM(E111:E113)</f>
        <v>16709</v>
      </c>
    </row>
    <row r="111" spans="1:5" ht="12" customHeight="1">
      <c r="A111" s="13" t="s">
        <v>218</v>
      </c>
      <c r="B111" s="10" t="s">
        <v>374</v>
      </c>
      <c r="C111" s="153">
        <v>1671</v>
      </c>
      <c r="D111" s="153">
        <v>16709</v>
      </c>
      <c r="E111" s="153">
        <v>16709</v>
      </c>
    </row>
    <row r="112" spans="1:5" ht="12" customHeight="1">
      <c r="A112" s="13" t="s">
        <v>221</v>
      </c>
      <c r="B112" s="10" t="s">
        <v>375</v>
      </c>
      <c r="C112" s="153" t="s">
        <v>444</v>
      </c>
      <c r="D112" s="153" t="s">
        <v>444</v>
      </c>
      <c r="E112" s="153" t="s">
        <v>444</v>
      </c>
    </row>
    <row r="113" spans="1:10" ht="12" customHeight="1" thickBot="1">
      <c r="A113" s="11" t="s">
        <v>222</v>
      </c>
      <c r="B113" s="10" t="s">
        <v>376</v>
      </c>
      <c r="C113" s="153"/>
      <c r="D113" s="153"/>
      <c r="E113" s="153"/>
    </row>
    <row r="114" spans="1:10" ht="12" customHeight="1" thickBot="1">
      <c r="A114" s="18" t="s">
        <v>19</v>
      </c>
      <c r="B114" s="83" t="s">
        <v>442</v>
      </c>
      <c r="C114" s="159"/>
      <c r="D114" s="159"/>
      <c r="E114" s="159"/>
    </row>
    <row r="115" spans="1:10" ht="12" customHeight="1" thickBot="1">
      <c r="A115" s="18" t="s">
        <v>20</v>
      </c>
      <c r="B115" s="83" t="s">
        <v>452</v>
      </c>
      <c r="C115" s="165">
        <f>SUM(C116:C119)</f>
        <v>6856</v>
      </c>
      <c r="D115" s="165">
        <f>SUM(D116:D119)</f>
        <v>8049</v>
      </c>
      <c r="E115" s="165">
        <f>SUM(E116:E119)</f>
        <v>8049</v>
      </c>
    </row>
    <row r="116" spans="1:10" s="2" customFormat="1" ht="12.75">
      <c r="A116" s="271" t="s">
        <v>80</v>
      </c>
      <c r="B116" s="7" t="s">
        <v>298</v>
      </c>
      <c r="C116" s="153"/>
      <c r="D116" s="153"/>
      <c r="E116" s="153"/>
    </row>
    <row r="117" spans="1:10" s="2" customFormat="1" ht="12" customHeight="1">
      <c r="A117" s="271" t="s">
        <v>81</v>
      </c>
      <c r="B117" s="7" t="s">
        <v>299</v>
      </c>
      <c r="C117" s="153">
        <v>6856</v>
      </c>
      <c r="D117" s="153">
        <v>6856</v>
      </c>
      <c r="E117" s="153">
        <v>6856</v>
      </c>
    </row>
    <row r="118" spans="1:10" s="77" customFormat="1" ht="12" customHeight="1">
      <c r="A118" s="271" t="s">
        <v>242</v>
      </c>
      <c r="B118" s="7" t="s">
        <v>378</v>
      </c>
      <c r="C118" s="153"/>
      <c r="D118" s="153"/>
      <c r="E118" s="153"/>
    </row>
    <row r="119" spans="1:10" s="77" customFormat="1" ht="12" customHeight="1" thickBot="1">
      <c r="A119" s="276" t="s">
        <v>243</v>
      </c>
      <c r="B119" s="5" t="s">
        <v>318</v>
      </c>
      <c r="C119" s="153"/>
      <c r="D119" s="153">
        <v>1193</v>
      </c>
      <c r="E119" s="153">
        <v>1193</v>
      </c>
    </row>
    <row r="120" spans="1:10" ht="12" customHeight="1" thickBot="1">
      <c r="A120" s="18" t="s">
        <v>21</v>
      </c>
      <c r="B120" s="83" t="s">
        <v>445</v>
      </c>
      <c r="C120" s="168"/>
      <c r="D120" s="168"/>
      <c r="E120" s="168"/>
    </row>
    <row r="121" spans="1:10" ht="12" customHeight="1" thickBot="1">
      <c r="A121" s="18" t="s">
        <v>22</v>
      </c>
      <c r="B121" s="83" t="s">
        <v>379</v>
      </c>
      <c r="C121" s="314"/>
      <c r="D121" s="314"/>
      <c r="E121" s="314"/>
    </row>
    <row r="122" spans="1:10" ht="12" customHeight="1" thickBot="1">
      <c r="A122" s="18" t="s">
        <v>23</v>
      </c>
      <c r="B122" s="83" t="s">
        <v>380</v>
      </c>
      <c r="C122" s="314"/>
      <c r="D122" s="314"/>
      <c r="E122" s="314"/>
    </row>
    <row r="123" spans="1:10" ht="15" customHeight="1" thickBot="1">
      <c r="A123" s="18" t="s">
        <v>24</v>
      </c>
      <c r="B123" s="83" t="s">
        <v>382</v>
      </c>
      <c r="C123" s="263">
        <f>+C110+C114+C115+C120+C121+C122</f>
        <v>8527</v>
      </c>
      <c r="D123" s="263">
        <f>+D110+D114+D115+D120+D121+D122</f>
        <v>24758</v>
      </c>
      <c r="E123" s="263">
        <f>+E110+E114+E115+E120+E121+E122</f>
        <v>24758</v>
      </c>
      <c r="G123" s="264"/>
      <c r="H123" s="265"/>
      <c r="I123" s="265"/>
      <c r="J123" s="265"/>
    </row>
    <row r="124" spans="1:10" s="255" customFormat="1" ht="12.95" customHeight="1" thickBot="1">
      <c r="A124" s="157" t="s">
        <v>25</v>
      </c>
      <c r="B124" s="234" t="s">
        <v>381</v>
      </c>
      <c r="C124" s="263">
        <f>+C109+C123</f>
        <v>553915</v>
      </c>
      <c r="D124" s="263">
        <f>+D109+D123</f>
        <v>724574</v>
      </c>
      <c r="E124" s="263">
        <f>+E109+E123</f>
        <v>672033</v>
      </c>
    </row>
    <row r="125" spans="1:10" ht="7.5" customHeight="1"/>
    <row r="126" spans="1:10">
      <c r="A126" s="542" t="s">
        <v>300</v>
      </c>
      <c r="B126" s="542"/>
      <c r="C126" s="542"/>
      <c r="D126" s="253"/>
      <c r="E126" s="253"/>
    </row>
    <row r="127" spans="1:10" ht="15" customHeight="1" thickBot="1">
      <c r="A127" s="539" t="s">
        <v>132</v>
      </c>
      <c r="B127" s="539"/>
      <c r="C127" s="169" t="s">
        <v>181</v>
      </c>
      <c r="D127" s="169" t="s">
        <v>181</v>
      </c>
      <c r="E127" s="169" t="s">
        <v>181</v>
      </c>
    </row>
    <row r="128" spans="1:10" ht="13.5" customHeight="1" thickBot="1">
      <c r="A128" s="18">
        <v>1</v>
      </c>
      <c r="B128" s="25" t="s">
        <v>383</v>
      </c>
      <c r="C128" s="159">
        <f>+C62-C109</f>
        <v>-5676</v>
      </c>
      <c r="D128" s="159">
        <f>+D62-D109</f>
        <v>-30168</v>
      </c>
      <c r="E128" s="159">
        <f>+E62-E109</f>
        <v>6021</v>
      </c>
    </row>
    <row r="129" spans="1:5" ht="27.75" customHeight="1" thickBot="1">
      <c r="A129" s="18" t="s">
        <v>16</v>
      </c>
      <c r="B129" s="25" t="s">
        <v>389</v>
      </c>
      <c r="C129" s="159">
        <f>+C75-C123</f>
        <v>5676</v>
      </c>
      <c r="D129" s="159">
        <f>+D75-D123</f>
        <v>30168</v>
      </c>
      <c r="E129" s="159">
        <f>+E75-E123</f>
        <v>37684</v>
      </c>
    </row>
  </sheetData>
  <mergeCells count="6">
    <mergeCell ref="A1:E1"/>
    <mergeCell ref="A127:B127"/>
    <mergeCell ref="A78:C78"/>
    <mergeCell ref="A2:B2"/>
    <mergeCell ref="A79:B79"/>
    <mergeCell ref="A126:C12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57" fitToHeight="2" orientation="portrait" r:id="rId1"/>
  <headerFooter alignWithMargins="0">
    <oddHeader>&amp;C&amp;"Times New Roman CE,Félkövér"&amp;12
Buj Község Önkormányzat
2015. ÉVI KÖLTSÉGVETÉSÉNEK ÖSSZEVONT MÉRLEGE&amp;10
&amp;R&amp;"Times New Roman CE,Félkövér dőlt"&amp;11 1.1. melléklet a 6/2016. (V.31.) önkormányzati rendelethez</oddHeader>
  </headerFooter>
  <rowBreaks count="1" manualBreakCount="1">
    <brk id="76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C14"/>
  <sheetViews>
    <sheetView tabSelected="1" view="pageLayout" zoomScaleNormal="100" workbookViewId="0">
      <selection activeCell="C2" sqref="C2"/>
    </sheetView>
  </sheetViews>
  <sheetFormatPr defaultRowHeight="12.75"/>
  <cols>
    <col min="1" max="1" width="7.6640625" style="483" customWidth="1"/>
    <col min="2" max="2" width="60.83203125" style="483" customWidth="1"/>
    <col min="3" max="3" width="25.6640625" style="483" customWidth="1"/>
    <col min="4" max="16384" width="9.33203125" style="483"/>
  </cols>
  <sheetData>
    <row r="1" spans="1:3" ht="15">
      <c r="C1" s="484" t="str">
        <f>+CONCATENATE("6. sz. tájékoztató tábla a 6/2016. (V.31.)  önkormányzati rendelethez")</f>
        <v>6. sz. tájékoztató tábla a 6/2016. (V.31.)  önkormányzati rendelethez</v>
      </c>
    </row>
    <row r="2" spans="1:3" ht="14.25">
      <c r="A2" s="485"/>
      <c r="B2" s="485"/>
      <c r="C2" s="485"/>
    </row>
    <row r="3" spans="1:3" ht="33.75" customHeight="1">
      <c r="A3" s="633" t="s">
        <v>655</v>
      </c>
      <c r="B3" s="633"/>
      <c r="C3" s="633"/>
    </row>
    <row r="4" spans="1:3" ht="13.5" thickBot="1">
      <c r="C4" s="486"/>
    </row>
    <row r="5" spans="1:3" s="490" customFormat="1" ht="43.5" customHeight="1" thickBot="1">
      <c r="A5" s="487" t="s">
        <v>13</v>
      </c>
      <c r="B5" s="488" t="s">
        <v>59</v>
      </c>
      <c r="C5" s="489" t="s">
        <v>656</v>
      </c>
    </row>
    <row r="6" spans="1:3" ht="28.5" customHeight="1">
      <c r="A6" s="491" t="s">
        <v>15</v>
      </c>
      <c r="B6" s="492" t="str">
        <f>+CONCATENATE("Pénzkészlet ",LEFT([1]ÖSSZEFÜGGÉSEK!A4,4),". január 1-jén",CHAR(10),"ebből:")</f>
        <v>Pénzkészlet 2015. január 1-jén
ebből:</v>
      </c>
      <c r="C6" s="493">
        <f>C7+C8</f>
        <v>24759</v>
      </c>
    </row>
    <row r="7" spans="1:3" ht="18" customHeight="1">
      <c r="A7" s="494" t="s">
        <v>16</v>
      </c>
      <c r="B7" s="495" t="s">
        <v>657</v>
      </c>
      <c r="C7" s="496">
        <v>23792</v>
      </c>
    </row>
    <row r="8" spans="1:3" ht="18" customHeight="1">
      <c r="A8" s="494" t="s">
        <v>17</v>
      </c>
      <c r="B8" s="495" t="s">
        <v>658</v>
      </c>
      <c r="C8" s="496">
        <v>967</v>
      </c>
    </row>
    <row r="9" spans="1:3" ht="18" customHeight="1">
      <c r="A9" s="494" t="s">
        <v>18</v>
      </c>
      <c r="B9" s="497" t="s">
        <v>659</v>
      </c>
      <c r="C9" s="496">
        <v>852539</v>
      </c>
    </row>
    <row r="10" spans="1:3" ht="18" customHeight="1">
      <c r="A10" s="498" t="s">
        <v>19</v>
      </c>
      <c r="B10" s="499" t="s">
        <v>660</v>
      </c>
      <c r="C10" s="500">
        <v>808834</v>
      </c>
    </row>
    <row r="11" spans="1:3" ht="18" customHeight="1" thickBot="1">
      <c r="A11" s="501" t="s">
        <v>20</v>
      </c>
      <c r="B11" s="502" t="s">
        <v>661</v>
      </c>
      <c r="C11" s="503">
        <v>-39319</v>
      </c>
    </row>
    <row r="12" spans="1:3" ht="25.5" customHeight="1">
      <c r="A12" s="504" t="s">
        <v>21</v>
      </c>
      <c r="B12" s="505" t="str">
        <f>+CONCATENATE("Záró pénzkészlet ",LEFT([1]ÖSSZEFÜGGÉSEK!A4,4),". december 31-én",CHAR(10),"ebből:")</f>
        <v>Záró pénzkészlet 2015. december 31-én
ebből:</v>
      </c>
      <c r="C12" s="506">
        <f>C6+C9-C10+C11</f>
        <v>29145</v>
      </c>
    </row>
    <row r="13" spans="1:3" ht="18" customHeight="1">
      <c r="A13" s="494" t="s">
        <v>22</v>
      </c>
      <c r="B13" s="495" t="s">
        <v>657</v>
      </c>
      <c r="C13" s="496">
        <v>27800</v>
      </c>
    </row>
    <row r="14" spans="1:3" ht="18" customHeight="1" thickBot="1">
      <c r="A14" s="501" t="s">
        <v>23</v>
      </c>
      <c r="B14" s="507" t="s">
        <v>658</v>
      </c>
      <c r="C14" s="503">
        <v>1345</v>
      </c>
    </row>
  </sheetData>
  <mergeCells count="1">
    <mergeCell ref="A3:C3"/>
  </mergeCells>
  <conditionalFormatting sqref="C12">
    <cfRule type="cellIs" dxfId="0" priority="1" stopIfTrue="1" operator="notEqual">
      <formula>SUM(C13:C14)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3" sqref="B13"/>
    </sheetView>
  </sheetViews>
  <sheetFormatPr defaultRowHeight="12.75"/>
  <sheetData/>
  <phoneticPr fontId="2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topLeftCell="C12" zoomScale="118" zoomScaleNormal="118" zoomScaleSheetLayoutView="100" workbookViewId="0">
      <selection activeCell="J33" sqref="J33"/>
    </sheetView>
  </sheetViews>
  <sheetFormatPr defaultRowHeight="12.75"/>
  <cols>
    <col min="1" max="1" width="6.83203125" style="48" customWidth="1"/>
    <col min="2" max="2" width="55.1640625" style="98" customWidth="1"/>
    <col min="3" max="5" width="16.33203125" style="48" customWidth="1"/>
    <col min="6" max="6" width="55.1640625" style="48" customWidth="1"/>
    <col min="7" max="9" width="16.33203125" style="48" customWidth="1"/>
    <col min="10" max="10" width="4.83203125" style="48" customWidth="1"/>
    <col min="11" max="16384" width="9.33203125" style="48"/>
  </cols>
  <sheetData>
    <row r="1" spans="1:10" ht="39.75" customHeight="1">
      <c r="B1" s="181" t="s">
        <v>135</v>
      </c>
      <c r="C1" s="182"/>
      <c r="D1" s="182"/>
      <c r="E1" s="182"/>
      <c r="F1" s="182"/>
      <c r="G1" s="182"/>
      <c r="H1" s="182"/>
      <c r="I1" s="182"/>
      <c r="J1" s="545" t="str">
        <f>+CONCATENATE("2.1. melléklet a 6/2016. (V.31.) önkormányzati rendelethez")</f>
        <v>2.1. melléklet a 6/2016. (V.31.) önkormányzati rendelethez</v>
      </c>
    </row>
    <row r="2" spans="1:10" ht="14.25" thickBot="1">
      <c r="G2" s="183"/>
      <c r="H2" s="183"/>
      <c r="I2" s="183" t="s">
        <v>58</v>
      </c>
      <c r="J2" s="545"/>
    </row>
    <row r="3" spans="1:10" ht="18" customHeight="1" thickBot="1">
      <c r="A3" s="543" t="s">
        <v>67</v>
      </c>
      <c r="B3" s="184" t="s">
        <v>53</v>
      </c>
      <c r="C3" s="185"/>
      <c r="D3" s="185"/>
      <c r="E3" s="185"/>
      <c r="F3" s="184" t="s">
        <v>54</v>
      </c>
      <c r="G3" s="186"/>
      <c r="H3" s="186"/>
      <c r="I3" s="186"/>
      <c r="J3" s="545"/>
    </row>
    <row r="4" spans="1:10" s="187" customFormat="1" ht="35.25" customHeight="1" thickBot="1">
      <c r="A4" s="544"/>
      <c r="B4" s="99" t="s">
        <v>59</v>
      </c>
      <c r="C4" s="100" t="s">
        <v>466</v>
      </c>
      <c r="D4" s="100" t="s">
        <v>467</v>
      </c>
      <c r="E4" s="100" t="s">
        <v>469</v>
      </c>
      <c r="F4" s="99" t="s">
        <v>59</v>
      </c>
      <c r="G4" s="44" t="str">
        <f>+C4</f>
        <v>2015. évi eredeti előirányzat</v>
      </c>
      <c r="H4" s="44" t="str">
        <f>+D4</f>
        <v>2015. évi módosított előirányzat</v>
      </c>
      <c r="I4" s="44" t="str">
        <f>+E4</f>
        <v>2015.XII.31. teljesítés</v>
      </c>
      <c r="J4" s="545"/>
    </row>
    <row r="5" spans="1:10" s="192" customFormat="1" ht="12" customHeight="1" thickBot="1">
      <c r="A5" s="188" t="s">
        <v>402</v>
      </c>
      <c r="B5" s="189" t="s">
        <v>403</v>
      </c>
      <c r="C5" s="190" t="s">
        <v>404</v>
      </c>
      <c r="D5" s="190" t="s">
        <v>406</v>
      </c>
      <c r="E5" s="190" t="s">
        <v>405</v>
      </c>
      <c r="F5" s="189" t="s">
        <v>407</v>
      </c>
      <c r="G5" s="191" t="s">
        <v>408</v>
      </c>
      <c r="H5" s="191" t="s">
        <v>409</v>
      </c>
      <c r="I5" s="191" t="s">
        <v>468</v>
      </c>
      <c r="J5" s="545"/>
    </row>
    <row r="6" spans="1:10" ht="12.95" customHeight="1">
      <c r="A6" s="193" t="s">
        <v>15</v>
      </c>
      <c r="B6" s="194" t="s">
        <v>301</v>
      </c>
      <c r="C6" s="170">
        <v>199810</v>
      </c>
      <c r="D6" s="170">
        <v>238800</v>
      </c>
      <c r="E6" s="170">
        <v>238800</v>
      </c>
      <c r="F6" s="194" t="s">
        <v>60</v>
      </c>
      <c r="G6" s="160">
        <v>213849</v>
      </c>
      <c r="H6" s="160">
        <v>254554</v>
      </c>
      <c r="I6" s="160">
        <v>234895</v>
      </c>
      <c r="J6" s="545"/>
    </row>
    <row r="7" spans="1:10" ht="12.95" customHeight="1">
      <c r="A7" s="195" t="s">
        <v>16</v>
      </c>
      <c r="B7" s="196" t="s">
        <v>302</v>
      </c>
      <c r="C7" s="171">
        <v>193520</v>
      </c>
      <c r="D7" s="171">
        <v>228575</v>
      </c>
      <c r="E7" s="171">
        <v>204189</v>
      </c>
      <c r="F7" s="196" t="s">
        <v>160</v>
      </c>
      <c r="G7" s="161">
        <v>41167</v>
      </c>
      <c r="H7" s="161">
        <v>45794</v>
      </c>
      <c r="I7" s="161">
        <v>45794</v>
      </c>
      <c r="J7" s="545"/>
    </row>
    <row r="8" spans="1:10" ht="12.95" customHeight="1">
      <c r="A8" s="195" t="s">
        <v>17</v>
      </c>
      <c r="B8" s="196" t="s">
        <v>323</v>
      </c>
      <c r="C8" s="171"/>
      <c r="D8" s="171"/>
      <c r="E8" s="171"/>
      <c r="F8" s="196" t="s">
        <v>186</v>
      </c>
      <c r="G8" s="163">
        <v>111685</v>
      </c>
      <c r="H8" s="163">
        <v>139857</v>
      </c>
      <c r="I8" s="163">
        <v>121200</v>
      </c>
      <c r="J8" s="545"/>
    </row>
    <row r="9" spans="1:10" ht="12.95" customHeight="1">
      <c r="A9" s="195" t="s">
        <v>18</v>
      </c>
      <c r="B9" s="196" t="s">
        <v>151</v>
      </c>
      <c r="C9" s="171">
        <v>18660</v>
      </c>
      <c r="D9" s="171">
        <v>18660</v>
      </c>
      <c r="E9" s="171">
        <v>18882</v>
      </c>
      <c r="F9" s="196" t="s">
        <v>161</v>
      </c>
      <c r="G9" s="163">
        <v>28325</v>
      </c>
      <c r="H9" s="163">
        <v>29082</v>
      </c>
      <c r="I9" s="163">
        <v>29082</v>
      </c>
      <c r="J9" s="545"/>
    </row>
    <row r="10" spans="1:10" ht="12.95" customHeight="1">
      <c r="A10" s="195" t="s">
        <v>19</v>
      </c>
      <c r="B10" s="197" t="s">
        <v>346</v>
      </c>
      <c r="C10" s="171">
        <v>27880</v>
      </c>
      <c r="D10" s="171">
        <v>32816</v>
      </c>
      <c r="E10" s="171">
        <v>40279</v>
      </c>
      <c r="F10" s="196" t="s">
        <v>162</v>
      </c>
      <c r="G10" s="163">
        <v>35499</v>
      </c>
      <c r="H10" s="163">
        <v>41461</v>
      </c>
      <c r="I10" s="163">
        <v>41461</v>
      </c>
      <c r="J10" s="545"/>
    </row>
    <row r="11" spans="1:10" ht="12.95" customHeight="1">
      <c r="A11" s="195" t="s">
        <v>20</v>
      </c>
      <c r="B11" s="196" t="s">
        <v>303</v>
      </c>
      <c r="C11" s="172">
        <v>810</v>
      </c>
      <c r="D11" s="172">
        <v>810</v>
      </c>
      <c r="E11" s="172">
        <v>735</v>
      </c>
      <c r="F11" s="196" t="s">
        <v>46</v>
      </c>
      <c r="G11" s="177">
        <v>4000</v>
      </c>
      <c r="H11" s="177">
        <v>4000</v>
      </c>
      <c r="I11" s="177"/>
      <c r="J11" s="545"/>
    </row>
    <row r="12" spans="1:10" ht="12.95" customHeight="1">
      <c r="A12" s="195" t="s">
        <v>21</v>
      </c>
      <c r="B12" s="196" t="s">
        <v>390</v>
      </c>
      <c r="C12" s="171"/>
      <c r="D12" s="171"/>
      <c r="E12" s="171"/>
      <c r="F12" s="39"/>
      <c r="G12" s="177"/>
      <c r="H12" s="177"/>
      <c r="I12" s="177"/>
      <c r="J12" s="545"/>
    </row>
    <row r="13" spans="1:10" ht="12.95" customHeight="1">
      <c r="A13" s="195" t="s">
        <v>22</v>
      </c>
      <c r="B13" s="39"/>
      <c r="C13" s="171"/>
      <c r="D13" s="171"/>
      <c r="E13" s="171"/>
      <c r="F13" s="39"/>
      <c r="G13" s="177"/>
      <c r="H13" s="177"/>
      <c r="I13" s="177"/>
      <c r="J13" s="545"/>
    </row>
    <row r="14" spans="1:10" ht="12.95" customHeight="1">
      <c r="A14" s="195" t="s">
        <v>23</v>
      </c>
      <c r="B14" s="266"/>
      <c r="C14" s="172"/>
      <c r="D14" s="172"/>
      <c r="E14" s="172"/>
      <c r="F14" s="39"/>
      <c r="G14" s="177"/>
      <c r="H14" s="177"/>
      <c r="I14" s="177"/>
      <c r="J14" s="545"/>
    </row>
    <row r="15" spans="1:10" ht="12.95" customHeight="1">
      <c r="A15" s="195" t="s">
        <v>24</v>
      </c>
      <c r="B15" s="39"/>
      <c r="C15" s="171"/>
      <c r="D15" s="171"/>
      <c r="E15" s="171"/>
      <c r="F15" s="39"/>
      <c r="G15" s="177"/>
      <c r="H15" s="177"/>
      <c r="I15" s="177"/>
      <c r="J15" s="545"/>
    </row>
    <row r="16" spans="1:10" ht="12.95" customHeight="1">
      <c r="A16" s="195" t="s">
        <v>25</v>
      </c>
      <c r="B16" s="39"/>
      <c r="C16" s="171"/>
      <c r="D16" s="171"/>
      <c r="E16" s="171"/>
      <c r="F16" s="39"/>
      <c r="G16" s="177"/>
      <c r="H16" s="177"/>
      <c r="I16" s="177"/>
      <c r="J16" s="545"/>
    </row>
    <row r="17" spans="1:10" ht="12.95" customHeight="1" thickBot="1">
      <c r="A17" s="195" t="s">
        <v>26</v>
      </c>
      <c r="B17" s="50"/>
      <c r="C17" s="173"/>
      <c r="D17" s="173"/>
      <c r="E17" s="173"/>
      <c r="F17" s="39"/>
      <c r="G17" s="178"/>
      <c r="H17" s="178"/>
      <c r="I17" s="178"/>
      <c r="J17" s="545"/>
    </row>
    <row r="18" spans="1:10" ht="15.95" customHeight="1" thickBot="1">
      <c r="A18" s="198" t="s">
        <v>27</v>
      </c>
      <c r="B18" s="84" t="s">
        <v>391</v>
      </c>
      <c r="C18" s="174">
        <f>SUM(C6:C17)</f>
        <v>440680</v>
      </c>
      <c r="D18" s="174">
        <f>SUM(D6:D17)</f>
        <v>519661</v>
      </c>
      <c r="E18" s="174">
        <f>SUM(E6:E17)</f>
        <v>502885</v>
      </c>
      <c r="F18" s="84" t="s">
        <v>309</v>
      </c>
      <c r="G18" s="179">
        <f>SUM(G6:G17)</f>
        <v>434525</v>
      </c>
      <c r="H18" s="179">
        <f>SUM(H6:H17)</f>
        <v>514748</v>
      </c>
      <c r="I18" s="179">
        <f>SUM(I6:I17)</f>
        <v>472432</v>
      </c>
      <c r="J18" s="545"/>
    </row>
    <row r="19" spans="1:10" ht="12.95" customHeight="1">
      <c r="A19" s="199" t="s">
        <v>28</v>
      </c>
      <c r="B19" s="200" t="s">
        <v>306</v>
      </c>
      <c r="C19" s="316">
        <f>+C20+C21+C22+C23</f>
        <v>6856</v>
      </c>
      <c r="D19" s="316">
        <f>+D20+D21+D22+D23</f>
        <v>0</v>
      </c>
      <c r="E19" s="316">
        <f>+E20+E21+E22+E23</f>
        <v>0</v>
      </c>
      <c r="F19" s="201" t="s">
        <v>165</v>
      </c>
      <c r="G19" s="180"/>
      <c r="H19" s="180"/>
      <c r="I19" s="180"/>
      <c r="J19" s="545"/>
    </row>
    <row r="20" spans="1:10" ht="12.95" customHeight="1">
      <c r="A20" s="202" t="s">
        <v>29</v>
      </c>
      <c r="B20" s="201" t="s">
        <v>178</v>
      </c>
      <c r="C20" s="64">
        <v>6856</v>
      </c>
      <c r="D20" s="64"/>
      <c r="E20" s="64"/>
      <c r="F20" s="201" t="s">
        <v>308</v>
      </c>
      <c r="G20" s="65"/>
      <c r="H20" s="65"/>
      <c r="I20" s="65"/>
      <c r="J20" s="545"/>
    </row>
    <row r="21" spans="1:10" ht="12.95" customHeight="1">
      <c r="A21" s="202" t="s">
        <v>30</v>
      </c>
      <c r="B21" s="201" t="s">
        <v>179</v>
      </c>
      <c r="C21" s="64"/>
      <c r="D21" s="64"/>
      <c r="E21" s="64"/>
      <c r="F21" s="201" t="s">
        <v>133</v>
      </c>
      <c r="G21" s="65"/>
      <c r="H21" s="65"/>
      <c r="I21" s="65"/>
      <c r="J21" s="545"/>
    </row>
    <row r="22" spans="1:10" ht="12.95" customHeight="1">
      <c r="A22" s="202" t="s">
        <v>31</v>
      </c>
      <c r="B22" s="201" t="s">
        <v>184</v>
      </c>
      <c r="C22" s="64"/>
      <c r="D22" s="64"/>
      <c r="E22" s="64"/>
      <c r="F22" s="201" t="s">
        <v>134</v>
      </c>
      <c r="G22" s="65"/>
      <c r="H22" s="65"/>
      <c r="I22" s="65"/>
      <c r="J22" s="545"/>
    </row>
    <row r="23" spans="1:10" ht="12.95" customHeight="1">
      <c r="A23" s="202" t="s">
        <v>32</v>
      </c>
      <c r="B23" s="201" t="s">
        <v>185</v>
      </c>
      <c r="C23" s="64"/>
      <c r="D23" s="64"/>
      <c r="E23" s="65"/>
      <c r="F23" s="201" t="s">
        <v>187</v>
      </c>
      <c r="G23" s="65"/>
      <c r="H23" s="65"/>
      <c r="I23" s="65"/>
      <c r="J23" s="545"/>
    </row>
    <row r="24" spans="1:10" ht="12.95" customHeight="1">
      <c r="A24" s="202" t="s">
        <v>33</v>
      </c>
      <c r="B24" s="201" t="s">
        <v>307</v>
      </c>
      <c r="C24" s="203">
        <f>+C25+C26</f>
        <v>0</v>
      </c>
      <c r="D24" s="203">
        <f>+D25+D26</f>
        <v>0</v>
      </c>
      <c r="E24" s="352">
        <f>+E25+E26</f>
        <v>0</v>
      </c>
      <c r="F24" s="212" t="s">
        <v>299</v>
      </c>
      <c r="G24" s="65">
        <v>6856</v>
      </c>
      <c r="H24" s="65">
        <v>6856</v>
      </c>
      <c r="I24" s="65">
        <v>6856</v>
      </c>
      <c r="J24" s="545"/>
    </row>
    <row r="25" spans="1:10" ht="12.95" customHeight="1">
      <c r="A25" s="199" t="s">
        <v>34</v>
      </c>
      <c r="B25" s="200" t="s">
        <v>304</v>
      </c>
      <c r="C25" s="175"/>
      <c r="D25" s="175"/>
      <c r="E25" s="180"/>
      <c r="F25" s="351" t="s">
        <v>378</v>
      </c>
      <c r="G25" s="180"/>
      <c r="H25" s="180"/>
      <c r="I25" s="180"/>
      <c r="J25" s="545"/>
    </row>
    <row r="26" spans="1:10" ht="12.95" customHeight="1">
      <c r="A26" s="202" t="s">
        <v>35</v>
      </c>
      <c r="B26" s="201" t="s">
        <v>305</v>
      </c>
      <c r="C26" s="64"/>
      <c r="D26" s="64"/>
      <c r="E26" s="65"/>
      <c r="F26" s="351" t="s">
        <v>379</v>
      </c>
      <c r="G26" s="65"/>
      <c r="H26" s="65"/>
      <c r="I26" s="65"/>
      <c r="J26" s="545"/>
    </row>
    <row r="27" spans="1:10" ht="12.95" customHeight="1">
      <c r="A27" s="195" t="s">
        <v>36</v>
      </c>
      <c r="B27" s="201" t="s">
        <v>384</v>
      </c>
      <c r="C27" s="64"/>
      <c r="D27" s="64"/>
      <c r="E27" s="64"/>
      <c r="F27" s="196" t="s">
        <v>380</v>
      </c>
      <c r="G27" s="65"/>
      <c r="H27" s="65"/>
      <c r="I27" s="65"/>
      <c r="J27" s="545"/>
    </row>
    <row r="28" spans="1:10" ht="12.95" customHeight="1" thickBot="1">
      <c r="A28" s="243" t="s">
        <v>37</v>
      </c>
      <c r="B28" s="200" t="s">
        <v>273</v>
      </c>
      <c r="C28" s="175"/>
      <c r="D28" s="175"/>
      <c r="E28" s="175">
        <v>7516</v>
      </c>
      <c r="F28" s="268"/>
      <c r="G28" s="180"/>
      <c r="H28" s="180"/>
      <c r="I28" s="180"/>
      <c r="J28" s="545"/>
    </row>
    <row r="29" spans="1:10" ht="15.95" customHeight="1" thickBot="1">
      <c r="A29" s="198" t="s">
        <v>38</v>
      </c>
      <c r="B29" s="84" t="s">
        <v>392</v>
      </c>
      <c r="C29" s="174">
        <f>+C19+C24+C27+C28</f>
        <v>6856</v>
      </c>
      <c r="D29" s="174">
        <f>+D19+D24+D27+D28</f>
        <v>0</v>
      </c>
      <c r="E29" s="174">
        <f>+E19+E24+E27+E28</f>
        <v>7516</v>
      </c>
      <c r="F29" s="84" t="s">
        <v>394</v>
      </c>
      <c r="G29" s="179">
        <f>SUM(G19:G28)</f>
        <v>6856</v>
      </c>
      <c r="H29" s="179">
        <f>SUM(H19:H28)</f>
        <v>6856</v>
      </c>
      <c r="I29" s="179">
        <f>SUM(I19:I28)</f>
        <v>6856</v>
      </c>
      <c r="J29" s="545"/>
    </row>
    <row r="30" spans="1:10" ht="13.5" thickBot="1">
      <c r="A30" s="198" t="s">
        <v>39</v>
      </c>
      <c r="B30" s="204" t="s">
        <v>393</v>
      </c>
      <c r="C30" s="205">
        <f>+C18+C29</f>
        <v>447536</v>
      </c>
      <c r="D30" s="205">
        <f>+D18+D29</f>
        <v>519661</v>
      </c>
      <c r="E30" s="205">
        <f>+E18+E29</f>
        <v>510401</v>
      </c>
      <c r="F30" s="204" t="s">
        <v>395</v>
      </c>
      <c r="G30" s="205">
        <f>+G18+G29</f>
        <v>441381</v>
      </c>
      <c r="H30" s="205">
        <f>+H18+H29</f>
        <v>521604</v>
      </c>
      <c r="I30" s="205">
        <f>+I18+I29</f>
        <v>479288</v>
      </c>
      <c r="J30" s="545"/>
    </row>
    <row r="31" spans="1:10" ht="13.5" thickBot="1">
      <c r="A31" s="198" t="s">
        <v>40</v>
      </c>
      <c r="B31" s="204" t="s">
        <v>146</v>
      </c>
      <c r="C31" s="205" t="str">
        <f>IF(C18-G18&lt;0,G18-C18,"-")</f>
        <v>-</v>
      </c>
      <c r="D31" s="205" t="str">
        <f>IF(D18-H18&lt;0,H18-D18,"-")</f>
        <v>-</v>
      </c>
      <c r="E31" s="205" t="str">
        <f>IF(E18-I18&lt;0,I18-E18,"-")</f>
        <v>-</v>
      </c>
      <c r="F31" s="204" t="s">
        <v>147</v>
      </c>
      <c r="G31" s="205">
        <f>IF(C18-G18&gt;0,C18-G18,"-")</f>
        <v>6155</v>
      </c>
      <c r="H31" s="205">
        <f>IF(D18-H18&gt;0,D18-H18,"-")</f>
        <v>4913</v>
      </c>
      <c r="I31" s="205">
        <f>IF(E18-I18&gt;0,E18-I18,"-")</f>
        <v>30453</v>
      </c>
      <c r="J31" s="545"/>
    </row>
    <row r="32" spans="1:10" ht="13.5" thickBot="1">
      <c r="A32" s="198" t="s">
        <v>41</v>
      </c>
      <c r="B32" s="204" t="s">
        <v>188</v>
      </c>
      <c r="C32" s="205" t="str">
        <f>IF(C18+C29-G30&lt;0,G30-(C18+C29),"-")</f>
        <v>-</v>
      </c>
      <c r="D32" s="205">
        <f>IF(D18+D29-H30&lt;0,H30-(D18+D29),"-")</f>
        <v>1943</v>
      </c>
      <c r="E32" s="205" t="str">
        <f>IF(E18+E29-I30&lt;0,I30-(E18+E29),"-")</f>
        <v>-</v>
      </c>
      <c r="F32" s="204" t="s">
        <v>189</v>
      </c>
      <c r="G32" s="205">
        <f>IF(C18+C29-G30&gt;0,C18+C29-G30,"-")</f>
        <v>6155</v>
      </c>
      <c r="H32" s="205" t="str">
        <f>IF(D18+D29-H30&gt;0,D18+D29-H30,"-")</f>
        <v>-</v>
      </c>
      <c r="I32" s="205">
        <f>IF(E18+E29-I30&gt;0,E18+E29-I30,"-")</f>
        <v>31113</v>
      </c>
      <c r="J32" s="545"/>
    </row>
    <row r="33" spans="2:6" ht="18.75">
      <c r="B33" s="546"/>
      <c r="C33" s="546"/>
      <c r="D33" s="546"/>
      <c r="E33" s="546"/>
      <c r="F33" s="546"/>
    </row>
  </sheetData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view="pageLayout" topLeftCell="C10" zoomScaleNormal="100" zoomScaleSheetLayoutView="115" workbookViewId="0">
      <selection activeCell="J34" sqref="J34"/>
    </sheetView>
  </sheetViews>
  <sheetFormatPr defaultRowHeight="12.75"/>
  <cols>
    <col min="1" max="1" width="6.83203125" style="48" customWidth="1"/>
    <col min="2" max="2" width="55.1640625" style="98" customWidth="1"/>
    <col min="3" max="5" width="16.33203125" style="48" customWidth="1"/>
    <col min="6" max="6" width="55.1640625" style="48" customWidth="1"/>
    <col min="7" max="9" width="16.33203125" style="48" customWidth="1"/>
    <col min="10" max="10" width="4.83203125" style="48" customWidth="1"/>
    <col min="11" max="16384" width="9.33203125" style="48"/>
  </cols>
  <sheetData>
    <row r="1" spans="1:10" ht="31.5">
      <c r="B1" s="181" t="s">
        <v>136</v>
      </c>
      <c r="C1" s="182"/>
      <c r="D1" s="182"/>
      <c r="E1" s="182"/>
      <c r="F1" s="182"/>
      <c r="G1" s="182"/>
      <c r="H1" s="182"/>
      <c r="I1" s="182"/>
      <c r="J1" s="545" t="str">
        <f>+CONCATENATE("2.2. melléklet a 6/2016. (V.31.) önkormányzati rendelethez")</f>
        <v>2.2. melléklet a 6/2016. (V.31.) önkormányzati rendelethez</v>
      </c>
    </row>
    <row r="2" spans="1:10" ht="14.25" thickBot="1">
      <c r="G2" s="183"/>
      <c r="H2" s="183"/>
      <c r="I2" s="183" t="s">
        <v>58</v>
      </c>
      <c r="J2" s="545"/>
    </row>
    <row r="3" spans="1:10" ht="13.5" thickBot="1">
      <c r="A3" s="547" t="s">
        <v>67</v>
      </c>
      <c r="B3" s="184" t="s">
        <v>53</v>
      </c>
      <c r="C3" s="185"/>
      <c r="D3" s="185"/>
      <c r="E3" s="185"/>
      <c r="F3" s="184" t="s">
        <v>54</v>
      </c>
      <c r="G3" s="186"/>
      <c r="H3" s="186"/>
      <c r="I3" s="186"/>
      <c r="J3" s="545"/>
    </row>
    <row r="4" spans="1:10" s="187" customFormat="1" ht="36.75" thickBot="1">
      <c r="A4" s="548"/>
      <c r="B4" s="99" t="s">
        <v>59</v>
      </c>
      <c r="C4" s="100" t="s">
        <v>466</v>
      </c>
      <c r="D4" s="100" t="str">
        <f>+'2.1.sz.mell  '!D4</f>
        <v>2015. évi módosított előirányzat</v>
      </c>
      <c r="E4" s="100" t="str">
        <f>+'2.1.sz.mell  '!E4</f>
        <v>2015.XII.31. teljesítés</v>
      </c>
      <c r="F4" s="99" t="s">
        <v>59</v>
      </c>
      <c r="G4" s="100" t="str">
        <f>+'2.1.sz.mell  '!C4</f>
        <v>2015. évi eredeti előirányzat</v>
      </c>
      <c r="H4" s="100" t="str">
        <f>+'2.1.sz.mell  '!D4</f>
        <v>2015. évi módosított előirányzat</v>
      </c>
      <c r="I4" s="100" t="str">
        <f>+'2.1.sz.mell  '!E4</f>
        <v>2015.XII.31. teljesítés</v>
      </c>
      <c r="J4" s="545"/>
    </row>
    <row r="5" spans="1:10" s="187" customFormat="1" ht="13.5" thickBot="1">
      <c r="A5" s="188" t="s">
        <v>402</v>
      </c>
      <c r="B5" s="189" t="s">
        <v>403</v>
      </c>
      <c r="C5" s="190" t="s">
        <v>404</v>
      </c>
      <c r="D5" s="190" t="s">
        <v>406</v>
      </c>
      <c r="E5" s="190" t="s">
        <v>405</v>
      </c>
      <c r="F5" s="189" t="s">
        <v>407</v>
      </c>
      <c r="G5" s="191" t="s">
        <v>408</v>
      </c>
      <c r="H5" s="191" t="s">
        <v>409</v>
      </c>
      <c r="I5" s="191" t="s">
        <v>468</v>
      </c>
      <c r="J5" s="545"/>
    </row>
    <row r="6" spans="1:10" ht="12.95" customHeight="1">
      <c r="A6" s="193" t="s">
        <v>15</v>
      </c>
      <c r="B6" s="194" t="s">
        <v>310</v>
      </c>
      <c r="C6" s="170">
        <v>99032</v>
      </c>
      <c r="D6" s="170">
        <v>149987</v>
      </c>
      <c r="E6" s="170">
        <v>150411</v>
      </c>
      <c r="F6" s="194" t="s">
        <v>180</v>
      </c>
      <c r="G6" s="176">
        <v>11831</v>
      </c>
      <c r="H6" s="176">
        <v>40554</v>
      </c>
      <c r="I6" s="176">
        <v>30329</v>
      </c>
      <c r="J6" s="545"/>
    </row>
    <row r="7" spans="1:10">
      <c r="A7" s="195" t="s">
        <v>16</v>
      </c>
      <c r="B7" s="196" t="s">
        <v>311</v>
      </c>
      <c r="C7" s="171">
        <v>99032</v>
      </c>
      <c r="D7" s="171">
        <v>149987</v>
      </c>
      <c r="E7" s="171">
        <v>149987</v>
      </c>
      <c r="F7" s="196" t="s">
        <v>316</v>
      </c>
      <c r="G7" s="177"/>
      <c r="H7" s="177"/>
      <c r="I7" s="177"/>
      <c r="J7" s="545"/>
    </row>
    <row r="8" spans="1:10" ht="12.95" customHeight="1">
      <c r="A8" s="195" t="s">
        <v>17</v>
      </c>
      <c r="B8" s="196" t="s">
        <v>9</v>
      </c>
      <c r="C8" s="171"/>
      <c r="D8" s="171"/>
      <c r="E8" s="171"/>
      <c r="F8" s="196" t="s">
        <v>164</v>
      </c>
      <c r="G8" s="177">
        <v>99032</v>
      </c>
      <c r="H8" s="177">
        <v>144514</v>
      </c>
      <c r="I8" s="177">
        <v>144514</v>
      </c>
      <c r="J8" s="545"/>
    </row>
    <row r="9" spans="1:10" ht="12.95" customHeight="1">
      <c r="A9" s="195" t="s">
        <v>18</v>
      </c>
      <c r="B9" s="196" t="s">
        <v>312</v>
      </c>
      <c r="C9" s="171"/>
      <c r="D9" s="171"/>
      <c r="E9" s="171"/>
      <c r="F9" s="196" t="s">
        <v>317</v>
      </c>
      <c r="G9" s="177">
        <v>99032</v>
      </c>
      <c r="H9" s="177">
        <v>128634</v>
      </c>
      <c r="I9" s="177">
        <v>128634</v>
      </c>
      <c r="J9" s="545"/>
    </row>
    <row r="10" spans="1:10" ht="12.75" customHeight="1">
      <c r="A10" s="195" t="s">
        <v>19</v>
      </c>
      <c r="B10" s="196" t="s">
        <v>313</v>
      </c>
      <c r="C10" s="171"/>
      <c r="D10" s="171"/>
      <c r="E10" s="171"/>
      <c r="F10" s="196" t="s">
        <v>183</v>
      </c>
      <c r="G10" s="177"/>
      <c r="H10" s="177"/>
      <c r="I10" s="177"/>
      <c r="J10" s="545"/>
    </row>
    <row r="11" spans="1:10" ht="12.95" customHeight="1">
      <c r="A11" s="195" t="s">
        <v>20</v>
      </c>
      <c r="B11" s="196" t="s">
        <v>314</v>
      </c>
      <c r="C11" s="172"/>
      <c r="D11" s="172"/>
      <c r="E11" s="172"/>
      <c r="F11" s="269"/>
      <c r="G11" s="177"/>
      <c r="H11" s="177"/>
      <c r="I11" s="177"/>
      <c r="J11" s="545"/>
    </row>
    <row r="12" spans="1:10" ht="12.95" customHeight="1">
      <c r="A12" s="195" t="s">
        <v>21</v>
      </c>
      <c r="B12" s="39"/>
      <c r="C12" s="171"/>
      <c r="D12" s="171"/>
      <c r="E12" s="171"/>
      <c r="F12" s="269"/>
      <c r="G12" s="177"/>
      <c r="H12" s="177"/>
      <c r="I12" s="177"/>
      <c r="J12" s="545"/>
    </row>
    <row r="13" spans="1:10" ht="12.95" customHeight="1">
      <c r="A13" s="195" t="s">
        <v>22</v>
      </c>
      <c r="B13" s="39"/>
      <c r="C13" s="171"/>
      <c r="D13" s="171"/>
      <c r="E13" s="171"/>
      <c r="F13" s="270"/>
      <c r="G13" s="177"/>
      <c r="H13" s="177"/>
      <c r="I13" s="177"/>
      <c r="J13" s="545"/>
    </row>
    <row r="14" spans="1:10" ht="12.95" customHeight="1">
      <c r="A14" s="195" t="s">
        <v>23</v>
      </c>
      <c r="B14" s="267"/>
      <c r="C14" s="172"/>
      <c r="D14" s="172"/>
      <c r="E14" s="172"/>
      <c r="F14" s="269"/>
      <c r="G14" s="177"/>
      <c r="H14" s="177"/>
      <c r="I14" s="177"/>
      <c r="J14" s="545"/>
    </row>
    <row r="15" spans="1:10">
      <c r="A15" s="195" t="s">
        <v>24</v>
      </c>
      <c r="B15" s="39"/>
      <c r="C15" s="172"/>
      <c r="D15" s="172"/>
      <c r="E15" s="172"/>
      <c r="F15" s="269"/>
      <c r="G15" s="177"/>
      <c r="H15" s="177"/>
      <c r="I15" s="177"/>
      <c r="J15" s="545"/>
    </row>
    <row r="16" spans="1:10" ht="12.95" customHeight="1" thickBot="1">
      <c r="A16" s="243" t="s">
        <v>25</v>
      </c>
      <c r="B16" s="268"/>
      <c r="C16" s="245"/>
      <c r="D16" s="245"/>
      <c r="E16" s="245"/>
      <c r="F16" s="244" t="s">
        <v>46</v>
      </c>
      <c r="G16" s="221"/>
      <c r="H16" s="221"/>
      <c r="I16" s="221"/>
      <c r="J16" s="545"/>
    </row>
    <row r="17" spans="1:10" ht="15.95" customHeight="1" thickBot="1">
      <c r="A17" s="198" t="s">
        <v>26</v>
      </c>
      <c r="B17" s="84" t="s">
        <v>324</v>
      </c>
      <c r="C17" s="174">
        <f>+C6+C8+C9+C11+C12+C13+C14+C15+C16</f>
        <v>99032</v>
      </c>
      <c r="D17" s="174">
        <f>+D6+D8+D9+D11+D12+D13+D14+D15+D16</f>
        <v>149987</v>
      </c>
      <c r="E17" s="174">
        <f>+E6+E8+E9+E11+E12+E13+E14+E15+E16</f>
        <v>150411</v>
      </c>
      <c r="F17" s="84" t="s">
        <v>325</v>
      </c>
      <c r="G17" s="179">
        <f>+G6+G8+G10+G11+G12+G13+G14+G15+G16</f>
        <v>110863</v>
      </c>
      <c r="H17" s="179">
        <f>+H6+H8+H10+H11+H12+H13+H14+H15+H16</f>
        <v>185068</v>
      </c>
      <c r="I17" s="179">
        <f>+I6+I8+I10+I11+I12+I13+I14+I15+I16</f>
        <v>174843</v>
      </c>
      <c r="J17" s="545"/>
    </row>
    <row r="18" spans="1:10" ht="12.95" customHeight="1">
      <c r="A18" s="193" t="s">
        <v>27</v>
      </c>
      <c r="B18" s="208" t="s">
        <v>201</v>
      </c>
      <c r="C18" s="215">
        <f>+C19+C20+C21+C22+C23</f>
        <v>7347</v>
      </c>
      <c r="D18" s="215">
        <f>+D19+D20+D21+D22+D23</f>
        <v>39888</v>
      </c>
      <c r="E18" s="215">
        <f>+E19+E20+E21+E22+E23</f>
        <v>39888</v>
      </c>
      <c r="F18" s="201" t="s">
        <v>165</v>
      </c>
      <c r="G18" s="62"/>
      <c r="H18" s="62"/>
      <c r="I18" s="62"/>
      <c r="J18" s="545"/>
    </row>
    <row r="19" spans="1:10" ht="12.95" customHeight="1">
      <c r="A19" s="195" t="s">
        <v>28</v>
      </c>
      <c r="B19" s="209" t="s">
        <v>190</v>
      </c>
      <c r="C19" s="64">
        <v>7347</v>
      </c>
      <c r="D19" s="64">
        <v>39888</v>
      </c>
      <c r="E19" s="64">
        <v>39888</v>
      </c>
      <c r="F19" s="201" t="s">
        <v>167</v>
      </c>
      <c r="G19" s="65"/>
      <c r="H19" s="65"/>
      <c r="I19" s="65"/>
      <c r="J19" s="545"/>
    </row>
    <row r="20" spans="1:10" ht="12.95" customHeight="1">
      <c r="A20" s="193" t="s">
        <v>29</v>
      </c>
      <c r="B20" s="209" t="s">
        <v>191</v>
      </c>
      <c r="C20" s="64"/>
      <c r="D20" s="64"/>
      <c r="E20" s="64"/>
      <c r="F20" s="201" t="s">
        <v>133</v>
      </c>
      <c r="G20" s="65"/>
      <c r="H20" s="65"/>
      <c r="I20" s="65"/>
      <c r="J20" s="545"/>
    </row>
    <row r="21" spans="1:10" ht="12.95" customHeight="1">
      <c r="A21" s="195" t="s">
        <v>30</v>
      </c>
      <c r="B21" s="209" t="s">
        <v>192</v>
      </c>
      <c r="C21" s="64"/>
      <c r="D21" s="64"/>
      <c r="E21" s="64"/>
      <c r="F21" s="201" t="s">
        <v>134</v>
      </c>
      <c r="G21" s="65">
        <v>1671</v>
      </c>
      <c r="H21" s="65">
        <v>16709</v>
      </c>
      <c r="I21" s="65">
        <v>16709</v>
      </c>
      <c r="J21" s="545"/>
    </row>
    <row r="22" spans="1:10" ht="12.95" customHeight="1">
      <c r="A22" s="193" t="s">
        <v>31</v>
      </c>
      <c r="B22" s="209" t="s">
        <v>193</v>
      </c>
      <c r="C22" s="64"/>
      <c r="D22" s="64"/>
      <c r="E22" s="64"/>
      <c r="F22" s="200" t="s">
        <v>187</v>
      </c>
      <c r="G22" s="65"/>
      <c r="H22" s="65"/>
      <c r="I22" s="65"/>
      <c r="J22" s="545"/>
    </row>
    <row r="23" spans="1:10" ht="12.95" customHeight="1">
      <c r="A23" s="195" t="s">
        <v>32</v>
      </c>
      <c r="B23" s="210" t="s">
        <v>194</v>
      </c>
      <c r="C23" s="64"/>
      <c r="D23" s="64"/>
      <c r="E23" s="64"/>
      <c r="F23" s="201" t="s">
        <v>168</v>
      </c>
      <c r="G23" s="65"/>
      <c r="H23" s="65"/>
      <c r="I23" s="65"/>
      <c r="J23" s="545"/>
    </row>
    <row r="24" spans="1:10" ht="12.95" customHeight="1">
      <c r="A24" s="193" t="s">
        <v>33</v>
      </c>
      <c r="B24" s="211" t="s">
        <v>195</v>
      </c>
      <c r="C24" s="203">
        <f>+C25+C26+C27+C28+C29</f>
        <v>0</v>
      </c>
      <c r="D24" s="203">
        <f>+D25+D26+D27+D28+D29</f>
        <v>15038</v>
      </c>
      <c r="E24" s="203">
        <f>+E25+E26+E27+E28+E29</f>
        <v>15038</v>
      </c>
      <c r="F24" s="212" t="s">
        <v>166</v>
      </c>
      <c r="G24" s="65"/>
      <c r="H24" s="65"/>
      <c r="I24" s="65"/>
      <c r="J24" s="545"/>
    </row>
    <row r="25" spans="1:10" ht="12.95" customHeight="1">
      <c r="A25" s="195" t="s">
        <v>34</v>
      </c>
      <c r="B25" s="210" t="s">
        <v>196</v>
      </c>
      <c r="C25" s="64"/>
      <c r="D25" s="64">
        <v>15038</v>
      </c>
      <c r="E25" s="64">
        <v>15038</v>
      </c>
      <c r="F25" s="212" t="s">
        <v>318</v>
      </c>
      <c r="G25" s="65"/>
      <c r="H25" s="65">
        <v>1193</v>
      </c>
      <c r="I25" s="65">
        <v>1193</v>
      </c>
      <c r="J25" s="545"/>
    </row>
    <row r="26" spans="1:10" ht="12.95" customHeight="1">
      <c r="A26" s="193" t="s">
        <v>35</v>
      </c>
      <c r="B26" s="210" t="s">
        <v>197</v>
      </c>
      <c r="C26" s="64"/>
      <c r="D26" s="64"/>
      <c r="E26" s="64"/>
      <c r="F26" s="207"/>
      <c r="G26" s="65"/>
      <c r="H26" s="65"/>
      <c r="I26" s="65"/>
      <c r="J26" s="545"/>
    </row>
    <row r="27" spans="1:10" ht="12.95" customHeight="1">
      <c r="A27" s="195" t="s">
        <v>36</v>
      </c>
      <c r="B27" s="209" t="s">
        <v>198</v>
      </c>
      <c r="C27" s="64"/>
      <c r="D27" s="64"/>
      <c r="E27" s="64"/>
      <c r="F27" s="81"/>
      <c r="G27" s="65"/>
      <c r="H27" s="65"/>
      <c r="I27" s="65"/>
      <c r="J27" s="545"/>
    </row>
    <row r="28" spans="1:10" ht="12.95" customHeight="1">
      <c r="A28" s="193" t="s">
        <v>37</v>
      </c>
      <c r="B28" s="213" t="s">
        <v>199</v>
      </c>
      <c r="C28" s="64"/>
      <c r="D28" s="64"/>
      <c r="E28" s="64"/>
      <c r="F28" s="39"/>
      <c r="G28" s="65"/>
      <c r="H28" s="65"/>
      <c r="I28" s="65"/>
      <c r="J28" s="545"/>
    </row>
    <row r="29" spans="1:10" ht="12.95" customHeight="1" thickBot="1">
      <c r="A29" s="195" t="s">
        <v>38</v>
      </c>
      <c r="B29" s="214" t="s">
        <v>200</v>
      </c>
      <c r="C29" s="64"/>
      <c r="D29" s="64"/>
      <c r="E29" s="64"/>
      <c r="F29" s="81"/>
      <c r="G29" s="65"/>
      <c r="H29" s="65"/>
      <c r="I29" s="65"/>
      <c r="J29" s="545"/>
    </row>
    <row r="30" spans="1:10" ht="21.75" customHeight="1" thickBot="1">
      <c r="A30" s="198" t="s">
        <v>39</v>
      </c>
      <c r="B30" s="84" t="s">
        <v>315</v>
      </c>
      <c r="C30" s="174">
        <f>+C18+C24</f>
        <v>7347</v>
      </c>
      <c r="D30" s="174">
        <f>+D18+D24</f>
        <v>54926</v>
      </c>
      <c r="E30" s="174">
        <f>+E18+E24</f>
        <v>54926</v>
      </c>
      <c r="F30" s="84" t="s">
        <v>319</v>
      </c>
      <c r="G30" s="179">
        <f>SUM(G18:G29)</f>
        <v>1671</v>
      </c>
      <c r="H30" s="179">
        <f>SUM(H18:H29)</f>
        <v>17902</v>
      </c>
      <c r="I30" s="179">
        <f>SUM(I18:I29)</f>
        <v>17902</v>
      </c>
      <c r="J30" s="545"/>
    </row>
    <row r="31" spans="1:10" ht="13.5" thickBot="1">
      <c r="A31" s="198" t="s">
        <v>40</v>
      </c>
      <c r="B31" s="204" t="s">
        <v>320</v>
      </c>
      <c r="C31" s="205">
        <f>+C17+C30</f>
        <v>106379</v>
      </c>
      <c r="D31" s="205">
        <f>+D17+D30</f>
        <v>204913</v>
      </c>
      <c r="E31" s="205">
        <f>+E17+E30</f>
        <v>205337</v>
      </c>
      <c r="F31" s="204" t="s">
        <v>321</v>
      </c>
      <c r="G31" s="205">
        <f>+G17+G30</f>
        <v>112534</v>
      </c>
      <c r="H31" s="205">
        <f>+H17+H30</f>
        <v>202970</v>
      </c>
      <c r="I31" s="205">
        <f>+I17+I30</f>
        <v>192745</v>
      </c>
      <c r="J31" s="545"/>
    </row>
    <row r="32" spans="1:10" ht="13.5" thickBot="1">
      <c r="A32" s="198" t="s">
        <v>41</v>
      </c>
      <c r="B32" s="204" t="s">
        <v>146</v>
      </c>
      <c r="C32" s="205">
        <f>IF(C17-G17&lt;0,G17-C17,"-")</f>
        <v>11831</v>
      </c>
      <c r="D32" s="205">
        <f>IF(D17-H17&lt;0,H17-D17,"-")</f>
        <v>35081</v>
      </c>
      <c r="E32" s="205">
        <f>IF(E17-I17&lt;0,I17-E17,"-")</f>
        <v>24432</v>
      </c>
      <c r="F32" s="204" t="s">
        <v>147</v>
      </c>
      <c r="G32" s="205" t="str">
        <f>IF(C17-G17&gt;0,C17-G17,"-")</f>
        <v>-</v>
      </c>
      <c r="H32" s="205" t="str">
        <f>IF(D17-H17&gt;0,D17-H17,"-")</f>
        <v>-</v>
      </c>
      <c r="I32" s="205" t="str">
        <f>IF(E17-I17&gt;0,E17-I17,"-")</f>
        <v>-</v>
      </c>
      <c r="J32" s="545"/>
    </row>
    <row r="33" spans="1:10" ht="13.5" thickBot="1">
      <c r="A33" s="198" t="s">
        <v>42</v>
      </c>
      <c r="B33" s="204" t="s">
        <v>188</v>
      </c>
      <c r="C33" s="205">
        <f>IF(C17+C30-G31&lt;0,G31-(C17+C30),"-")</f>
        <v>6155</v>
      </c>
      <c r="D33" s="205" t="str">
        <f>IF(D17+D30-H31&lt;0,H31-(D17+D30),"-")</f>
        <v>-</v>
      </c>
      <c r="E33" s="205" t="str">
        <f>IF(E17+E30-I31&lt;0,I31-(E17+E30),"-")</f>
        <v>-</v>
      </c>
      <c r="F33" s="204" t="s">
        <v>189</v>
      </c>
      <c r="G33" s="205" t="str">
        <f>IF(C17+C30-G31&gt;0,C17+C30-G31,"-")</f>
        <v>-</v>
      </c>
      <c r="H33" s="205">
        <f>IF(D17+D30-H31&gt;0,D17+D30-H31,"-")</f>
        <v>1943</v>
      </c>
      <c r="I33" s="205">
        <f>IF(E17+E30-I31&gt;0,E17+E30-I31,"-")</f>
        <v>12592</v>
      </c>
      <c r="J33" s="545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65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H18"/>
  <sheetViews>
    <sheetView view="pageLayout" zoomScaleNormal="100" workbookViewId="0">
      <selection activeCell="G2" sqref="G2"/>
    </sheetView>
  </sheetViews>
  <sheetFormatPr defaultRowHeight="12.75"/>
  <cols>
    <col min="1" max="1" width="47.1640625" style="36" customWidth="1"/>
    <col min="2" max="2" width="15.6640625" style="35" customWidth="1"/>
    <col min="3" max="3" width="16.33203125" style="35" customWidth="1"/>
    <col min="4" max="4" width="18" style="35" customWidth="1"/>
    <col min="5" max="7" width="16.6640625" style="35" customWidth="1"/>
    <col min="8" max="8" width="18.83203125" style="48" customWidth="1"/>
    <col min="9" max="10" width="12.83203125" style="35" customWidth="1"/>
    <col min="11" max="11" width="13.83203125" style="35" customWidth="1"/>
    <col min="12" max="16384" width="9.33203125" style="35"/>
  </cols>
  <sheetData>
    <row r="1" spans="1:8" ht="25.5" customHeight="1">
      <c r="A1" s="549" t="s">
        <v>0</v>
      </c>
      <c r="B1" s="549"/>
      <c r="C1" s="549"/>
      <c r="D1" s="549"/>
      <c r="E1" s="549"/>
      <c r="F1" s="549"/>
      <c r="G1" s="549"/>
      <c r="H1" s="549"/>
    </row>
    <row r="2" spans="1:8" ht="22.5" customHeight="1" thickBot="1">
      <c r="A2" s="98"/>
      <c r="B2" s="48"/>
      <c r="C2" s="48"/>
      <c r="D2" s="48"/>
      <c r="E2" s="48"/>
      <c r="F2" s="48"/>
      <c r="G2" s="48"/>
      <c r="H2" s="43" t="s">
        <v>58</v>
      </c>
    </row>
    <row r="3" spans="1:8" s="38" customFormat="1" ht="44.25" customHeight="1" thickBot="1">
      <c r="A3" s="99" t="s">
        <v>62</v>
      </c>
      <c r="B3" s="100" t="s">
        <v>63</v>
      </c>
      <c r="C3" s="100" t="s">
        <v>64</v>
      </c>
      <c r="D3" s="100" t="str">
        <f>+CONCATENATE("Felhasználás   ",LEFT(ÖSSZEFÜGGÉSEK!A5,4)-1,". XII. 31-ig")</f>
        <v>Felhasználás   2015. XII. 31-ig</v>
      </c>
      <c r="E3" s="100" t="s">
        <v>464</v>
      </c>
      <c r="F3" s="100" t="s">
        <v>467</v>
      </c>
      <c r="G3" s="100" t="s">
        <v>469</v>
      </c>
      <c r="H3" s="44" t="str">
        <f>+CONCATENATE(LEFT(ÖSSZEFÜGGÉSEK!A5,4),". utáni szükséglet")</f>
        <v>2016. utáni szükséglet</v>
      </c>
    </row>
    <row r="4" spans="1:8" s="48" customFormat="1" ht="12" customHeight="1" thickBot="1">
      <c r="A4" s="45" t="s">
        <v>402</v>
      </c>
      <c r="B4" s="46" t="s">
        <v>403</v>
      </c>
      <c r="C4" s="46" t="s">
        <v>404</v>
      </c>
      <c r="D4" s="46" t="s">
        <v>406</v>
      </c>
      <c r="E4" s="46" t="s">
        <v>405</v>
      </c>
      <c r="F4" s="46" t="s">
        <v>407</v>
      </c>
      <c r="G4" s="46" t="s">
        <v>408</v>
      </c>
      <c r="H4" s="47" t="s">
        <v>470</v>
      </c>
    </row>
    <row r="5" spans="1:8" ht="15.95" customHeight="1">
      <c r="A5" s="319" t="s">
        <v>448</v>
      </c>
      <c r="B5" s="320">
        <v>1600</v>
      </c>
      <c r="C5" s="300" t="s">
        <v>449</v>
      </c>
      <c r="D5" s="320"/>
      <c r="E5" s="320">
        <v>1500</v>
      </c>
      <c r="F5" s="320">
        <v>1600</v>
      </c>
      <c r="G5" s="320">
        <v>1600</v>
      </c>
      <c r="H5" s="49">
        <f t="shared" ref="H5:H17" si="0">B5-D5-G5</f>
        <v>0</v>
      </c>
    </row>
    <row r="6" spans="1:8" ht="15.95" customHeight="1">
      <c r="A6" s="319" t="s">
        <v>472</v>
      </c>
      <c r="B6" s="320">
        <v>650</v>
      </c>
      <c r="C6" s="300" t="s">
        <v>449</v>
      </c>
      <c r="D6" s="320"/>
      <c r="E6" s="320">
        <v>1270</v>
      </c>
      <c r="F6" s="320">
        <v>1500</v>
      </c>
      <c r="G6" s="320">
        <v>650</v>
      </c>
      <c r="H6" s="49">
        <f t="shared" si="0"/>
        <v>0</v>
      </c>
    </row>
    <row r="7" spans="1:8" ht="15.95" customHeight="1">
      <c r="A7" s="319" t="s">
        <v>450</v>
      </c>
      <c r="B7" s="320">
        <v>445</v>
      </c>
      <c r="C7" s="300" t="s">
        <v>449</v>
      </c>
      <c r="D7" s="320"/>
      <c r="E7" s="320">
        <v>444</v>
      </c>
      <c r="F7" s="320">
        <v>445</v>
      </c>
      <c r="G7" s="320">
        <v>445</v>
      </c>
      <c r="H7" s="49">
        <f t="shared" si="0"/>
        <v>0</v>
      </c>
    </row>
    <row r="8" spans="1:8" ht="15.95" customHeight="1">
      <c r="A8" s="319" t="s">
        <v>473</v>
      </c>
      <c r="B8" s="320">
        <v>502</v>
      </c>
      <c r="C8" s="300" t="s">
        <v>449</v>
      </c>
      <c r="D8" s="320"/>
      <c r="E8" s="320"/>
      <c r="F8" s="320">
        <v>502</v>
      </c>
      <c r="G8" s="320">
        <v>502</v>
      </c>
      <c r="H8" s="49"/>
    </row>
    <row r="9" spans="1:8" ht="15.95" customHeight="1">
      <c r="A9" s="321" t="s">
        <v>471</v>
      </c>
      <c r="B9" s="320">
        <v>982</v>
      </c>
      <c r="C9" s="300" t="s">
        <v>449</v>
      </c>
      <c r="D9" s="320"/>
      <c r="E9" s="320">
        <v>1270</v>
      </c>
      <c r="F9" s="320">
        <v>1270</v>
      </c>
      <c r="G9" s="320">
        <v>982</v>
      </c>
      <c r="H9" s="49">
        <f t="shared" si="0"/>
        <v>0</v>
      </c>
    </row>
    <row r="10" spans="1:8" ht="15.95" customHeight="1">
      <c r="A10" s="319" t="s">
        <v>451</v>
      </c>
      <c r="B10" s="320">
        <v>9847</v>
      </c>
      <c r="C10" s="300" t="s">
        <v>449</v>
      </c>
      <c r="D10" s="320"/>
      <c r="E10" s="320">
        <v>7347</v>
      </c>
      <c r="F10" s="320">
        <v>9847</v>
      </c>
      <c r="G10" s="320">
        <v>9847</v>
      </c>
      <c r="H10" s="49">
        <f t="shared" si="0"/>
        <v>0</v>
      </c>
    </row>
    <row r="11" spans="1:8" ht="15.95" customHeight="1">
      <c r="A11" s="296" t="s">
        <v>474</v>
      </c>
      <c r="B11" s="320">
        <v>16303</v>
      </c>
      <c r="C11" s="300" t="s">
        <v>449</v>
      </c>
      <c r="D11" s="320"/>
      <c r="E11" s="320"/>
      <c r="F11" s="320">
        <v>25390</v>
      </c>
      <c r="G11" s="320">
        <v>16303</v>
      </c>
      <c r="H11" s="49">
        <f t="shared" si="0"/>
        <v>0</v>
      </c>
    </row>
    <row r="12" spans="1:8" ht="15.95" customHeight="1">
      <c r="A12" s="295"/>
      <c r="B12" s="23"/>
      <c r="C12" s="297"/>
      <c r="D12" s="23"/>
      <c r="E12" s="23"/>
      <c r="F12" s="23"/>
      <c r="G12" s="23"/>
      <c r="H12" s="49">
        <f t="shared" si="0"/>
        <v>0</v>
      </c>
    </row>
    <row r="13" spans="1:8" ht="15.95" customHeight="1">
      <c r="A13" s="295"/>
      <c r="B13" s="23"/>
      <c r="C13" s="297"/>
      <c r="D13" s="23"/>
      <c r="E13" s="23"/>
      <c r="F13" s="23"/>
      <c r="G13" s="23"/>
      <c r="H13" s="49">
        <f t="shared" si="0"/>
        <v>0</v>
      </c>
    </row>
    <row r="14" spans="1:8" ht="15.95" customHeight="1">
      <c r="A14" s="295"/>
      <c r="B14" s="23"/>
      <c r="C14" s="297"/>
      <c r="D14" s="23"/>
      <c r="E14" s="23"/>
      <c r="F14" s="23"/>
      <c r="G14" s="23"/>
      <c r="H14" s="49">
        <f t="shared" si="0"/>
        <v>0</v>
      </c>
    </row>
    <row r="15" spans="1:8" ht="15.95" customHeight="1">
      <c r="A15" s="295"/>
      <c r="B15" s="23"/>
      <c r="C15" s="297"/>
      <c r="D15" s="23"/>
      <c r="E15" s="23"/>
      <c r="F15" s="23"/>
      <c r="G15" s="23"/>
      <c r="H15" s="49">
        <f t="shared" si="0"/>
        <v>0</v>
      </c>
    </row>
    <row r="16" spans="1:8" ht="15.75" customHeight="1">
      <c r="A16" s="295"/>
      <c r="B16" s="23"/>
      <c r="C16" s="297"/>
      <c r="D16" s="23"/>
      <c r="E16" s="23"/>
      <c r="F16" s="23"/>
      <c r="G16" s="23"/>
      <c r="H16" s="49">
        <f t="shared" si="0"/>
        <v>0</v>
      </c>
    </row>
    <row r="17" spans="1:8" ht="15.95" customHeight="1" thickBot="1">
      <c r="A17" s="50"/>
      <c r="B17" s="24"/>
      <c r="C17" s="298"/>
      <c r="D17" s="24"/>
      <c r="E17" s="24"/>
      <c r="F17" s="24"/>
      <c r="G17" s="24"/>
      <c r="H17" s="51">
        <f t="shared" si="0"/>
        <v>0</v>
      </c>
    </row>
    <row r="18" spans="1:8" s="52" customFormat="1" ht="18" customHeight="1" thickBot="1">
      <c r="A18" s="101" t="s">
        <v>61</v>
      </c>
      <c r="B18" s="322">
        <f>SUM(B5:B17)</f>
        <v>30329</v>
      </c>
      <c r="C18" s="323"/>
      <c r="D18" s="322">
        <f>SUM(D5:D17)</f>
        <v>0</v>
      </c>
      <c r="E18" s="322">
        <f>SUM(E5:E17)</f>
        <v>11831</v>
      </c>
      <c r="F18" s="322">
        <f>SUM(F5:F17)</f>
        <v>40554</v>
      </c>
      <c r="G18" s="322">
        <f>SUM(G5:G17)</f>
        <v>30329</v>
      </c>
      <c r="H18" s="324">
        <f>SUM(H5:H17)</f>
        <v>0</v>
      </c>
    </row>
  </sheetData>
  <mergeCells count="1">
    <mergeCell ref="A1:H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86" orientation="landscape" horizontalDpi="300" verticalDpi="300" r:id="rId1"/>
  <headerFooter alignWithMargins="0">
    <oddHeader>&amp;R&amp;"Times New Roman CE,Félkövér dőlt"&amp;11 3. melléklet a 6/2016. (V.31.)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H17"/>
  <sheetViews>
    <sheetView view="pageLayout" zoomScaleNormal="100" workbookViewId="0">
      <selection sqref="A1:H1"/>
    </sheetView>
  </sheetViews>
  <sheetFormatPr defaultRowHeight="12.75"/>
  <cols>
    <col min="1" max="1" width="60.6640625" style="36" customWidth="1"/>
    <col min="2" max="2" width="15.6640625" style="35" customWidth="1"/>
    <col min="3" max="3" width="16.33203125" style="35" customWidth="1"/>
    <col min="4" max="4" width="18" style="35" customWidth="1"/>
    <col min="5" max="7" width="16.6640625" style="35" customWidth="1"/>
    <col min="8" max="8" width="18.83203125" style="35" customWidth="1"/>
    <col min="9" max="10" width="12.83203125" style="35" customWidth="1"/>
    <col min="11" max="11" width="13.83203125" style="35" customWidth="1"/>
    <col min="12" max="16384" width="9.33203125" style="35"/>
  </cols>
  <sheetData>
    <row r="1" spans="1:8" ht="24.75" customHeight="1">
      <c r="A1" s="549" t="s">
        <v>1</v>
      </c>
      <c r="B1" s="549"/>
      <c r="C1" s="549"/>
      <c r="D1" s="549"/>
      <c r="E1" s="549"/>
      <c r="F1" s="549"/>
      <c r="G1" s="549"/>
      <c r="H1" s="549"/>
    </row>
    <row r="2" spans="1:8" ht="23.25" customHeight="1" thickBot="1">
      <c r="A2" s="98"/>
      <c r="B2" s="48"/>
      <c r="C2" s="48"/>
      <c r="D2" s="48"/>
      <c r="E2" s="48"/>
      <c r="F2" s="48"/>
      <c r="G2" s="48"/>
      <c r="H2" s="43" t="s">
        <v>58</v>
      </c>
    </row>
    <row r="3" spans="1:8" s="38" customFormat="1" ht="48.75" customHeight="1" thickBot="1">
      <c r="A3" s="99" t="s">
        <v>65</v>
      </c>
      <c r="B3" s="100" t="s">
        <v>63</v>
      </c>
      <c r="C3" s="100" t="s">
        <v>64</v>
      </c>
      <c r="D3" s="100" t="str">
        <f>+'3.sz.mell.'!D3</f>
        <v>Felhasználás   2015. XII. 31-ig</v>
      </c>
      <c r="E3" s="100" t="s">
        <v>466</v>
      </c>
      <c r="F3" s="100" t="s">
        <v>467</v>
      </c>
      <c r="G3" s="100" t="str">
        <f>+'3.sz.mell.'!G3</f>
        <v>2015.XII.31. teljesítés</v>
      </c>
      <c r="H3" s="44" t="str">
        <f>+CONCATENATE(LEFT(ÖSSZEFÜGGÉSEK!A5,4),". utáni szükséglet ",CHAR(10),"(H=B - D - G)")</f>
        <v>2016. utáni szükséglet 
(H=B - D - G)</v>
      </c>
    </row>
    <row r="4" spans="1:8" s="48" customFormat="1" ht="15" customHeight="1" thickBot="1">
      <c r="A4" s="45" t="s">
        <v>402</v>
      </c>
      <c r="B4" s="46" t="s">
        <v>403</v>
      </c>
      <c r="C4" s="46" t="s">
        <v>404</v>
      </c>
      <c r="D4" s="46" t="s">
        <v>406</v>
      </c>
      <c r="E4" s="46" t="s">
        <v>405</v>
      </c>
      <c r="F4" s="46" t="s">
        <v>407</v>
      </c>
      <c r="G4" s="46" t="s">
        <v>408</v>
      </c>
      <c r="H4" s="47" t="s">
        <v>409</v>
      </c>
    </row>
    <row r="5" spans="1:8" s="327" customFormat="1" ht="25.5">
      <c r="A5" s="325" t="s">
        <v>477</v>
      </c>
      <c r="B5" s="320">
        <v>128634</v>
      </c>
      <c r="C5" s="300" t="s">
        <v>449</v>
      </c>
      <c r="D5" s="320"/>
      <c r="E5" s="320">
        <v>99032</v>
      </c>
      <c r="F5" s="320">
        <v>128634</v>
      </c>
      <c r="G5" s="320">
        <v>128634</v>
      </c>
      <c r="H5" s="326">
        <f t="shared" ref="H5:H16" si="0">B5-D5-G5</f>
        <v>0</v>
      </c>
    </row>
    <row r="6" spans="1:8" ht="15.95" customHeight="1">
      <c r="A6" s="353" t="s">
        <v>475</v>
      </c>
      <c r="B6" s="54">
        <v>15880</v>
      </c>
      <c r="C6" s="299"/>
      <c r="D6" s="54"/>
      <c r="E6" s="54"/>
      <c r="F6" s="54">
        <v>15880</v>
      </c>
      <c r="G6" s="54">
        <v>15880</v>
      </c>
      <c r="H6" s="55">
        <f t="shared" si="0"/>
        <v>0</v>
      </c>
    </row>
    <row r="7" spans="1:8" ht="15.95" customHeight="1">
      <c r="A7" s="53"/>
      <c r="B7" s="54"/>
      <c r="C7" s="299"/>
      <c r="D7" s="54"/>
      <c r="E7" s="54"/>
      <c r="F7" s="54"/>
      <c r="G7" s="54"/>
      <c r="H7" s="55">
        <f t="shared" si="0"/>
        <v>0</v>
      </c>
    </row>
    <row r="8" spans="1:8" ht="15.95" customHeight="1">
      <c r="A8" s="53"/>
      <c r="B8" s="54"/>
      <c r="C8" s="299"/>
      <c r="D8" s="54"/>
      <c r="E8" s="54"/>
      <c r="F8" s="54"/>
      <c r="G8" s="54"/>
      <c r="H8" s="55">
        <f t="shared" si="0"/>
        <v>0</v>
      </c>
    </row>
    <row r="9" spans="1:8" ht="15.95" customHeight="1">
      <c r="A9" s="53"/>
      <c r="B9" s="54"/>
      <c r="C9" s="299"/>
      <c r="D9" s="54"/>
      <c r="E9" s="54"/>
      <c r="F9" s="54"/>
      <c r="G9" s="54"/>
      <c r="H9" s="55">
        <f t="shared" si="0"/>
        <v>0</v>
      </c>
    </row>
    <row r="10" spans="1:8" ht="15.95" customHeight="1">
      <c r="A10" s="53"/>
      <c r="B10" s="54"/>
      <c r="C10" s="299"/>
      <c r="D10" s="54"/>
      <c r="E10" s="54"/>
      <c r="F10" s="54"/>
      <c r="G10" s="54"/>
      <c r="H10" s="55">
        <f t="shared" si="0"/>
        <v>0</v>
      </c>
    </row>
    <row r="11" spans="1:8" ht="15.95" customHeight="1">
      <c r="A11" s="53"/>
      <c r="B11" s="54"/>
      <c r="C11" s="299"/>
      <c r="D11" s="54"/>
      <c r="E11" s="54"/>
      <c r="F11" s="54"/>
      <c r="G11" s="54"/>
      <c r="H11" s="55">
        <f t="shared" si="0"/>
        <v>0</v>
      </c>
    </row>
    <row r="12" spans="1:8" ht="15.95" customHeight="1">
      <c r="A12" s="53"/>
      <c r="B12" s="54"/>
      <c r="C12" s="299"/>
      <c r="D12" s="54"/>
      <c r="E12" s="54"/>
      <c r="F12" s="54"/>
      <c r="G12" s="54"/>
      <c r="H12" s="55">
        <f t="shared" si="0"/>
        <v>0</v>
      </c>
    </row>
    <row r="13" spans="1:8" ht="15.95" customHeight="1">
      <c r="A13" s="53"/>
      <c r="B13" s="54"/>
      <c r="C13" s="299"/>
      <c r="D13" s="54"/>
      <c r="E13" s="54"/>
      <c r="F13" s="54"/>
      <c r="G13" s="54"/>
      <c r="H13" s="55">
        <f t="shared" si="0"/>
        <v>0</v>
      </c>
    </row>
    <row r="14" spans="1:8" ht="15.95" customHeight="1">
      <c r="A14" s="53"/>
      <c r="B14" s="54"/>
      <c r="C14" s="299"/>
      <c r="D14" s="54"/>
      <c r="E14" s="54"/>
      <c r="F14" s="54"/>
      <c r="G14" s="54"/>
      <c r="H14" s="55">
        <f t="shared" si="0"/>
        <v>0</v>
      </c>
    </row>
    <row r="15" spans="1:8" ht="15.95" customHeight="1">
      <c r="A15" s="53"/>
      <c r="B15" s="54"/>
      <c r="C15" s="299"/>
      <c r="D15" s="54"/>
      <c r="E15" s="54"/>
      <c r="F15" s="54"/>
      <c r="G15" s="54"/>
      <c r="H15" s="55">
        <f t="shared" si="0"/>
        <v>0</v>
      </c>
    </row>
    <row r="16" spans="1:8" ht="15.95" customHeight="1" thickBot="1">
      <c r="A16" s="53"/>
      <c r="B16" s="54"/>
      <c r="C16" s="299"/>
      <c r="D16" s="54"/>
      <c r="E16" s="54"/>
      <c r="F16" s="54"/>
      <c r="G16" s="54"/>
      <c r="H16" s="55">
        <f t="shared" si="0"/>
        <v>0</v>
      </c>
    </row>
    <row r="17" spans="1:8" s="52" customFormat="1" ht="18" customHeight="1" thickBot="1">
      <c r="A17" s="101" t="s">
        <v>61</v>
      </c>
      <c r="B17" s="102">
        <f>SUM(B5:B16)</f>
        <v>144514</v>
      </c>
      <c r="C17" s="78"/>
      <c r="D17" s="102">
        <f>SUM(D5:D16)</f>
        <v>0</v>
      </c>
      <c r="E17" s="102">
        <f>SUM(E5:E16)</f>
        <v>99032</v>
      </c>
      <c r="F17" s="102">
        <f>SUM(F5:F16)</f>
        <v>144514</v>
      </c>
      <c r="G17" s="102">
        <f>SUM(G5:G16)</f>
        <v>144514</v>
      </c>
      <c r="H17" s="56">
        <f>SUM(H5:H16)</f>
        <v>0</v>
      </c>
    </row>
  </sheetData>
  <mergeCells count="1">
    <mergeCell ref="A1:H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80" orientation="landscape" horizontalDpi="300" verticalDpi="300" r:id="rId1"/>
  <headerFooter alignWithMargins="0">
    <oddHeader xml:space="preserve">&amp;R&amp;"Times New Roman CE,Félkövér dőlt"&amp;12 &amp;11 4. melléklet a 6/2016. (V.31.) önkormányzati rendelethez&amp;"Times New Roman CE,Normál"&amp;10
  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H31"/>
  <sheetViews>
    <sheetView view="pageLayout" zoomScaleNormal="100" workbookViewId="0">
      <selection activeCell="B2" sqref="B2:E2"/>
    </sheetView>
  </sheetViews>
  <sheetFormatPr defaultRowHeight="12.75"/>
  <cols>
    <col min="1" max="1" width="35.33203125" style="40" customWidth="1"/>
    <col min="2" max="4" width="13.83203125" style="40" customWidth="1"/>
    <col min="5" max="5" width="18.1640625" style="40" customWidth="1"/>
    <col min="6" max="16384" width="9.33203125" style="40"/>
  </cols>
  <sheetData>
    <row r="1" spans="1:5">
      <c r="A1" s="120"/>
      <c r="B1" s="120"/>
      <c r="C1" s="120"/>
      <c r="D1" s="120"/>
      <c r="E1" s="120"/>
    </row>
    <row r="2" spans="1:5" ht="34.5" customHeight="1">
      <c r="A2" s="121" t="s">
        <v>117</v>
      </c>
      <c r="B2" s="571" t="s">
        <v>476</v>
      </c>
      <c r="C2" s="571"/>
      <c r="D2" s="571"/>
      <c r="E2" s="571"/>
    </row>
    <row r="3" spans="1:5" ht="14.25" thickBot="1">
      <c r="A3" s="120"/>
      <c r="B3" s="120"/>
      <c r="C3" s="120"/>
      <c r="D3" s="572" t="s">
        <v>110</v>
      </c>
      <c r="E3" s="572"/>
    </row>
    <row r="4" spans="1:5" ht="15" customHeight="1" thickBot="1">
      <c r="A4" s="122" t="s">
        <v>109</v>
      </c>
      <c r="B4" s="123" t="s">
        <v>481</v>
      </c>
      <c r="C4" s="123" t="s">
        <v>482</v>
      </c>
      <c r="D4" s="123" t="s">
        <v>483</v>
      </c>
      <c r="E4" s="124" t="s">
        <v>47</v>
      </c>
    </row>
    <row r="5" spans="1:5">
      <c r="A5" s="328" t="s">
        <v>111</v>
      </c>
      <c r="B5" s="329"/>
      <c r="C5" s="329"/>
      <c r="D5" s="329"/>
      <c r="E5" s="330">
        <f t="shared" ref="E5:E11" si="0">SUM(B5:D5)</f>
        <v>0</v>
      </c>
    </row>
    <row r="6" spans="1:5">
      <c r="A6" s="331" t="s">
        <v>124</v>
      </c>
      <c r="B6" s="332"/>
      <c r="C6" s="332"/>
      <c r="D6" s="332"/>
      <c r="E6" s="333">
        <f t="shared" si="0"/>
        <v>0</v>
      </c>
    </row>
    <row r="7" spans="1:5">
      <c r="A7" s="334" t="s">
        <v>112</v>
      </c>
      <c r="B7" s="335">
        <v>149987</v>
      </c>
      <c r="C7" s="335"/>
      <c r="D7" s="335"/>
      <c r="E7" s="336">
        <f t="shared" si="0"/>
        <v>149987</v>
      </c>
    </row>
    <row r="8" spans="1:5">
      <c r="A8" s="334" t="s">
        <v>126</v>
      </c>
      <c r="B8" s="335"/>
      <c r="C8" s="335"/>
      <c r="D8" s="335"/>
      <c r="E8" s="336">
        <f t="shared" si="0"/>
        <v>0</v>
      </c>
    </row>
    <row r="9" spans="1:5">
      <c r="A9" s="334" t="s">
        <v>113</v>
      </c>
      <c r="B9" s="335"/>
      <c r="C9" s="335"/>
      <c r="D9" s="335"/>
      <c r="E9" s="336">
        <f t="shared" si="0"/>
        <v>0</v>
      </c>
    </row>
    <row r="10" spans="1:5">
      <c r="A10" s="334" t="s">
        <v>114</v>
      </c>
      <c r="B10" s="335"/>
      <c r="C10" s="335"/>
      <c r="D10" s="335"/>
      <c r="E10" s="336">
        <f t="shared" si="0"/>
        <v>0</v>
      </c>
    </row>
    <row r="11" spans="1:5" ht="13.5" thickBot="1">
      <c r="A11" s="337"/>
      <c r="B11" s="338"/>
      <c r="C11" s="338"/>
      <c r="D11" s="338"/>
      <c r="E11" s="336">
        <f t="shared" si="0"/>
        <v>0</v>
      </c>
    </row>
    <row r="12" spans="1:5" ht="13.5" thickBot="1">
      <c r="A12" s="125" t="s">
        <v>116</v>
      </c>
      <c r="B12" s="339">
        <f>B5+SUM(B7:B11)</f>
        <v>149987</v>
      </c>
      <c r="C12" s="339">
        <f>C5+SUM(C7:C11)</f>
        <v>0</v>
      </c>
      <c r="D12" s="339">
        <f>D5+SUM(D7:D11)</f>
        <v>0</v>
      </c>
      <c r="E12" s="340">
        <f>E5+SUM(E7:E11)</f>
        <v>149987</v>
      </c>
    </row>
    <row r="13" spans="1:5" ht="13.5" thickBot="1">
      <c r="A13" s="42"/>
      <c r="B13" s="42"/>
      <c r="C13" s="42"/>
      <c r="D13" s="42"/>
      <c r="E13" s="42"/>
    </row>
    <row r="14" spans="1:5" ht="15" customHeight="1" thickBot="1">
      <c r="A14" s="122" t="s">
        <v>115</v>
      </c>
      <c r="B14" s="123" t="str">
        <f>+B4</f>
        <v>2015.</v>
      </c>
      <c r="C14" s="123" t="str">
        <f>+C4</f>
        <v>2016.</v>
      </c>
      <c r="D14" s="123" t="str">
        <f>+D4</f>
        <v>2016.után</v>
      </c>
      <c r="E14" s="124" t="s">
        <v>47</v>
      </c>
    </row>
    <row r="15" spans="1:5">
      <c r="A15" s="328" t="s">
        <v>120</v>
      </c>
      <c r="B15" s="329"/>
      <c r="C15" s="329"/>
      <c r="D15" s="329"/>
      <c r="E15" s="330">
        <f t="shared" ref="E15:E21" si="1">SUM(B15:D15)</f>
        <v>0</v>
      </c>
    </row>
    <row r="16" spans="1:5">
      <c r="A16" s="341" t="s">
        <v>121</v>
      </c>
      <c r="B16" s="335">
        <v>128634</v>
      </c>
      <c r="C16" s="335"/>
      <c r="D16" s="335"/>
      <c r="E16" s="336">
        <f t="shared" si="1"/>
        <v>128634</v>
      </c>
    </row>
    <row r="17" spans="1:8">
      <c r="A17" s="334" t="s">
        <v>122</v>
      </c>
      <c r="B17" s="335">
        <v>18796</v>
      </c>
      <c r="C17" s="335"/>
      <c r="D17" s="335"/>
      <c r="E17" s="336">
        <f t="shared" si="1"/>
        <v>18796</v>
      </c>
    </row>
    <row r="18" spans="1:8">
      <c r="A18" s="334" t="s">
        <v>123</v>
      </c>
      <c r="B18" s="335"/>
      <c r="C18" s="335"/>
      <c r="D18" s="335"/>
      <c r="E18" s="336">
        <f t="shared" si="1"/>
        <v>0</v>
      </c>
    </row>
    <row r="19" spans="1:8">
      <c r="A19" s="342"/>
      <c r="B19" s="335"/>
      <c r="C19" s="335"/>
      <c r="D19" s="335"/>
      <c r="E19" s="336">
        <f t="shared" si="1"/>
        <v>0</v>
      </c>
    </row>
    <row r="20" spans="1:8">
      <c r="A20" s="342"/>
      <c r="B20" s="335"/>
      <c r="C20" s="335"/>
      <c r="D20" s="335"/>
      <c r="E20" s="336">
        <f t="shared" si="1"/>
        <v>0</v>
      </c>
    </row>
    <row r="21" spans="1:8" ht="13.5" thickBot="1">
      <c r="A21" s="337"/>
      <c r="B21" s="338"/>
      <c r="C21" s="338"/>
      <c r="D21" s="338"/>
      <c r="E21" s="336">
        <f t="shared" si="1"/>
        <v>0</v>
      </c>
    </row>
    <row r="22" spans="1:8" ht="13.5" thickBot="1">
      <c r="A22" s="125" t="s">
        <v>48</v>
      </c>
      <c r="B22" s="339">
        <f>SUM(B15:B21)</f>
        <v>147430</v>
      </c>
      <c r="C22" s="339">
        <f>SUM(C15:C21)</f>
        <v>0</v>
      </c>
      <c r="D22" s="339">
        <f>SUM(D15:D21)</f>
        <v>0</v>
      </c>
      <c r="E22" s="340">
        <f>SUM(E15:E21)</f>
        <v>147430</v>
      </c>
    </row>
    <row r="23" spans="1:8">
      <c r="A23" s="120"/>
      <c r="B23" s="120"/>
      <c r="C23" s="120"/>
      <c r="D23" s="120"/>
      <c r="E23" s="120"/>
    </row>
    <row r="24" spans="1:8">
      <c r="A24" s="120"/>
      <c r="B24" s="120"/>
      <c r="C24" s="120"/>
      <c r="D24" s="120"/>
      <c r="E24" s="120"/>
    </row>
    <row r="25" spans="1:8">
      <c r="A25" s="120"/>
      <c r="B25" s="120"/>
      <c r="C25" s="120"/>
      <c r="D25" s="120"/>
      <c r="E25" s="120"/>
    </row>
    <row r="26" spans="1:8" ht="15.75">
      <c r="A26" s="557" t="str">
        <f>+CONCATENATE("Önkormányzaton kívüli EU-s projektekhez történő hozzájárulás 2015. évi előirányzat")</f>
        <v>Önkormányzaton kívüli EU-s projektekhez történő hozzájárulás 2015. évi előirányzat</v>
      </c>
      <c r="B26" s="557"/>
      <c r="C26" s="557"/>
      <c r="D26" s="557"/>
      <c r="E26" s="557"/>
    </row>
    <row r="27" spans="1:8" ht="13.5" thickBot="1">
      <c r="A27" s="120"/>
      <c r="B27" s="120"/>
      <c r="C27" s="120"/>
      <c r="D27" s="120"/>
      <c r="E27" s="120"/>
    </row>
    <row r="28" spans="1:8" ht="13.5" thickBot="1">
      <c r="A28" s="562" t="s">
        <v>118</v>
      </c>
      <c r="B28" s="563"/>
      <c r="C28" s="564"/>
      <c r="D28" s="560" t="s">
        <v>127</v>
      </c>
      <c r="E28" s="561"/>
      <c r="H28" s="41"/>
    </row>
    <row r="29" spans="1:8">
      <c r="A29" s="565"/>
      <c r="B29" s="566"/>
      <c r="C29" s="567"/>
      <c r="D29" s="553"/>
      <c r="E29" s="554"/>
    </row>
    <row r="30" spans="1:8" ht="13.5" thickBot="1">
      <c r="A30" s="568"/>
      <c r="B30" s="569"/>
      <c r="C30" s="570"/>
      <c r="D30" s="555"/>
      <c r="E30" s="556"/>
    </row>
    <row r="31" spans="1:8" ht="13.5" thickBot="1">
      <c r="A31" s="550" t="s">
        <v>48</v>
      </c>
      <c r="B31" s="551"/>
      <c r="C31" s="552"/>
      <c r="D31" s="558">
        <f>SUM(D29:E30)</f>
        <v>0</v>
      </c>
      <c r="E31" s="559"/>
    </row>
  </sheetData>
  <mergeCells count="11">
    <mergeCell ref="B2:E2"/>
    <mergeCell ref="D3:E3"/>
    <mergeCell ref="A31:C31"/>
    <mergeCell ref="D29:E29"/>
    <mergeCell ref="D30:E30"/>
    <mergeCell ref="A26:E26"/>
    <mergeCell ref="D31:E31"/>
    <mergeCell ref="D28:E28"/>
    <mergeCell ref="A28:C28"/>
    <mergeCell ref="A29:C29"/>
    <mergeCell ref="A30:C30"/>
  </mergeCells>
  <phoneticPr fontId="27" type="noConversion"/>
  <conditionalFormatting sqref="D31:E31 E5:E12 B12:D12 B22:E22 E15:E21">
    <cfRule type="cellIs" dxfId="2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5. melléklet a 6/2016. (V.31.)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M128"/>
  <sheetViews>
    <sheetView zoomScale="130" zoomScaleNormal="130" zoomScaleSheetLayoutView="85" workbookViewId="0">
      <selection activeCell="C2" sqref="C2"/>
    </sheetView>
  </sheetViews>
  <sheetFormatPr defaultRowHeight="12.75"/>
  <cols>
    <col min="1" max="1" width="19.5" style="240" customWidth="1"/>
    <col min="2" max="2" width="72" style="241" customWidth="1"/>
    <col min="3" max="3" width="17.1640625" style="242" customWidth="1"/>
    <col min="4" max="4" width="19.33203125" style="242" customWidth="1"/>
    <col min="5" max="5" width="15.5" style="242" customWidth="1"/>
    <col min="6" max="16384" width="9.33203125" style="2"/>
  </cols>
  <sheetData>
    <row r="1" spans="1:5" s="1" customFormat="1" ht="16.5" customHeight="1" thickBot="1">
      <c r="A1" s="126"/>
      <c r="B1" s="128"/>
      <c r="C1" s="151"/>
      <c r="D1" s="151"/>
      <c r="E1" s="151" t="s">
        <v>673</v>
      </c>
    </row>
    <row r="2" spans="1:5" s="73" customFormat="1" ht="21" customHeight="1">
      <c r="A2" s="247" t="s">
        <v>59</v>
      </c>
      <c r="B2" s="216" t="s">
        <v>177</v>
      </c>
      <c r="C2" s="218"/>
      <c r="D2" s="218"/>
      <c r="E2" s="218" t="s">
        <v>49</v>
      </c>
    </row>
    <row r="3" spans="1:5" s="73" customFormat="1" ht="16.5" thickBot="1">
      <c r="A3" s="129" t="s">
        <v>170</v>
      </c>
      <c r="B3" s="217" t="s">
        <v>326</v>
      </c>
      <c r="C3" s="317"/>
      <c r="D3" s="317"/>
      <c r="E3" s="317" t="s">
        <v>49</v>
      </c>
    </row>
    <row r="4" spans="1:5" s="74" customFormat="1" ht="15.95" customHeight="1" thickBot="1">
      <c r="A4" s="130"/>
      <c r="B4" s="130"/>
      <c r="C4" s="131"/>
      <c r="D4" s="131"/>
      <c r="E4" s="131" t="s">
        <v>50</v>
      </c>
    </row>
    <row r="5" spans="1:5" ht="24.75" thickBot="1">
      <c r="A5" s="248" t="s">
        <v>172</v>
      </c>
      <c r="B5" s="132" t="s">
        <v>51</v>
      </c>
      <c r="C5" s="133" t="s">
        <v>52</v>
      </c>
      <c r="D5" s="133" t="s">
        <v>478</v>
      </c>
      <c r="E5" s="133" t="s">
        <v>469</v>
      </c>
    </row>
    <row r="6" spans="1:5" s="57" customFormat="1" ht="12.95" customHeight="1" thickBot="1">
      <c r="A6" s="105" t="s">
        <v>402</v>
      </c>
      <c r="B6" s="106" t="s">
        <v>403</v>
      </c>
      <c r="C6" s="107" t="s">
        <v>404</v>
      </c>
      <c r="D6" s="107" t="s">
        <v>406</v>
      </c>
      <c r="E6" s="107" t="s">
        <v>405</v>
      </c>
    </row>
    <row r="7" spans="1:5" s="57" customFormat="1" ht="15.95" customHeight="1" thickBot="1">
      <c r="A7" s="134"/>
      <c r="B7" s="135" t="s">
        <v>53</v>
      </c>
      <c r="C7" s="219"/>
      <c r="D7" s="219"/>
      <c r="E7" s="219"/>
    </row>
    <row r="8" spans="1:5" s="57" customFormat="1" ht="12" customHeight="1" thickBot="1">
      <c r="A8" s="29" t="s">
        <v>15</v>
      </c>
      <c r="B8" s="19" t="s">
        <v>202</v>
      </c>
      <c r="C8" s="159">
        <f>+C9+C10+C11+C12+C13+C14</f>
        <v>199810</v>
      </c>
      <c r="D8" s="159">
        <f>+D9+D10+D11+D12+D13+D14</f>
        <v>238800</v>
      </c>
      <c r="E8" s="159">
        <f>+E9+E10+E11+E12+E13+E14</f>
        <v>238800</v>
      </c>
    </row>
    <row r="9" spans="1:5" s="75" customFormat="1" ht="12" customHeight="1">
      <c r="A9" s="271" t="s">
        <v>84</v>
      </c>
      <c r="B9" s="256" t="s">
        <v>203</v>
      </c>
      <c r="C9" s="162">
        <v>70490</v>
      </c>
      <c r="D9" s="162">
        <v>70719</v>
      </c>
      <c r="E9" s="162">
        <v>70719</v>
      </c>
    </row>
    <row r="10" spans="1:5" s="76" customFormat="1" ht="12" customHeight="1">
      <c r="A10" s="272" t="s">
        <v>85</v>
      </c>
      <c r="B10" s="257" t="s">
        <v>204</v>
      </c>
      <c r="C10" s="161">
        <v>46475</v>
      </c>
      <c r="D10" s="161">
        <v>46498</v>
      </c>
      <c r="E10" s="161">
        <v>46498</v>
      </c>
    </row>
    <row r="11" spans="1:5" s="76" customFormat="1" ht="12" customHeight="1">
      <c r="A11" s="272" t="s">
        <v>86</v>
      </c>
      <c r="B11" s="257" t="s">
        <v>205</v>
      </c>
      <c r="C11" s="161">
        <v>80215</v>
      </c>
      <c r="D11" s="161">
        <v>101712</v>
      </c>
      <c r="E11" s="161">
        <v>101712</v>
      </c>
    </row>
    <row r="12" spans="1:5" s="76" customFormat="1" ht="12" customHeight="1">
      <c r="A12" s="272" t="s">
        <v>87</v>
      </c>
      <c r="B12" s="257" t="s">
        <v>206</v>
      </c>
      <c r="C12" s="161">
        <v>2630</v>
      </c>
      <c r="D12" s="161">
        <v>2630</v>
      </c>
      <c r="E12" s="161">
        <v>2630</v>
      </c>
    </row>
    <row r="13" spans="1:5" s="76" customFormat="1" ht="12" customHeight="1">
      <c r="A13" s="272" t="s">
        <v>128</v>
      </c>
      <c r="B13" s="257" t="s">
        <v>411</v>
      </c>
      <c r="C13" s="161"/>
      <c r="D13" s="161">
        <v>16981</v>
      </c>
      <c r="E13" s="161">
        <v>16981</v>
      </c>
    </row>
    <row r="14" spans="1:5" s="75" customFormat="1" ht="12" customHeight="1" thickBot="1">
      <c r="A14" s="273" t="s">
        <v>88</v>
      </c>
      <c r="B14" s="258" t="s">
        <v>354</v>
      </c>
      <c r="C14" s="161"/>
      <c r="D14" s="161">
        <v>260</v>
      </c>
      <c r="E14" s="161">
        <v>260</v>
      </c>
    </row>
    <row r="15" spans="1:5" s="75" customFormat="1" ht="12" customHeight="1" thickBot="1">
      <c r="A15" s="29" t="s">
        <v>16</v>
      </c>
      <c r="B15" s="154" t="s">
        <v>207</v>
      </c>
      <c r="C15" s="159">
        <f>+C16+C17+C18+C19+C20</f>
        <v>192440</v>
      </c>
      <c r="D15" s="159">
        <f>+D16+D17+D18+D19+D20</f>
        <v>227495</v>
      </c>
      <c r="E15" s="159">
        <f>+E16+E17+E18+E19+E20</f>
        <v>203109</v>
      </c>
    </row>
    <row r="16" spans="1:5" s="75" customFormat="1" ht="12" customHeight="1">
      <c r="A16" s="271" t="s">
        <v>90</v>
      </c>
      <c r="B16" s="256" t="s">
        <v>208</v>
      </c>
      <c r="C16" s="162"/>
      <c r="D16" s="162"/>
      <c r="E16" s="162"/>
    </row>
    <row r="17" spans="1:5" s="75" customFormat="1" ht="12" customHeight="1">
      <c r="A17" s="272" t="s">
        <v>91</v>
      </c>
      <c r="B17" s="257" t="s">
        <v>209</v>
      </c>
      <c r="C17" s="161"/>
      <c r="D17" s="161"/>
      <c r="E17" s="161"/>
    </row>
    <row r="18" spans="1:5" s="75" customFormat="1" ht="12" customHeight="1">
      <c r="A18" s="272" t="s">
        <v>92</v>
      </c>
      <c r="B18" s="257" t="s">
        <v>347</v>
      </c>
      <c r="C18" s="161"/>
      <c r="D18" s="161"/>
      <c r="E18" s="161"/>
    </row>
    <row r="19" spans="1:5" s="75" customFormat="1" ht="12" customHeight="1">
      <c r="A19" s="272" t="s">
        <v>93</v>
      </c>
      <c r="B19" s="257" t="s">
        <v>348</v>
      </c>
      <c r="C19" s="161"/>
      <c r="D19" s="161"/>
      <c r="E19" s="161"/>
    </row>
    <row r="20" spans="1:5" s="75" customFormat="1" ht="12" customHeight="1">
      <c r="A20" s="272" t="s">
        <v>94</v>
      </c>
      <c r="B20" s="257" t="s">
        <v>210</v>
      </c>
      <c r="C20" s="161">
        <v>192440</v>
      </c>
      <c r="D20" s="161">
        <v>227495</v>
      </c>
      <c r="E20" s="161">
        <v>203109</v>
      </c>
    </row>
    <row r="21" spans="1:5" s="76" customFormat="1" ht="12" customHeight="1" thickBot="1">
      <c r="A21" s="273" t="s">
        <v>100</v>
      </c>
      <c r="B21" s="258" t="s">
        <v>211</v>
      </c>
      <c r="C21" s="163"/>
      <c r="D21" s="163"/>
      <c r="E21" s="163"/>
    </row>
    <row r="22" spans="1:5" s="76" customFormat="1" ht="12" customHeight="1" thickBot="1">
      <c r="A22" s="29" t="s">
        <v>17</v>
      </c>
      <c r="B22" s="19" t="s">
        <v>212</v>
      </c>
      <c r="C22" s="159">
        <f>+C23+C24+C25+C26+C27</f>
        <v>99032</v>
      </c>
      <c r="D22" s="159">
        <f>+D23+D24+D25+D26+D27</f>
        <v>149987</v>
      </c>
      <c r="E22" s="159">
        <f>+E23+E24+E25+E26+E27</f>
        <v>150411</v>
      </c>
    </row>
    <row r="23" spans="1:5" s="76" customFormat="1" ht="12" customHeight="1">
      <c r="A23" s="271" t="s">
        <v>73</v>
      </c>
      <c r="B23" s="256" t="s">
        <v>213</v>
      </c>
      <c r="C23" s="162"/>
      <c r="D23" s="162"/>
      <c r="E23" s="162">
        <v>424</v>
      </c>
    </row>
    <row r="24" spans="1:5" s="75" customFormat="1" ht="12" customHeight="1">
      <c r="A24" s="272" t="s">
        <v>74</v>
      </c>
      <c r="B24" s="257" t="s">
        <v>214</v>
      </c>
      <c r="C24" s="161"/>
      <c r="D24" s="161"/>
      <c r="E24" s="161"/>
    </row>
    <row r="25" spans="1:5" s="76" customFormat="1" ht="12" customHeight="1">
      <c r="A25" s="272" t="s">
        <v>75</v>
      </c>
      <c r="B25" s="257" t="s">
        <v>349</v>
      </c>
      <c r="C25" s="161"/>
      <c r="D25" s="161"/>
      <c r="E25" s="161"/>
    </row>
    <row r="26" spans="1:5" s="76" customFormat="1" ht="12" customHeight="1">
      <c r="A26" s="272" t="s">
        <v>76</v>
      </c>
      <c r="B26" s="257" t="s">
        <v>350</v>
      </c>
      <c r="C26" s="161"/>
      <c r="D26" s="161"/>
      <c r="E26" s="161"/>
    </row>
    <row r="27" spans="1:5" s="76" customFormat="1" ht="12" customHeight="1">
      <c r="A27" s="272" t="s">
        <v>148</v>
      </c>
      <c r="B27" s="257" t="s">
        <v>215</v>
      </c>
      <c r="C27" s="161">
        <v>99032</v>
      </c>
      <c r="D27" s="161">
        <v>149987</v>
      </c>
      <c r="E27" s="161">
        <v>149987</v>
      </c>
    </row>
    <row r="28" spans="1:5" s="76" customFormat="1" ht="12" customHeight="1" thickBot="1">
      <c r="A28" s="273" t="s">
        <v>149</v>
      </c>
      <c r="B28" s="258" t="s">
        <v>216</v>
      </c>
      <c r="C28" s="163">
        <v>99032</v>
      </c>
      <c r="D28" s="163">
        <v>149987</v>
      </c>
      <c r="E28" s="163">
        <v>149987</v>
      </c>
    </row>
    <row r="29" spans="1:5" s="76" customFormat="1" ht="12" customHeight="1" thickBot="1">
      <c r="A29" s="29" t="s">
        <v>150</v>
      </c>
      <c r="B29" s="19" t="s">
        <v>217</v>
      </c>
      <c r="C29" s="165">
        <f>+C30+C34+C35+C36</f>
        <v>18660</v>
      </c>
      <c r="D29" s="165">
        <f>+D30+D34+D35+D36</f>
        <v>18660</v>
      </c>
      <c r="E29" s="165">
        <f>+E30+E34+E35+E36</f>
        <v>18882</v>
      </c>
    </row>
    <row r="30" spans="1:5" s="76" customFormat="1" ht="12" customHeight="1">
      <c r="A30" s="271" t="s">
        <v>218</v>
      </c>
      <c r="B30" s="256" t="s">
        <v>412</v>
      </c>
      <c r="C30" s="252">
        <f>+C31+C32+C33</f>
        <v>14900</v>
      </c>
      <c r="D30" s="252">
        <f>+D31+D32+D33</f>
        <v>14900</v>
      </c>
      <c r="E30" s="252">
        <f>+E31+E32+E33</f>
        <v>15219</v>
      </c>
    </row>
    <row r="31" spans="1:5" s="76" customFormat="1" ht="12" customHeight="1">
      <c r="A31" s="272" t="s">
        <v>219</v>
      </c>
      <c r="B31" s="257" t="s">
        <v>224</v>
      </c>
      <c r="C31" s="161">
        <v>7300</v>
      </c>
      <c r="D31" s="161">
        <v>7300</v>
      </c>
      <c r="E31" s="161">
        <v>6872</v>
      </c>
    </row>
    <row r="32" spans="1:5" s="76" customFormat="1" ht="12" customHeight="1">
      <c r="A32" s="272" t="s">
        <v>220</v>
      </c>
      <c r="B32" s="257" t="s">
        <v>225</v>
      </c>
      <c r="C32" s="161"/>
      <c r="D32" s="161"/>
      <c r="E32" s="161"/>
    </row>
    <row r="33" spans="1:5" s="76" customFormat="1" ht="12" customHeight="1">
      <c r="A33" s="272" t="s">
        <v>358</v>
      </c>
      <c r="B33" s="308" t="s">
        <v>359</v>
      </c>
      <c r="C33" s="161">
        <v>7600</v>
      </c>
      <c r="D33" s="161">
        <v>7600</v>
      </c>
      <c r="E33" s="161">
        <v>8347</v>
      </c>
    </row>
    <row r="34" spans="1:5" s="76" customFormat="1" ht="12" customHeight="1">
      <c r="A34" s="272" t="s">
        <v>221</v>
      </c>
      <c r="B34" s="257" t="s">
        <v>226</v>
      </c>
      <c r="C34" s="161">
        <v>2900</v>
      </c>
      <c r="D34" s="161">
        <v>2900</v>
      </c>
      <c r="E34" s="161">
        <v>2897</v>
      </c>
    </row>
    <row r="35" spans="1:5" s="76" customFormat="1" ht="12" customHeight="1">
      <c r="A35" s="272" t="s">
        <v>222</v>
      </c>
      <c r="B35" s="257" t="s">
        <v>227</v>
      </c>
      <c r="C35" s="161"/>
      <c r="D35" s="161"/>
      <c r="E35" s="161"/>
    </row>
    <row r="36" spans="1:5" s="76" customFormat="1" ht="12" customHeight="1" thickBot="1">
      <c r="A36" s="273" t="s">
        <v>223</v>
      </c>
      <c r="B36" s="258" t="s">
        <v>228</v>
      </c>
      <c r="C36" s="163">
        <v>860</v>
      </c>
      <c r="D36" s="163">
        <v>860</v>
      </c>
      <c r="E36" s="163">
        <v>766</v>
      </c>
    </row>
    <row r="37" spans="1:5" s="76" customFormat="1" ht="12" customHeight="1" thickBot="1">
      <c r="A37" s="29" t="s">
        <v>19</v>
      </c>
      <c r="B37" s="19" t="s">
        <v>355</v>
      </c>
      <c r="C37" s="159">
        <f>SUM(C38:C48)</f>
        <v>12555</v>
      </c>
      <c r="D37" s="159">
        <f>SUM(D38:D48)</f>
        <v>12555</v>
      </c>
      <c r="E37" s="159">
        <f>SUM(E38:E48)</f>
        <v>21827</v>
      </c>
    </row>
    <row r="38" spans="1:5" s="76" customFormat="1" ht="12" customHeight="1">
      <c r="A38" s="271" t="s">
        <v>77</v>
      </c>
      <c r="B38" s="256" t="s">
        <v>231</v>
      </c>
      <c r="C38" s="162">
        <v>600</v>
      </c>
      <c r="D38" s="162">
        <v>600</v>
      </c>
      <c r="E38" s="162">
        <v>5284</v>
      </c>
    </row>
    <row r="39" spans="1:5" s="76" customFormat="1" ht="12" customHeight="1">
      <c r="A39" s="272" t="s">
        <v>78</v>
      </c>
      <c r="B39" s="257" t="s">
        <v>232</v>
      </c>
      <c r="C39" s="161">
        <v>6735</v>
      </c>
      <c r="D39" s="161">
        <v>6735</v>
      </c>
      <c r="E39" s="161">
        <v>7492</v>
      </c>
    </row>
    <row r="40" spans="1:5" s="76" customFormat="1" ht="12" customHeight="1">
      <c r="A40" s="272" t="s">
        <v>79</v>
      </c>
      <c r="B40" s="257" t="s">
        <v>233</v>
      </c>
      <c r="C40" s="161">
        <v>3500</v>
      </c>
      <c r="D40" s="161">
        <v>3500</v>
      </c>
      <c r="E40" s="161">
        <v>4110</v>
      </c>
    </row>
    <row r="41" spans="1:5" s="76" customFormat="1" ht="12" customHeight="1">
      <c r="A41" s="272" t="s">
        <v>152</v>
      </c>
      <c r="B41" s="257" t="s">
        <v>234</v>
      </c>
      <c r="C41" s="161">
        <v>430</v>
      </c>
      <c r="D41" s="161">
        <v>430</v>
      </c>
      <c r="E41" s="161">
        <v>861</v>
      </c>
    </row>
    <row r="42" spans="1:5" s="76" customFormat="1" ht="12" customHeight="1">
      <c r="A42" s="272" t="s">
        <v>153</v>
      </c>
      <c r="B42" s="257" t="s">
        <v>235</v>
      </c>
      <c r="C42" s="161"/>
      <c r="D42" s="161"/>
      <c r="E42" s="161"/>
    </row>
    <row r="43" spans="1:5" s="76" customFormat="1" ht="12" customHeight="1">
      <c r="A43" s="272" t="s">
        <v>154</v>
      </c>
      <c r="B43" s="257" t="s">
        <v>236</v>
      </c>
      <c r="C43" s="161">
        <v>1290</v>
      </c>
      <c r="D43" s="161">
        <v>1290</v>
      </c>
      <c r="E43" s="161">
        <v>2832</v>
      </c>
    </row>
    <row r="44" spans="1:5" s="76" customFormat="1" ht="12" customHeight="1">
      <c r="A44" s="272" t="s">
        <v>155</v>
      </c>
      <c r="B44" s="257" t="s">
        <v>237</v>
      </c>
      <c r="C44" s="161"/>
      <c r="D44" s="161"/>
      <c r="E44" s="161"/>
    </row>
    <row r="45" spans="1:5" s="76" customFormat="1" ht="12" customHeight="1">
      <c r="A45" s="272" t="s">
        <v>156</v>
      </c>
      <c r="B45" s="257" t="s">
        <v>238</v>
      </c>
      <c r="C45" s="161"/>
      <c r="D45" s="161"/>
      <c r="E45" s="161">
        <v>292</v>
      </c>
    </row>
    <row r="46" spans="1:5" s="76" customFormat="1" ht="12" customHeight="1">
      <c r="A46" s="272" t="s">
        <v>229</v>
      </c>
      <c r="B46" s="257" t="s">
        <v>239</v>
      </c>
      <c r="C46" s="164"/>
      <c r="D46" s="164"/>
      <c r="E46" s="164"/>
    </row>
    <row r="47" spans="1:5" s="76" customFormat="1" ht="12" customHeight="1">
      <c r="A47" s="273" t="s">
        <v>230</v>
      </c>
      <c r="B47" s="258" t="s">
        <v>357</v>
      </c>
      <c r="C47" s="246"/>
      <c r="D47" s="246"/>
      <c r="E47" s="246">
        <v>369</v>
      </c>
    </row>
    <row r="48" spans="1:5" s="76" customFormat="1" ht="12" customHeight="1" thickBot="1">
      <c r="A48" s="273" t="s">
        <v>356</v>
      </c>
      <c r="B48" s="258" t="s">
        <v>240</v>
      </c>
      <c r="C48" s="246"/>
      <c r="D48" s="246"/>
      <c r="E48" s="246">
        <v>587</v>
      </c>
    </row>
    <row r="49" spans="1:5" s="76" customFormat="1" ht="12" customHeight="1" thickBot="1">
      <c r="A49" s="29" t="s">
        <v>20</v>
      </c>
      <c r="B49" s="19" t="s">
        <v>241</v>
      </c>
      <c r="C49" s="159">
        <f>SUM(C50:C54)</f>
        <v>0</v>
      </c>
      <c r="D49" s="159">
        <f>SUM(D50:D54)</f>
        <v>0</v>
      </c>
      <c r="E49" s="159">
        <f>SUM(E50:E54)</f>
        <v>0</v>
      </c>
    </row>
    <row r="50" spans="1:5" s="76" customFormat="1" ht="12" customHeight="1">
      <c r="A50" s="271" t="s">
        <v>80</v>
      </c>
      <c r="B50" s="256" t="s">
        <v>245</v>
      </c>
      <c r="C50" s="291"/>
      <c r="D50" s="291"/>
      <c r="E50" s="291"/>
    </row>
    <row r="51" spans="1:5" s="76" customFormat="1" ht="12" customHeight="1">
      <c r="A51" s="272" t="s">
        <v>81</v>
      </c>
      <c r="B51" s="257" t="s">
        <v>246</v>
      </c>
      <c r="C51" s="164"/>
      <c r="D51" s="164"/>
      <c r="E51" s="164"/>
    </row>
    <row r="52" spans="1:5" s="76" customFormat="1" ht="12" customHeight="1">
      <c r="A52" s="272" t="s">
        <v>242</v>
      </c>
      <c r="B52" s="257" t="s">
        <v>247</v>
      </c>
      <c r="C52" s="164"/>
      <c r="D52" s="164"/>
      <c r="E52" s="164"/>
    </row>
    <row r="53" spans="1:5" s="76" customFormat="1" ht="12" customHeight="1">
      <c r="A53" s="272" t="s">
        <v>243</v>
      </c>
      <c r="B53" s="257" t="s">
        <v>248</v>
      </c>
      <c r="C53" s="164"/>
      <c r="D53" s="164"/>
      <c r="E53" s="164"/>
    </row>
    <row r="54" spans="1:5" s="76" customFormat="1" ht="12" customHeight="1" thickBot="1">
      <c r="A54" s="273" t="s">
        <v>244</v>
      </c>
      <c r="B54" s="258" t="s">
        <v>249</v>
      </c>
      <c r="C54" s="246"/>
      <c r="D54" s="246"/>
      <c r="E54" s="246"/>
    </row>
    <row r="55" spans="1:5" s="76" customFormat="1" ht="12" customHeight="1" thickBot="1">
      <c r="A55" s="29" t="s">
        <v>157</v>
      </c>
      <c r="B55" s="19" t="s">
        <v>250</v>
      </c>
      <c r="C55" s="159">
        <f>SUM(C56:C58)</f>
        <v>810</v>
      </c>
      <c r="D55" s="159">
        <f>SUM(D56:D58)</f>
        <v>810</v>
      </c>
      <c r="E55" s="159">
        <f>SUM(E56:E58)</f>
        <v>735</v>
      </c>
    </row>
    <row r="56" spans="1:5" s="76" customFormat="1" ht="12" customHeight="1">
      <c r="A56" s="271" t="s">
        <v>82</v>
      </c>
      <c r="B56" s="256" t="s">
        <v>251</v>
      </c>
      <c r="C56" s="162"/>
      <c r="D56" s="162"/>
      <c r="E56" s="162"/>
    </row>
    <row r="57" spans="1:5" s="76" customFormat="1" ht="12" customHeight="1">
      <c r="A57" s="272" t="s">
        <v>83</v>
      </c>
      <c r="B57" s="257" t="s">
        <v>351</v>
      </c>
      <c r="C57" s="161"/>
      <c r="D57" s="161"/>
      <c r="E57" s="161"/>
    </row>
    <row r="58" spans="1:5" s="76" customFormat="1" ht="12" customHeight="1">
      <c r="A58" s="272" t="s">
        <v>254</v>
      </c>
      <c r="B58" s="257" t="s">
        <v>252</v>
      </c>
      <c r="C58" s="161">
        <v>810</v>
      </c>
      <c r="D58" s="161">
        <v>810</v>
      </c>
      <c r="E58" s="161">
        <v>735</v>
      </c>
    </row>
    <row r="59" spans="1:5" s="76" customFormat="1" ht="12" customHeight="1" thickBot="1">
      <c r="A59" s="273" t="s">
        <v>255</v>
      </c>
      <c r="B59" s="258" t="s">
        <v>253</v>
      </c>
      <c r="C59" s="163"/>
      <c r="D59" s="163"/>
      <c r="E59" s="163"/>
    </row>
    <row r="60" spans="1:5" s="76" customFormat="1" ht="12" customHeight="1" thickBot="1">
      <c r="A60" s="29" t="s">
        <v>22</v>
      </c>
      <c r="B60" s="154" t="s">
        <v>256</v>
      </c>
      <c r="C60" s="159">
        <f>SUM(C61:C63)</f>
        <v>0</v>
      </c>
      <c r="D60" s="159">
        <f>SUM(D61:D63)</f>
        <v>0</v>
      </c>
      <c r="E60" s="159">
        <f>SUM(E61:E63)</f>
        <v>0</v>
      </c>
    </row>
    <row r="61" spans="1:5" s="76" customFormat="1" ht="12" customHeight="1">
      <c r="A61" s="271" t="s">
        <v>158</v>
      </c>
      <c r="B61" s="256" t="s">
        <v>258</v>
      </c>
      <c r="C61" s="164"/>
      <c r="D61" s="164"/>
      <c r="E61" s="164"/>
    </row>
    <row r="62" spans="1:5" s="76" customFormat="1" ht="12" customHeight="1">
      <c r="A62" s="272" t="s">
        <v>159</v>
      </c>
      <c r="B62" s="257" t="s">
        <v>352</v>
      </c>
      <c r="C62" s="164"/>
      <c r="D62" s="164"/>
      <c r="E62" s="164"/>
    </row>
    <row r="63" spans="1:5" s="76" customFormat="1" ht="12" customHeight="1">
      <c r="A63" s="272" t="s">
        <v>182</v>
      </c>
      <c r="B63" s="257" t="s">
        <v>259</v>
      </c>
      <c r="C63" s="164"/>
      <c r="D63" s="164"/>
      <c r="E63" s="164"/>
    </row>
    <row r="64" spans="1:5" s="76" customFormat="1" ht="12" customHeight="1" thickBot="1">
      <c r="A64" s="273" t="s">
        <v>257</v>
      </c>
      <c r="B64" s="258" t="s">
        <v>260</v>
      </c>
      <c r="C64" s="164"/>
      <c r="D64" s="164"/>
      <c r="E64" s="164"/>
    </row>
    <row r="65" spans="1:5" s="76" customFormat="1" ht="12" customHeight="1" thickBot="1">
      <c r="A65" s="29" t="s">
        <v>23</v>
      </c>
      <c r="B65" s="19" t="s">
        <v>261</v>
      </c>
      <c r="C65" s="165">
        <f>+C8+C15+C22+C29+C37+C49+C55+C60</f>
        <v>523307</v>
      </c>
      <c r="D65" s="165">
        <f>+D8+D15+D22+D29+D37+D49+D55+D60</f>
        <v>648307</v>
      </c>
      <c r="E65" s="165">
        <f>+E8+E15+E22+E29+E37+E49+E55+E60</f>
        <v>633764</v>
      </c>
    </row>
    <row r="66" spans="1:5" s="76" customFormat="1" ht="12" customHeight="1" thickBot="1">
      <c r="A66" s="274" t="s">
        <v>322</v>
      </c>
      <c r="B66" s="154" t="s">
        <v>263</v>
      </c>
      <c r="C66" s="159">
        <f>SUM(C67:C69)</f>
        <v>0</v>
      </c>
      <c r="D66" s="159">
        <f>SUM(D67:D69)</f>
        <v>15038</v>
      </c>
      <c r="E66" s="159">
        <f>SUM(E67:E69)</f>
        <v>15038</v>
      </c>
    </row>
    <row r="67" spans="1:5" s="76" customFormat="1" ht="12" customHeight="1">
      <c r="A67" s="271" t="s">
        <v>278</v>
      </c>
      <c r="B67" s="256" t="s">
        <v>264</v>
      </c>
      <c r="C67" s="164"/>
      <c r="D67" s="164">
        <v>15038</v>
      </c>
      <c r="E67" s="164">
        <v>15038</v>
      </c>
    </row>
    <row r="68" spans="1:5" s="76" customFormat="1" ht="12" customHeight="1">
      <c r="A68" s="272" t="s">
        <v>281</v>
      </c>
      <c r="B68" s="257" t="s">
        <v>265</v>
      </c>
      <c r="C68" s="164"/>
      <c r="D68" s="164"/>
      <c r="E68" s="164"/>
    </row>
    <row r="69" spans="1:5" s="76" customFormat="1" ht="12" customHeight="1" thickBot="1">
      <c r="A69" s="273" t="s">
        <v>282</v>
      </c>
      <c r="B69" s="259" t="s">
        <v>266</v>
      </c>
      <c r="C69" s="164"/>
      <c r="D69" s="164"/>
      <c r="E69" s="164"/>
    </row>
    <row r="70" spans="1:5" s="76" customFormat="1" ht="12" customHeight="1" thickBot="1">
      <c r="A70" s="274" t="s">
        <v>267</v>
      </c>
      <c r="B70" s="154" t="s">
        <v>440</v>
      </c>
      <c r="C70" s="159"/>
      <c r="D70" s="159"/>
      <c r="E70" s="159"/>
    </row>
    <row r="71" spans="1:5" s="76" customFormat="1" ht="12" customHeight="1" thickBot="1">
      <c r="A71" s="274" t="s">
        <v>268</v>
      </c>
      <c r="B71" s="154" t="s">
        <v>269</v>
      </c>
      <c r="C71" s="159">
        <f>SUM(C72:C73)</f>
        <v>14203</v>
      </c>
      <c r="D71" s="159">
        <f>SUM(D72:D73)</f>
        <v>33606</v>
      </c>
      <c r="E71" s="159">
        <f>SUM(E72:E73)</f>
        <v>33606</v>
      </c>
    </row>
    <row r="72" spans="1:5" s="76" customFormat="1" ht="13.5" customHeight="1">
      <c r="A72" s="271" t="s">
        <v>279</v>
      </c>
      <c r="B72" s="256" t="s">
        <v>270</v>
      </c>
      <c r="C72" s="164">
        <v>14203</v>
      </c>
      <c r="D72" s="164">
        <v>33606</v>
      </c>
      <c r="E72" s="164">
        <v>33606</v>
      </c>
    </row>
    <row r="73" spans="1:5" s="76" customFormat="1" ht="12" customHeight="1" thickBot="1">
      <c r="A73" s="273" t="s">
        <v>280</v>
      </c>
      <c r="B73" s="258" t="s">
        <v>271</v>
      </c>
      <c r="C73" s="164"/>
      <c r="D73" s="164"/>
      <c r="E73" s="164"/>
    </row>
    <row r="74" spans="1:5" s="75" customFormat="1" ht="12" customHeight="1" thickBot="1">
      <c r="A74" s="274" t="s">
        <v>272</v>
      </c>
      <c r="B74" s="154" t="s">
        <v>446</v>
      </c>
      <c r="C74" s="159"/>
      <c r="D74" s="159"/>
      <c r="E74" s="159"/>
    </row>
    <row r="75" spans="1:5" s="76" customFormat="1" ht="12" customHeight="1" thickBot="1">
      <c r="A75" s="274" t="s">
        <v>274</v>
      </c>
      <c r="B75" s="154" t="s">
        <v>447</v>
      </c>
      <c r="C75" s="159"/>
      <c r="D75" s="159"/>
      <c r="E75" s="159"/>
    </row>
    <row r="76" spans="1:5" s="75" customFormat="1" ht="12" customHeight="1" thickBot="1">
      <c r="A76" s="274" t="s">
        <v>275</v>
      </c>
      <c r="B76" s="154" t="s">
        <v>384</v>
      </c>
      <c r="C76" s="292"/>
      <c r="D76" s="292"/>
      <c r="E76" s="292"/>
    </row>
    <row r="77" spans="1:5" s="75" customFormat="1" ht="12" customHeight="1" thickBot="1">
      <c r="A77" s="274" t="s">
        <v>413</v>
      </c>
      <c r="B77" s="154" t="s">
        <v>479</v>
      </c>
      <c r="C77" s="292"/>
      <c r="D77" s="292"/>
      <c r="E77" s="292">
        <v>7516</v>
      </c>
    </row>
    <row r="78" spans="1:5" s="75" customFormat="1" ht="12" customHeight="1" thickBot="1">
      <c r="A78" s="274" t="s">
        <v>414</v>
      </c>
      <c r="B78" s="260" t="s">
        <v>387</v>
      </c>
      <c r="C78" s="165">
        <f>SUM(C71,C70,C66)</f>
        <v>14203</v>
      </c>
      <c r="D78" s="165">
        <f>SUM(D71,D70,D66)</f>
        <v>48644</v>
      </c>
      <c r="E78" s="165">
        <f>SUM(E71,E70,E66,E77)</f>
        <v>56160</v>
      </c>
    </row>
    <row r="79" spans="1:5" s="75" customFormat="1" ht="12" customHeight="1" thickBot="1">
      <c r="A79" s="274" t="s">
        <v>415</v>
      </c>
      <c r="B79" s="261" t="s">
        <v>441</v>
      </c>
      <c r="C79" s="165">
        <f>+C65+C78</f>
        <v>537510</v>
      </c>
      <c r="D79" s="165">
        <f>+D65+D78</f>
        <v>696951</v>
      </c>
      <c r="E79" s="165">
        <f>+E65+E78</f>
        <v>689924</v>
      </c>
    </row>
    <row r="80" spans="1:5" s="76" customFormat="1" ht="15" customHeight="1" thickBot="1">
      <c r="A80" s="140"/>
      <c r="B80" s="141"/>
      <c r="C80" s="224"/>
      <c r="D80" s="224"/>
      <c r="E80" s="224"/>
    </row>
    <row r="81" spans="1:5" s="57" customFormat="1" ht="16.5" customHeight="1" thickBot="1">
      <c r="A81" s="144"/>
      <c r="B81" s="145" t="s">
        <v>54</v>
      </c>
      <c r="C81" s="226"/>
      <c r="D81" s="226"/>
      <c r="E81" s="226"/>
    </row>
    <row r="82" spans="1:5" s="77" customFormat="1" ht="12" customHeight="1" thickBot="1">
      <c r="A82" s="249" t="s">
        <v>15</v>
      </c>
      <c r="B82" s="26" t="s">
        <v>419</v>
      </c>
      <c r="C82" s="158">
        <f>+C83+C84+C85+C86+C87+C100</f>
        <v>282698</v>
      </c>
      <c r="D82" s="158">
        <f>+D83+D84+D85+D86+D87+D100</f>
        <v>351226</v>
      </c>
      <c r="E82" s="158">
        <f>+E83+E84+E85+E86+E87+E100</f>
        <v>316413</v>
      </c>
    </row>
    <row r="83" spans="1:5" ht="12" customHeight="1">
      <c r="A83" s="275" t="s">
        <v>84</v>
      </c>
      <c r="B83" s="8" t="s">
        <v>45</v>
      </c>
      <c r="C83" s="160">
        <v>145013</v>
      </c>
      <c r="D83" s="160">
        <v>182200</v>
      </c>
      <c r="E83" s="160">
        <v>163098</v>
      </c>
    </row>
    <row r="84" spans="1:5" ht="12" customHeight="1">
      <c r="A84" s="272" t="s">
        <v>85</v>
      </c>
      <c r="B84" s="6" t="s">
        <v>160</v>
      </c>
      <c r="C84" s="161">
        <v>22518</v>
      </c>
      <c r="D84" s="161">
        <v>26280</v>
      </c>
      <c r="E84" s="161">
        <v>26280</v>
      </c>
    </row>
    <row r="85" spans="1:5" ht="12" customHeight="1">
      <c r="A85" s="272" t="s">
        <v>86</v>
      </c>
      <c r="B85" s="6" t="s">
        <v>119</v>
      </c>
      <c r="C85" s="163">
        <v>67168</v>
      </c>
      <c r="D85" s="163">
        <v>88129</v>
      </c>
      <c r="E85" s="163">
        <v>76418</v>
      </c>
    </row>
    <row r="86" spans="1:5" ht="12" customHeight="1">
      <c r="A86" s="272" t="s">
        <v>87</v>
      </c>
      <c r="B86" s="9" t="s">
        <v>161</v>
      </c>
      <c r="C86" s="163">
        <v>8500</v>
      </c>
      <c r="D86" s="163">
        <v>9156</v>
      </c>
      <c r="E86" s="163">
        <v>9156</v>
      </c>
    </row>
    <row r="87" spans="1:5" ht="12" customHeight="1">
      <c r="A87" s="272" t="s">
        <v>95</v>
      </c>
      <c r="B87" s="17" t="s">
        <v>162</v>
      </c>
      <c r="C87" s="163">
        <v>35499</v>
      </c>
      <c r="D87" s="163">
        <v>41461</v>
      </c>
      <c r="E87" s="163">
        <v>41461</v>
      </c>
    </row>
    <row r="88" spans="1:5" ht="12" customHeight="1">
      <c r="A88" s="272" t="s">
        <v>88</v>
      </c>
      <c r="B88" s="6" t="s">
        <v>416</v>
      </c>
      <c r="C88" s="163"/>
      <c r="D88" s="163"/>
      <c r="E88" s="163"/>
    </row>
    <row r="89" spans="1:5" ht="12" customHeight="1">
      <c r="A89" s="272" t="s">
        <v>89</v>
      </c>
      <c r="B89" s="92" t="s">
        <v>365</v>
      </c>
      <c r="C89" s="163"/>
      <c r="D89" s="163"/>
      <c r="E89" s="163"/>
    </row>
    <row r="90" spans="1:5" ht="12" customHeight="1">
      <c r="A90" s="272" t="s">
        <v>96</v>
      </c>
      <c r="B90" s="92" t="s">
        <v>364</v>
      </c>
      <c r="C90" s="163">
        <v>1052</v>
      </c>
      <c r="D90" s="163">
        <v>1676</v>
      </c>
      <c r="E90" s="163">
        <v>1676</v>
      </c>
    </row>
    <row r="91" spans="1:5" ht="12" customHeight="1">
      <c r="A91" s="272" t="s">
        <v>97</v>
      </c>
      <c r="B91" s="92" t="s">
        <v>286</v>
      </c>
      <c r="C91" s="163"/>
      <c r="D91" s="163"/>
      <c r="E91" s="163"/>
    </row>
    <row r="92" spans="1:5" ht="12" customHeight="1">
      <c r="A92" s="272" t="s">
        <v>98</v>
      </c>
      <c r="B92" s="93" t="s">
        <v>287</v>
      </c>
      <c r="C92" s="163"/>
      <c r="D92" s="163"/>
      <c r="E92" s="163"/>
    </row>
    <row r="93" spans="1:5" ht="12" customHeight="1">
      <c r="A93" s="272" t="s">
        <v>99</v>
      </c>
      <c r="B93" s="93" t="s">
        <v>288</v>
      </c>
      <c r="C93" s="163"/>
      <c r="D93" s="163"/>
      <c r="E93" s="163"/>
    </row>
    <row r="94" spans="1:5" ht="12" customHeight="1">
      <c r="A94" s="272" t="s">
        <v>101</v>
      </c>
      <c r="B94" s="92" t="s">
        <v>289</v>
      </c>
      <c r="C94" s="163">
        <v>33447</v>
      </c>
      <c r="D94" s="163">
        <v>38387</v>
      </c>
      <c r="E94" s="163">
        <v>38387</v>
      </c>
    </row>
    <row r="95" spans="1:5" ht="12" customHeight="1">
      <c r="A95" s="272" t="s">
        <v>163</v>
      </c>
      <c r="B95" s="92" t="s">
        <v>290</v>
      </c>
      <c r="C95" s="163"/>
      <c r="D95" s="163"/>
      <c r="E95" s="163"/>
    </row>
    <row r="96" spans="1:5" ht="12" customHeight="1">
      <c r="A96" s="272" t="s">
        <v>284</v>
      </c>
      <c r="B96" s="93" t="s">
        <v>291</v>
      </c>
      <c r="C96" s="163"/>
      <c r="D96" s="163"/>
      <c r="E96" s="163"/>
    </row>
    <row r="97" spans="1:5" ht="12" customHeight="1">
      <c r="A97" s="276" t="s">
        <v>285</v>
      </c>
      <c r="B97" s="94" t="s">
        <v>292</v>
      </c>
      <c r="C97" s="163"/>
      <c r="D97" s="163"/>
      <c r="E97" s="163"/>
    </row>
    <row r="98" spans="1:5" ht="12" customHeight="1">
      <c r="A98" s="272" t="s">
        <v>362</v>
      </c>
      <c r="B98" s="94" t="s">
        <v>293</v>
      </c>
      <c r="C98" s="163"/>
      <c r="D98" s="163"/>
      <c r="E98" s="163"/>
    </row>
    <row r="99" spans="1:5" ht="12" customHeight="1">
      <c r="A99" s="272" t="s">
        <v>363</v>
      </c>
      <c r="B99" s="93" t="s">
        <v>294</v>
      </c>
      <c r="C99" s="161">
        <v>1000</v>
      </c>
      <c r="D99" s="161">
        <v>1398</v>
      </c>
      <c r="E99" s="161">
        <v>1398</v>
      </c>
    </row>
    <row r="100" spans="1:5" ht="12" customHeight="1">
      <c r="A100" s="272" t="s">
        <v>367</v>
      </c>
      <c r="B100" s="9" t="s">
        <v>46</v>
      </c>
      <c r="C100" s="161">
        <v>4000</v>
      </c>
      <c r="D100" s="161">
        <v>4000</v>
      </c>
      <c r="E100" s="161"/>
    </row>
    <row r="101" spans="1:5" ht="12" customHeight="1">
      <c r="A101" s="273" t="s">
        <v>368</v>
      </c>
      <c r="B101" s="6" t="s">
        <v>417</v>
      </c>
      <c r="C101" s="163">
        <v>2000</v>
      </c>
      <c r="D101" s="163">
        <v>2000</v>
      </c>
      <c r="E101" s="163"/>
    </row>
    <row r="102" spans="1:5" ht="12" customHeight="1" thickBot="1">
      <c r="A102" s="277" t="s">
        <v>369</v>
      </c>
      <c r="B102" s="95" t="s">
        <v>418</v>
      </c>
      <c r="C102" s="167">
        <v>2000</v>
      </c>
      <c r="D102" s="167">
        <v>2000</v>
      </c>
      <c r="E102" s="167"/>
    </row>
    <row r="103" spans="1:5" ht="12" customHeight="1" thickBot="1">
      <c r="A103" s="29" t="s">
        <v>16</v>
      </c>
      <c r="B103" s="25" t="s">
        <v>295</v>
      </c>
      <c r="C103" s="159">
        <f>+C104+C106+C108</f>
        <v>110419</v>
      </c>
      <c r="D103" s="159">
        <f>+D104+D106+D108</f>
        <v>184121</v>
      </c>
      <c r="E103" s="159">
        <f>+E104+E106+E108</f>
        <v>173896</v>
      </c>
    </row>
    <row r="104" spans="1:5" ht="12" customHeight="1">
      <c r="A104" s="271" t="s">
        <v>90</v>
      </c>
      <c r="B104" s="6" t="s">
        <v>180</v>
      </c>
      <c r="C104" s="162">
        <v>11387</v>
      </c>
      <c r="D104" s="162">
        <v>39607</v>
      </c>
      <c r="E104" s="162">
        <v>29382</v>
      </c>
    </row>
    <row r="105" spans="1:5" ht="12" customHeight="1">
      <c r="A105" s="271" t="s">
        <v>91</v>
      </c>
      <c r="B105" s="10" t="s">
        <v>296</v>
      </c>
      <c r="C105" s="162"/>
      <c r="D105" s="162"/>
      <c r="E105" s="162"/>
    </row>
    <row r="106" spans="1:5" ht="12" customHeight="1">
      <c r="A106" s="271" t="s">
        <v>92</v>
      </c>
      <c r="B106" s="10" t="s">
        <v>164</v>
      </c>
      <c r="C106" s="161">
        <v>99032</v>
      </c>
      <c r="D106" s="161">
        <v>144514</v>
      </c>
      <c r="E106" s="161">
        <v>144514</v>
      </c>
    </row>
    <row r="107" spans="1:5" ht="12" customHeight="1">
      <c r="A107" s="271" t="s">
        <v>93</v>
      </c>
      <c r="B107" s="10" t="s">
        <v>297</v>
      </c>
      <c r="C107" s="153">
        <v>99032</v>
      </c>
      <c r="D107" s="153">
        <v>128634</v>
      </c>
      <c r="E107" s="153">
        <v>128634</v>
      </c>
    </row>
    <row r="108" spans="1:5" ht="12" customHeight="1" thickBot="1">
      <c r="A108" s="271" t="s">
        <v>94</v>
      </c>
      <c r="B108" s="156" t="s">
        <v>183</v>
      </c>
      <c r="C108" s="153"/>
      <c r="D108" s="153"/>
      <c r="E108" s="153"/>
    </row>
    <row r="109" spans="1:5" ht="12" customHeight="1" thickBot="1">
      <c r="A109" s="29" t="s">
        <v>17</v>
      </c>
      <c r="B109" s="83" t="s">
        <v>372</v>
      </c>
      <c r="C109" s="159">
        <f>+C82+C103</f>
        <v>393117</v>
      </c>
      <c r="D109" s="159">
        <f>+D82+D103</f>
        <v>535347</v>
      </c>
      <c r="E109" s="159">
        <f>+E82+E103</f>
        <v>490309</v>
      </c>
    </row>
    <row r="110" spans="1:5" ht="12" customHeight="1" thickBot="1">
      <c r="A110" s="29" t="s">
        <v>18</v>
      </c>
      <c r="B110" s="83" t="s">
        <v>373</v>
      </c>
      <c r="C110" s="159">
        <f>+C111+C112+C113</f>
        <v>1671</v>
      </c>
      <c r="D110" s="159">
        <f>+D111+D112+D113</f>
        <v>16709</v>
      </c>
      <c r="E110" s="159">
        <f>+E111+E112+E113</f>
        <v>16709</v>
      </c>
    </row>
    <row r="111" spans="1:5" s="77" customFormat="1" ht="12" customHeight="1">
      <c r="A111" s="271" t="s">
        <v>218</v>
      </c>
      <c r="B111" s="7" t="s">
        <v>421</v>
      </c>
      <c r="C111" s="153">
        <v>1671</v>
      </c>
      <c r="D111" s="153">
        <v>16709</v>
      </c>
      <c r="E111" s="153">
        <v>16709</v>
      </c>
    </row>
    <row r="112" spans="1:5" ht="12" customHeight="1">
      <c r="A112" s="271" t="s">
        <v>221</v>
      </c>
      <c r="B112" s="7" t="s">
        <v>375</v>
      </c>
      <c r="C112" s="153"/>
      <c r="D112" s="153"/>
      <c r="E112" s="153"/>
    </row>
    <row r="113" spans="1:13" ht="12" customHeight="1" thickBot="1">
      <c r="A113" s="276" t="s">
        <v>222</v>
      </c>
      <c r="B113" s="5" t="s">
        <v>420</v>
      </c>
      <c r="C113" s="153"/>
      <c r="D113" s="153"/>
      <c r="E113" s="153"/>
    </row>
    <row r="114" spans="1:13" ht="12" customHeight="1" thickBot="1">
      <c r="A114" s="29" t="s">
        <v>19</v>
      </c>
      <c r="B114" s="83" t="s">
        <v>442</v>
      </c>
      <c r="C114" s="159"/>
      <c r="D114" s="159"/>
      <c r="E114" s="159"/>
    </row>
    <row r="115" spans="1:13" ht="12" customHeight="1" thickBot="1">
      <c r="A115" s="29" t="s">
        <v>20</v>
      </c>
      <c r="B115" s="83" t="s">
        <v>433</v>
      </c>
      <c r="C115" s="165">
        <f>+C116+C117+C119+C120+C118</f>
        <v>142722</v>
      </c>
      <c r="D115" s="165">
        <f>+D116+D117+D119+D120+D118</f>
        <v>144895</v>
      </c>
      <c r="E115" s="165">
        <f>+E116+E117+E119+E120+E118</f>
        <v>144850</v>
      </c>
      <c r="M115" s="152"/>
    </row>
    <row r="116" spans="1:13">
      <c r="A116" s="271" t="s">
        <v>80</v>
      </c>
      <c r="B116" s="7" t="s">
        <v>298</v>
      </c>
      <c r="C116" s="153"/>
      <c r="D116" s="153"/>
      <c r="E116" s="153"/>
    </row>
    <row r="117" spans="1:13" ht="12" customHeight="1">
      <c r="A117" s="271" t="s">
        <v>81</v>
      </c>
      <c r="B117" s="7" t="s">
        <v>299</v>
      </c>
      <c r="C117" s="153">
        <v>6856</v>
      </c>
      <c r="D117" s="153">
        <v>6856</v>
      </c>
      <c r="E117" s="153">
        <v>6856</v>
      </c>
    </row>
    <row r="118" spans="1:13" ht="12" customHeight="1">
      <c r="A118" s="271" t="s">
        <v>242</v>
      </c>
      <c r="B118" s="7" t="s">
        <v>432</v>
      </c>
      <c r="C118" s="153">
        <v>135866</v>
      </c>
      <c r="D118" s="153">
        <v>136846</v>
      </c>
      <c r="E118" s="153">
        <v>136801</v>
      </c>
    </row>
    <row r="119" spans="1:13" s="77" customFormat="1" ht="12" customHeight="1">
      <c r="A119" s="271" t="s">
        <v>243</v>
      </c>
      <c r="B119" s="7" t="s">
        <v>378</v>
      </c>
      <c r="C119" s="153"/>
      <c r="D119" s="153"/>
      <c r="E119" s="153"/>
    </row>
    <row r="120" spans="1:13" s="77" customFormat="1" ht="12" customHeight="1" thickBot="1">
      <c r="A120" s="276" t="s">
        <v>244</v>
      </c>
      <c r="B120" s="5" t="s">
        <v>318</v>
      </c>
      <c r="C120" s="153"/>
      <c r="D120" s="153">
        <v>1193</v>
      </c>
      <c r="E120" s="153">
        <v>1193</v>
      </c>
    </row>
    <row r="121" spans="1:13" s="77" customFormat="1" ht="12" customHeight="1" thickBot="1">
      <c r="A121" s="29" t="s">
        <v>21</v>
      </c>
      <c r="B121" s="83" t="s">
        <v>453</v>
      </c>
      <c r="C121" s="168"/>
      <c r="D121" s="168"/>
      <c r="E121" s="168"/>
    </row>
    <row r="122" spans="1:13" ht="12.75" customHeight="1" thickBot="1">
      <c r="A122" s="318" t="s">
        <v>22</v>
      </c>
      <c r="B122" s="83" t="s">
        <v>379</v>
      </c>
      <c r="C122" s="168"/>
      <c r="D122" s="168"/>
      <c r="E122" s="168"/>
    </row>
    <row r="123" spans="1:13" ht="12" customHeight="1" thickBot="1">
      <c r="A123" s="318" t="s">
        <v>23</v>
      </c>
      <c r="B123" s="83" t="s">
        <v>380</v>
      </c>
      <c r="C123" s="168"/>
      <c r="D123" s="168"/>
      <c r="E123" s="168"/>
    </row>
    <row r="124" spans="1:13" ht="12" customHeight="1" thickBot="1">
      <c r="A124" s="29" t="s">
        <v>24</v>
      </c>
      <c r="B124" s="83" t="s">
        <v>382</v>
      </c>
      <c r="C124" s="263">
        <f>SUM(C115,C110)</f>
        <v>144393</v>
      </c>
      <c r="D124" s="263">
        <f>SUM(D115,D110)</f>
        <v>161604</v>
      </c>
      <c r="E124" s="263">
        <f>SUM(E115,E110)</f>
        <v>161559</v>
      </c>
    </row>
    <row r="125" spans="1:13" ht="15" customHeight="1" thickBot="1">
      <c r="A125" s="278" t="s">
        <v>25</v>
      </c>
      <c r="B125" s="234" t="s">
        <v>381</v>
      </c>
      <c r="C125" s="263">
        <f>+C109+C124</f>
        <v>537510</v>
      </c>
      <c r="D125" s="263">
        <f>+D109+D124</f>
        <v>696951</v>
      </c>
      <c r="E125" s="263">
        <f>+E109+E124</f>
        <v>651868</v>
      </c>
    </row>
    <row r="126" spans="1:13" ht="13.5" thickBot="1">
      <c r="A126" s="237"/>
      <c r="B126" s="238"/>
      <c r="C126" s="239"/>
      <c r="D126" s="239"/>
      <c r="E126" s="239"/>
    </row>
    <row r="127" spans="1:13" ht="15" customHeight="1" thickBot="1">
      <c r="A127" s="149" t="s">
        <v>422</v>
      </c>
      <c r="B127" s="150"/>
      <c r="C127" s="80">
        <v>7</v>
      </c>
      <c r="D127" s="80">
        <v>7</v>
      </c>
      <c r="E127" s="80">
        <v>7</v>
      </c>
    </row>
    <row r="128" spans="1:13" ht="14.25" customHeight="1" thickBot="1">
      <c r="A128" s="149" t="s">
        <v>173</v>
      </c>
      <c r="B128" s="150"/>
      <c r="C128" s="80">
        <v>137</v>
      </c>
      <c r="D128" s="80">
        <v>142</v>
      </c>
      <c r="E128" s="80">
        <v>142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7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E61"/>
  <sheetViews>
    <sheetView zoomScale="130" zoomScaleNormal="130" workbookViewId="0">
      <selection activeCell="B1" sqref="B1"/>
    </sheetView>
  </sheetViews>
  <sheetFormatPr defaultRowHeight="12.75"/>
  <cols>
    <col min="1" max="1" width="13.83203125" style="147" customWidth="1"/>
    <col min="2" max="2" width="81.6640625" style="148" customWidth="1"/>
    <col min="3" max="3" width="21.6640625" style="148" customWidth="1"/>
    <col min="4" max="4" width="21.33203125" style="148" customWidth="1"/>
    <col min="5" max="5" width="20.33203125" style="148" customWidth="1"/>
    <col min="6" max="16384" width="9.33203125" style="148"/>
  </cols>
  <sheetData>
    <row r="1" spans="1:5" s="127" customFormat="1" ht="21" customHeight="1" thickBot="1">
      <c r="A1" s="126"/>
      <c r="B1" s="128"/>
      <c r="C1" s="285"/>
      <c r="D1" s="285"/>
      <c r="E1" s="285" t="s">
        <v>674</v>
      </c>
    </row>
    <row r="2" spans="1:5" s="286" customFormat="1" ht="36">
      <c r="A2" s="247" t="s">
        <v>171</v>
      </c>
      <c r="B2" s="216" t="s">
        <v>327</v>
      </c>
      <c r="C2" s="229"/>
      <c r="D2" s="229"/>
      <c r="E2" s="229" t="s">
        <v>56</v>
      </c>
    </row>
    <row r="3" spans="1:5" s="286" customFormat="1" ht="24.75" thickBot="1">
      <c r="A3" s="279" t="s">
        <v>170</v>
      </c>
      <c r="B3" s="217" t="s">
        <v>326</v>
      </c>
      <c r="C3" s="230"/>
      <c r="D3" s="230"/>
      <c r="E3" s="230" t="s">
        <v>49</v>
      </c>
    </row>
    <row r="4" spans="1:5" s="287" customFormat="1" ht="15.95" customHeight="1" thickBot="1">
      <c r="A4" s="130"/>
      <c r="B4" s="130"/>
      <c r="C4" s="131"/>
      <c r="D4" s="131"/>
      <c r="E4" s="131" t="s">
        <v>50</v>
      </c>
    </row>
    <row r="5" spans="1:5" ht="13.5" thickBot="1">
      <c r="A5" s="248" t="s">
        <v>172</v>
      </c>
      <c r="B5" s="132" t="s">
        <v>51</v>
      </c>
      <c r="C5" s="133" t="s">
        <v>52</v>
      </c>
      <c r="D5" s="133" t="s">
        <v>478</v>
      </c>
      <c r="E5" s="133" t="s">
        <v>469</v>
      </c>
    </row>
    <row r="6" spans="1:5" s="288" customFormat="1" ht="12.95" customHeight="1" thickBot="1">
      <c r="A6" s="105" t="s">
        <v>402</v>
      </c>
      <c r="B6" s="106" t="s">
        <v>403</v>
      </c>
      <c r="C6" s="107" t="s">
        <v>404</v>
      </c>
      <c r="D6" s="107" t="s">
        <v>406</v>
      </c>
      <c r="E6" s="107" t="s">
        <v>405</v>
      </c>
    </row>
    <row r="7" spans="1:5" s="288" customFormat="1" ht="15.95" customHeight="1" thickBot="1">
      <c r="A7" s="134"/>
      <c r="B7" s="135" t="s">
        <v>53</v>
      </c>
      <c r="C7" s="136"/>
      <c r="D7" s="136"/>
      <c r="E7" s="136"/>
    </row>
    <row r="8" spans="1:5" s="231" customFormat="1" ht="12" customHeight="1" thickBot="1">
      <c r="A8" s="105" t="s">
        <v>15</v>
      </c>
      <c r="B8" s="137" t="s">
        <v>423</v>
      </c>
      <c r="C8" s="179">
        <f>SUM(C9:C19)</f>
        <v>800</v>
      </c>
      <c r="D8" s="179">
        <f>SUM(D9:D19)</f>
        <v>1500</v>
      </c>
      <c r="E8" s="179">
        <f>SUM(E9:E19)</f>
        <v>1518</v>
      </c>
    </row>
    <row r="9" spans="1:5" s="231" customFormat="1" ht="12" customHeight="1">
      <c r="A9" s="280" t="s">
        <v>84</v>
      </c>
      <c r="B9" s="8" t="s">
        <v>231</v>
      </c>
      <c r="C9" s="220"/>
      <c r="D9" s="220"/>
      <c r="E9" s="220"/>
    </row>
    <row r="10" spans="1:5" s="231" customFormat="1" ht="12" customHeight="1">
      <c r="A10" s="281" t="s">
        <v>85</v>
      </c>
      <c r="B10" s="6" t="s">
        <v>232</v>
      </c>
      <c r="C10" s="177">
        <v>800</v>
      </c>
      <c r="D10" s="177">
        <v>1500</v>
      </c>
      <c r="E10" s="177">
        <v>1504</v>
      </c>
    </row>
    <row r="11" spans="1:5" s="231" customFormat="1" ht="12" customHeight="1">
      <c r="A11" s="281" t="s">
        <v>86</v>
      </c>
      <c r="B11" s="6" t="s">
        <v>233</v>
      </c>
      <c r="C11" s="177"/>
      <c r="D11" s="177"/>
      <c r="E11" s="177"/>
    </row>
    <row r="12" spans="1:5" s="231" customFormat="1" ht="12" customHeight="1">
      <c r="A12" s="281" t="s">
        <v>87</v>
      </c>
      <c r="B12" s="6" t="s">
        <v>234</v>
      </c>
      <c r="C12" s="177"/>
      <c r="D12" s="177"/>
      <c r="E12" s="177"/>
    </row>
    <row r="13" spans="1:5" s="231" customFormat="1" ht="12" customHeight="1">
      <c r="A13" s="281" t="s">
        <v>128</v>
      </c>
      <c r="B13" s="6" t="s">
        <v>235</v>
      </c>
      <c r="C13" s="177"/>
      <c r="D13" s="177"/>
      <c r="E13" s="177"/>
    </row>
    <row r="14" spans="1:5" s="231" customFormat="1" ht="12" customHeight="1">
      <c r="A14" s="281" t="s">
        <v>88</v>
      </c>
      <c r="B14" s="6" t="s">
        <v>328</v>
      </c>
      <c r="C14" s="177"/>
      <c r="D14" s="177"/>
      <c r="E14" s="177"/>
    </row>
    <row r="15" spans="1:5" s="231" customFormat="1" ht="12" customHeight="1">
      <c r="A15" s="281" t="s">
        <v>89</v>
      </c>
      <c r="B15" s="5" t="s">
        <v>329</v>
      </c>
      <c r="C15" s="177"/>
      <c r="D15" s="177"/>
      <c r="E15" s="177"/>
    </row>
    <row r="16" spans="1:5" s="231" customFormat="1" ht="12" customHeight="1">
      <c r="A16" s="281" t="s">
        <v>96</v>
      </c>
      <c r="B16" s="6" t="s">
        <v>238</v>
      </c>
      <c r="C16" s="221"/>
      <c r="D16" s="221"/>
      <c r="E16" s="221">
        <v>4</v>
      </c>
    </row>
    <row r="17" spans="1:5" s="289" customFormat="1" ht="12" customHeight="1">
      <c r="A17" s="281" t="s">
        <v>97</v>
      </c>
      <c r="B17" s="6" t="s">
        <v>239</v>
      </c>
      <c r="C17" s="177"/>
      <c r="D17" s="177"/>
      <c r="E17" s="177"/>
    </row>
    <row r="18" spans="1:5" s="289" customFormat="1" ht="12" customHeight="1">
      <c r="A18" s="281" t="s">
        <v>98</v>
      </c>
      <c r="B18" s="6" t="s">
        <v>357</v>
      </c>
      <c r="C18" s="178"/>
      <c r="D18" s="178"/>
      <c r="E18" s="178"/>
    </row>
    <row r="19" spans="1:5" s="289" customFormat="1" ht="12" customHeight="1" thickBot="1">
      <c r="A19" s="281" t="s">
        <v>99</v>
      </c>
      <c r="B19" s="5" t="s">
        <v>240</v>
      </c>
      <c r="C19" s="178"/>
      <c r="D19" s="178"/>
      <c r="E19" s="178">
        <v>10</v>
      </c>
    </row>
    <row r="20" spans="1:5" s="231" customFormat="1" ht="12" customHeight="1" thickBot="1">
      <c r="A20" s="105" t="s">
        <v>16</v>
      </c>
      <c r="B20" s="137" t="s">
        <v>330</v>
      </c>
      <c r="C20" s="179">
        <f>SUM(C21:C23)</f>
        <v>1080</v>
      </c>
      <c r="D20" s="179">
        <f>SUM(D21:D23)</f>
        <v>1080</v>
      </c>
      <c r="E20" s="179">
        <f>SUM(E21:E23)</f>
        <v>1080</v>
      </c>
    </row>
    <row r="21" spans="1:5" s="289" customFormat="1" ht="12" customHeight="1">
      <c r="A21" s="281" t="s">
        <v>90</v>
      </c>
      <c r="B21" s="7" t="s">
        <v>208</v>
      </c>
      <c r="C21" s="177"/>
      <c r="D21" s="177"/>
      <c r="E21" s="177"/>
    </row>
    <row r="22" spans="1:5" s="289" customFormat="1" ht="12" customHeight="1">
      <c r="A22" s="281" t="s">
        <v>91</v>
      </c>
      <c r="B22" s="6" t="s">
        <v>331</v>
      </c>
      <c r="C22" s="177"/>
      <c r="D22" s="177"/>
      <c r="E22" s="177"/>
    </row>
    <row r="23" spans="1:5" s="289" customFormat="1" ht="12" customHeight="1">
      <c r="A23" s="281" t="s">
        <v>92</v>
      </c>
      <c r="B23" s="6" t="s">
        <v>332</v>
      </c>
      <c r="C23" s="177">
        <v>1080</v>
      </c>
      <c r="D23" s="177">
        <v>1080</v>
      </c>
      <c r="E23" s="177">
        <v>1080</v>
      </c>
    </row>
    <row r="24" spans="1:5" s="289" customFormat="1" ht="12" customHeight="1" thickBot="1">
      <c r="A24" s="281" t="s">
        <v>93</v>
      </c>
      <c r="B24" s="6" t="s">
        <v>424</v>
      </c>
      <c r="C24" s="177"/>
      <c r="D24" s="177"/>
      <c r="E24" s="177"/>
    </row>
    <row r="25" spans="1:5" s="289" customFormat="1" ht="12" customHeight="1" thickBot="1">
      <c r="A25" s="111" t="s">
        <v>17</v>
      </c>
      <c r="B25" s="83" t="s">
        <v>151</v>
      </c>
      <c r="C25" s="206"/>
      <c r="D25" s="206"/>
      <c r="E25" s="206"/>
    </row>
    <row r="26" spans="1:5" s="289" customFormat="1" ht="12" customHeight="1" thickBot="1">
      <c r="A26" s="111" t="s">
        <v>18</v>
      </c>
      <c r="B26" s="83" t="s">
        <v>425</v>
      </c>
      <c r="C26" s="179">
        <f>+C27+C28+C29</f>
        <v>0</v>
      </c>
      <c r="D26" s="179">
        <f>+D27+D28+D29</f>
        <v>0</v>
      </c>
      <c r="E26" s="179">
        <f>+E27+E28+E29</f>
        <v>0</v>
      </c>
    </row>
    <row r="27" spans="1:5" s="289" customFormat="1" ht="12" customHeight="1">
      <c r="A27" s="282" t="s">
        <v>218</v>
      </c>
      <c r="B27" s="283" t="s">
        <v>213</v>
      </c>
      <c r="C27" s="62"/>
      <c r="D27" s="62"/>
      <c r="E27" s="62"/>
    </row>
    <row r="28" spans="1:5" s="289" customFormat="1" ht="12" customHeight="1">
      <c r="A28" s="282" t="s">
        <v>221</v>
      </c>
      <c r="B28" s="283" t="s">
        <v>331</v>
      </c>
      <c r="C28" s="177"/>
      <c r="D28" s="177"/>
      <c r="E28" s="177"/>
    </row>
    <row r="29" spans="1:5" s="289" customFormat="1" ht="12" customHeight="1">
      <c r="A29" s="282" t="s">
        <v>222</v>
      </c>
      <c r="B29" s="284" t="s">
        <v>334</v>
      </c>
      <c r="C29" s="177"/>
      <c r="D29" s="177"/>
      <c r="E29" s="177"/>
    </row>
    <row r="30" spans="1:5" s="289" customFormat="1" ht="12" customHeight="1" thickBot="1">
      <c r="A30" s="281" t="s">
        <v>223</v>
      </c>
      <c r="B30" s="91" t="s">
        <v>426</v>
      </c>
      <c r="C30" s="69"/>
      <c r="D30" s="69"/>
      <c r="E30" s="69"/>
    </row>
    <row r="31" spans="1:5" s="289" customFormat="1" ht="12" customHeight="1" thickBot="1">
      <c r="A31" s="111" t="s">
        <v>19</v>
      </c>
      <c r="B31" s="83" t="s">
        <v>335</v>
      </c>
      <c r="C31" s="179">
        <f>+C32+C33+C34</f>
        <v>0</v>
      </c>
      <c r="D31" s="179">
        <f>+D32+D33+D34</f>
        <v>0</v>
      </c>
      <c r="E31" s="179">
        <f>+E32+E33+E34</f>
        <v>0</v>
      </c>
    </row>
    <row r="32" spans="1:5" s="289" customFormat="1" ht="12" customHeight="1">
      <c r="A32" s="282" t="s">
        <v>77</v>
      </c>
      <c r="B32" s="283" t="s">
        <v>245</v>
      </c>
      <c r="C32" s="62"/>
      <c r="D32" s="62"/>
      <c r="E32" s="62"/>
    </row>
    <row r="33" spans="1:5" s="289" customFormat="1" ht="12" customHeight="1">
      <c r="A33" s="282" t="s">
        <v>78</v>
      </c>
      <c r="B33" s="284" t="s">
        <v>246</v>
      </c>
      <c r="C33" s="180"/>
      <c r="D33" s="180"/>
      <c r="E33" s="180"/>
    </row>
    <row r="34" spans="1:5" s="289" customFormat="1" ht="12" customHeight="1" thickBot="1">
      <c r="A34" s="281" t="s">
        <v>79</v>
      </c>
      <c r="B34" s="91" t="s">
        <v>247</v>
      </c>
      <c r="C34" s="69"/>
      <c r="D34" s="69"/>
      <c r="E34" s="69"/>
    </row>
    <row r="35" spans="1:5" s="231" customFormat="1" ht="12" customHeight="1" thickBot="1">
      <c r="A35" s="111" t="s">
        <v>20</v>
      </c>
      <c r="B35" s="83" t="s">
        <v>303</v>
      </c>
      <c r="C35" s="206"/>
      <c r="D35" s="206"/>
      <c r="E35" s="206"/>
    </row>
    <row r="36" spans="1:5" s="231" customFormat="1" ht="12" customHeight="1" thickBot="1">
      <c r="A36" s="111" t="s">
        <v>21</v>
      </c>
      <c r="B36" s="83" t="s">
        <v>336</v>
      </c>
      <c r="C36" s="222"/>
      <c r="D36" s="222"/>
      <c r="E36" s="222"/>
    </row>
    <row r="37" spans="1:5" s="231" customFormat="1" ht="12" customHeight="1" thickBot="1">
      <c r="A37" s="105" t="s">
        <v>22</v>
      </c>
      <c r="B37" s="83" t="s">
        <v>337</v>
      </c>
      <c r="C37" s="223">
        <f>+C8+C20+C25+C26+C31+C35+C36</f>
        <v>1880</v>
      </c>
      <c r="D37" s="223">
        <f>+D8+D20+D25+D26+D31+D35+D36</f>
        <v>2580</v>
      </c>
      <c r="E37" s="223">
        <f>+E8+E20+E25+E26+E31+E35+E36</f>
        <v>2598</v>
      </c>
    </row>
    <row r="38" spans="1:5" s="231" customFormat="1" ht="12" customHeight="1" thickBot="1">
      <c r="A38" s="138" t="s">
        <v>23</v>
      </c>
      <c r="B38" s="83" t="s">
        <v>338</v>
      </c>
      <c r="C38" s="223">
        <f>+C39+C40+C41</f>
        <v>58262</v>
      </c>
      <c r="D38" s="223">
        <f>+D39+D40+D41</f>
        <v>60864</v>
      </c>
      <c r="E38" s="223">
        <f>+E39+E40+E41</f>
        <v>60819</v>
      </c>
    </row>
    <row r="39" spans="1:5" s="231" customFormat="1" ht="12" customHeight="1">
      <c r="A39" s="282" t="s">
        <v>339</v>
      </c>
      <c r="B39" s="283" t="s">
        <v>190</v>
      </c>
      <c r="C39" s="62"/>
      <c r="D39" s="62">
        <v>2602</v>
      </c>
      <c r="E39" s="62">
        <v>2602</v>
      </c>
    </row>
    <row r="40" spans="1:5" s="231" customFormat="1" ht="12" customHeight="1">
      <c r="A40" s="282" t="s">
        <v>340</v>
      </c>
      <c r="B40" s="284" t="s">
        <v>2</v>
      </c>
      <c r="C40" s="180"/>
      <c r="D40" s="180"/>
      <c r="E40" s="180"/>
    </row>
    <row r="41" spans="1:5" s="289" customFormat="1" ht="12" customHeight="1" thickBot="1">
      <c r="A41" s="281" t="s">
        <v>341</v>
      </c>
      <c r="B41" s="91" t="s">
        <v>342</v>
      </c>
      <c r="C41" s="69">
        <v>58262</v>
      </c>
      <c r="D41" s="69">
        <v>58262</v>
      </c>
      <c r="E41" s="69">
        <v>58217</v>
      </c>
    </row>
    <row r="42" spans="1:5" s="289" customFormat="1" ht="15" customHeight="1" thickBot="1">
      <c r="A42" s="138" t="s">
        <v>24</v>
      </c>
      <c r="B42" s="139" t="s">
        <v>343</v>
      </c>
      <c r="C42" s="226">
        <f>+C37+C38</f>
        <v>60142</v>
      </c>
      <c r="D42" s="226">
        <f>+D37+D38</f>
        <v>63444</v>
      </c>
      <c r="E42" s="226">
        <f>+E37+E38</f>
        <v>63417</v>
      </c>
    </row>
    <row r="43" spans="1:5" s="289" customFormat="1" ht="15" customHeight="1">
      <c r="A43" s="140"/>
      <c r="B43" s="141"/>
      <c r="C43" s="224"/>
      <c r="D43" s="224"/>
      <c r="E43" s="224"/>
    </row>
    <row r="44" spans="1:5" ht="13.5" thickBot="1">
      <c r="A44" s="142"/>
      <c r="B44" s="143"/>
      <c r="C44" s="225"/>
      <c r="D44" s="225"/>
      <c r="E44" s="225"/>
    </row>
    <row r="45" spans="1:5" s="288" customFormat="1" ht="16.5" customHeight="1" thickBot="1">
      <c r="A45" s="144"/>
      <c r="B45" s="145" t="s">
        <v>54</v>
      </c>
      <c r="C45" s="226"/>
      <c r="D45" s="226"/>
      <c r="E45" s="226"/>
    </row>
    <row r="46" spans="1:5" s="290" customFormat="1" ht="12" customHeight="1" thickBot="1">
      <c r="A46" s="111" t="s">
        <v>15</v>
      </c>
      <c r="B46" s="83" t="s">
        <v>344</v>
      </c>
      <c r="C46" s="179">
        <f>SUM(C47:C51)</f>
        <v>59698</v>
      </c>
      <c r="D46" s="179">
        <f>SUM(D47:D51)</f>
        <v>62999</v>
      </c>
      <c r="E46" s="179">
        <f>SUM(E47:E51)</f>
        <v>61199</v>
      </c>
    </row>
    <row r="47" spans="1:5" ht="12" customHeight="1">
      <c r="A47" s="281" t="s">
        <v>84</v>
      </c>
      <c r="B47" s="7" t="s">
        <v>45</v>
      </c>
      <c r="C47" s="62">
        <v>25684</v>
      </c>
      <c r="D47" s="62">
        <v>27960</v>
      </c>
      <c r="E47" s="62">
        <v>27403</v>
      </c>
    </row>
    <row r="48" spans="1:5" ht="12" customHeight="1">
      <c r="A48" s="281" t="s">
        <v>85</v>
      </c>
      <c r="B48" s="6" t="s">
        <v>160</v>
      </c>
      <c r="C48" s="65">
        <v>6999</v>
      </c>
      <c r="D48" s="65">
        <v>7542</v>
      </c>
      <c r="E48" s="65">
        <v>7542</v>
      </c>
    </row>
    <row r="49" spans="1:5" ht="12" customHeight="1">
      <c r="A49" s="281" t="s">
        <v>86</v>
      </c>
      <c r="B49" s="6" t="s">
        <v>119</v>
      </c>
      <c r="C49" s="65">
        <v>7190</v>
      </c>
      <c r="D49" s="65">
        <v>7571</v>
      </c>
      <c r="E49" s="65">
        <v>6328</v>
      </c>
    </row>
    <row r="50" spans="1:5" ht="12" customHeight="1">
      <c r="A50" s="281" t="s">
        <v>87</v>
      </c>
      <c r="B50" s="6" t="s">
        <v>161</v>
      </c>
      <c r="C50" s="65">
        <v>19825</v>
      </c>
      <c r="D50" s="65">
        <v>19926</v>
      </c>
      <c r="E50" s="65">
        <v>19926</v>
      </c>
    </row>
    <row r="51" spans="1:5" ht="12" customHeight="1" thickBot="1">
      <c r="A51" s="281" t="s">
        <v>128</v>
      </c>
      <c r="B51" s="6" t="s">
        <v>162</v>
      </c>
      <c r="C51" s="65"/>
      <c r="D51" s="65"/>
      <c r="E51" s="65"/>
    </row>
    <row r="52" spans="1:5" ht="12" customHeight="1" thickBot="1">
      <c r="A52" s="111" t="s">
        <v>16</v>
      </c>
      <c r="B52" s="83" t="s">
        <v>345</v>
      </c>
      <c r="C52" s="179">
        <f>SUM(C53:C55)</f>
        <v>444</v>
      </c>
      <c r="D52" s="179">
        <f>SUM(D53:D55)</f>
        <v>445</v>
      </c>
      <c r="E52" s="179">
        <f>SUM(E53:E55)</f>
        <v>445</v>
      </c>
    </row>
    <row r="53" spans="1:5" s="290" customFormat="1" ht="12" customHeight="1">
      <c r="A53" s="281" t="s">
        <v>90</v>
      </c>
      <c r="B53" s="7" t="s">
        <v>180</v>
      </c>
      <c r="C53" s="62">
        <v>444</v>
      </c>
      <c r="D53" s="62">
        <v>445</v>
      </c>
      <c r="E53" s="62">
        <v>445</v>
      </c>
    </row>
    <row r="54" spans="1:5" ht="12" customHeight="1">
      <c r="A54" s="281" t="s">
        <v>91</v>
      </c>
      <c r="B54" s="6" t="s">
        <v>164</v>
      </c>
      <c r="C54" s="65"/>
      <c r="D54" s="65"/>
      <c r="E54" s="65"/>
    </row>
    <row r="55" spans="1:5" ht="12" customHeight="1">
      <c r="A55" s="281" t="s">
        <v>92</v>
      </c>
      <c r="B55" s="6" t="s">
        <v>55</v>
      </c>
      <c r="C55" s="65"/>
      <c r="D55" s="65"/>
      <c r="E55" s="65"/>
    </row>
    <row r="56" spans="1:5" ht="12" customHeight="1" thickBot="1">
      <c r="A56" s="281" t="s">
        <v>93</v>
      </c>
      <c r="B56" s="6" t="s">
        <v>427</v>
      </c>
      <c r="C56" s="65"/>
      <c r="D56" s="65"/>
      <c r="E56" s="65"/>
    </row>
    <row r="57" spans="1:5" ht="12" customHeight="1" thickBot="1">
      <c r="A57" s="111" t="s">
        <v>17</v>
      </c>
      <c r="B57" s="83" t="s">
        <v>10</v>
      </c>
      <c r="C57" s="206"/>
      <c r="D57" s="206"/>
      <c r="E57" s="206"/>
    </row>
    <row r="58" spans="1:5" ht="15" customHeight="1" thickBot="1">
      <c r="A58" s="111" t="s">
        <v>18</v>
      </c>
      <c r="B58" s="146" t="s">
        <v>431</v>
      </c>
      <c r="C58" s="227">
        <f>+C46+C52+C57</f>
        <v>60142</v>
      </c>
      <c r="D58" s="227">
        <f>+D46+D52+D57</f>
        <v>63444</v>
      </c>
      <c r="E58" s="227">
        <f>+E46+E52+E57</f>
        <v>61644</v>
      </c>
    </row>
    <row r="59" spans="1:5" ht="13.5" thickBot="1">
      <c r="C59" s="228"/>
      <c r="D59" s="228"/>
      <c r="E59" s="228"/>
    </row>
    <row r="60" spans="1:5" ht="15" customHeight="1" thickBot="1">
      <c r="A60" s="149" t="s">
        <v>422</v>
      </c>
      <c r="B60" s="150"/>
      <c r="C60" s="80">
        <v>9</v>
      </c>
      <c r="D60" s="80">
        <v>10</v>
      </c>
      <c r="E60" s="80">
        <v>10</v>
      </c>
    </row>
    <row r="61" spans="1:5" ht="14.25" customHeight="1" thickBot="1">
      <c r="A61" s="149" t="s">
        <v>173</v>
      </c>
      <c r="B61" s="150"/>
      <c r="C61" s="80"/>
      <c r="D61" s="80"/>
      <c r="E61" s="80"/>
    </row>
  </sheetData>
  <sheetProtection formatCells="0"/>
  <phoneticPr fontId="27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7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8</vt:i4>
      </vt:variant>
    </vt:vector>
  </HeadingPairs>
  <TitlesOfParts>
    <vt:vector size="29" baseType="lpstr">
      <vt:lpstr>ÖSSZEFÜGGÉSEK</vt:lpstr>
      <vt:lpstr>1.1.sz.mell.</vt:lpstr>
      <vt:lpstr>2.1.sz.mell  </vt:lpstr>
      <vt:lpstr>2.2.sz.mell  </vt:lpstr>
      <vt:lpstr>3.sz.mell.</vt:lpstr>
      <vt:lpstr>4.sz.mell.</vt:lpstr>
      <vt:lpstr>5. sz. mell. </vt:lpstr>
      <vt:lpstr>6.1. sz. mell</vt:lpstr>
      <vt:lpstr>6.2. sz. mell</vt:lpstr>
      <vt:lpstr>6.3. sz. mell</vt:lpstr>
      <vt:lpstr>7.sz.mell</vt:lpstr>
      <vt:lpstr>1. sz tájékoztató t.</vt:lpstr>
      <vt:lpstr>2. sz tájékoztató t</vt:lpstr>
      <vt:lpstr>3. sz tájékoztató t.</vt:lpstr>
      <vt:lpstr>4.sz tájékoztató t.</vt:lpstr>
      <vt:lpstr>5.1. tájékoztató tábla</vt:lpstr>
      <vt:lpstr>5.2. tájékoztató tábla</vt:lpstr>
      <vt:lpstr>5.3. tájékoztató tábla</vt:lpstr>
      <vt:lpstr>5.4. tájékoztató tábla</vt:lpstr>
      <vt:lpstr>6. tájékoztató tábla</vt:lpstr>
      <vt:lpstr>Munka1</vt:lpstr>
      <vt:lpstr>'5.3. tájékoztató tábla'!_ftn1</vt:lpstr>
      <vt:lpstr>'5.3. tájékoztató tábla'!_ftnref1</vt:lpstr>
      <vt:lpstr>'5.1. tájékoztató tábla'!Nyomtatási_cím</vt:lpstr>
      <vt:lpstr>'6.1. sz. mell'!Nyomtatási_cím</vt:lpstr>
      <vt:lpstr>'6.2. sz. mell'!Nyomtatási_cím</vt:lpstr>
      <vt:lpstr>'6.3. sz. mell'!Nyomtatási_cím</vt:lpstr>
      <vt:lpstr>'1. sz tájékoztató t.'!Nyomtatási_terület</vt:lpstr>
      <vt:lpstr>'1.1.sz.mell.'!Nyomtatási_terület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Zoli</cp:lastModifiedBy>
  <cp:lastPrinted>2016-06-02T11:42:30Z</cp:lastPrinted>
  <dcterms:created xsi:type="dcterms:W3CDTF">1999-10-30T10:30:45Z</dcterms:created>
  <dcterms:modified xsi:type="dcterms:W3CDTF">2016-06-02T11:50:47Z</dcterms:modified>
</cp:coreProperties>
</file>