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483FE19-0D7F-4813-AE84-BC4A8499D117}" xr6:coauthVersionLast="40" xr6:coauthVersionMax="40" xr10:uidLastSave="{00000000-0000-0000-0000-000000000000}"/>
  <bookViews>
    <workbookView xWindow="-120" yWindow="-120" windowWidth="29040" windowHeight="15840" firstSheet="4" activeTab="14" xr2:uid="{00000000-000D-0000-FFFF-FFFF00000000}"/>
  </bookViews>
  <sheets>
    <sheet name="Ktvetési mérleg" sheetId="128" r:id="rId1"/>
    <sheet name="Műk-felh.mérleg" sheetId="139" r:id="rId2"/>
    <sheet name="Bevétel össz." sheetId="92" r:id="rId3"/>
    <sheet name="Kiadás ktgvszervenként" sheetId="134" r:id="rId4"/>
    <sheet name="Állami" sheetId="91" r:id="rId5"/>
    <sheet name="Ber.-felú." sheetId="97" r:id="rId6"/>
    <sheet name="Pénze.átadás" sheetId="95" r:id="rId7"/>
    <sheet name="Szoc.jutt." sheetId="94" r:id="rId8"/>
    <sheet name="Önkormányzat" sheetId="123" r:id="rId9"/>
    <sheet name="Óvoda" sheetId="132" r:id="rId10"/>
    <sheet name="Ei. felh.terv" sheetId="138" r:id="rId11"/>
    <sheet name="Élelm." sheetId="100" r:id="rId12"/>
    <sheet name="Címrend" sheetId="140" r:id="rId13"/>
    <sheet name="Létszám" sheetId="141" r:id="rId14"/>
    <sheet name="gördülő" sheetId="142" r:id="rId15"/>
    <sheet name="stab.tv saját bevétel" sheetId="143" r:id="rId16"/>
    <sheet name="Munka1" sheetId="144" r:id="rId17"/>
  </sheets>
  <externalReferences>
    <externalReference r:id="rId18"/>
  </externalReferences>
  <definedNames>
    <definedName name="_xlnm.Print_Area" localSheetId="4">Állami!$A$1:$I$34</definedName>
    <definedName name="_xlnm.Print_Area" localSheetId="5">'Ber.-felú.'!$A$1:$G$73</definedName>
    <definedName name="_xlnm.Print_Area" localSheetId="12">Címrend!$A$1:$C$10</definedName>
    <definedName name="_xlnm.Print_Area" localSheetId="10">'Ei. felh.terv'!$A$1:$N$38</definedName>
    <definedName name="_xlnm.Print_Area" localSheetId="14">gördülő!$A$1:$E$45</definedName>
    <definedName name="_xlnm.Print_Area" localSheetId="3">'Kiadás ktgvszervenként'!$A$1:$V$29</definedName>
    <definedName name="_xlnm.Print_Area" localSheetId="9">Óvoda!$A$1:$G$131</definedName>
    <definedName name="_xlnm.Print_Area" localSheetId="7">Szoc.jutt.!$A$1:$I$39</definedName>
  </definedNames>
  <calcPr calcId="181029"/>
</workbook>
</file>

<file path=xl/calcChain.xml><?xml version="1.0" encoding="utf-8"?>
<calcChain xmlns="http://schemas.openxmlformats.org/spreadsheetml/2006/main">
  <c r="O3" i="138" l="1"/>
  <c r="O4" i="138"/>
  <c r="O5" i="138"/>
  <c r="O6" i="138"/>
  <c r="O7" i="138"/>
  <c r="O8" i="138"/>
  <c r="O9" i="138"/>
  <c r="O10" i="138"/>
  <c r="O11" i="138"/>
  <c r="O12" i="138"/>
  <c r="O13" i="138"/>
  <c r="O14" i="138"/>
  <c r="O15" i="138"/>
  <c r="O16" i="138"/>
  <c r="O17" i="138"/>
  <c r="O18" i="138"/>
  <c r="O19" i="138"/>
  <c r="O20" i="138"/>
  <c r="O21" i="138"/>
  <c r="O23" i="138"/>
  <c r="O24" i="138"/>
  <c r="O25" i="138"/>
  <c r="O26" i="138"/>
  <c r="O27" i="138"/>
  <c r="O28" i="138"/>
  <c r="O29" i="138"/>
  <c r="O30" i="138"/>
  <c r="O31" i="138"/>
  <c r="O32" i="138"/>
  <c r="O33" i="138"/>
  <c r="O34" i="138"/>
  <c r="O35" i="138"/>
  <c r="O36" i="138"/>
  <c r="O37" i="138"/>
  <c r="K58" i="100" l="1"/>
  <c r="L58" i="100" s="1"/>
  <c r="F58" i="100"/>
  <c r="E58" i="100"/>
  <c r="K57" i="100"/>
  <c r="L57" i="100" s="1"/>
  <c r="E57" i="100"/>
  <c r="H55" i="100"/>
  <c r="B55" i="100"/>
  <c r="K54" i="100"/>
  <c r="L54" i="100" s="1"/>
  <c r="F54" i="100"/>
  <c r="E54" i="100"/>
  <c r="K53" i="100"/>
  <c r="L53" i="100" s="1"/>
  <c r="E53" i="100"/>
  <c r="K52" i="100"/>
  <c r="L52" i="100" s="1"/>
  <c r="G52" i="100"/>
  <c r="M51" i="100"/>
  <c r="G51" i="100"/>
  <c r="J50" i="100"/>
  <c r="I50" i="100"/>
  <c r="D50" i="100"/>
  <c r="C50" i="100"/>
  <c r="B50" i="100"/>
  <c r="L49" i="100"/>
  <c r="L50" i="100" s="1"/>
  <c r="K49" i="100"/>
  <c r="E49" i="100"/>
  <c r="E50" i="100" s="1"/>
  <c r="H47" i="100"/>
  <c r="B47" i="100"/>
  <c r="M46" i="100"/>
  <c r="G46" i="100"/>
  <c r="E45" i="100"/>
  <c r="K44" i="100"/>
  <c r="L44" i="100" s="1"/>
  <c r="F44" i="100"/>
  <c r="E44" i="100"/>
  <c r="M43" i="100"/>
  <c r="E43" i="100"/>
  <c r="E42" i="100"/>
  <c r="F42" i="100" s="1"/>
  <c r="K41" i="100"/>
  <c r="M41" i="100" s="1"/>
  <c r="E41" i="100"/>
  <c r="K40" i="100"/>
  <c r="L40" i="100" s="1"/>
  <c r="F40" i="100"/>
  <c r="E40" i="100"/>
  <c r="K39" i="100"/>
  <c r="K47" i="100" s="1"/>
  <c r="E39" i="100"/>
  <c r="M38" i="100"/>
  <c r="F38" i="100"/>
  <c r="E38" i="100"/>
  <c r="H36" i="100"/>
  <c r="H60" i="100" s="1"/>
  <c r="B36" i="100"/>
  <c r="F35" i="100"/>
  <c r="G35" i="100" s="1"/>
  <c r="F34" i="100"/>
  <c r="G34" i="100" s="1"/>
  <c r="F33" i="100"/>
  <c r="E33" i="100"/>
  <c r="E32" i="100"/>
  <c r="F32" i="100" s="1"/>
  <c r="E31" i="100"/>
  <c r="K30" i="100"/>
  <c r="F30" i="100"/>
  <c r="E30" i="100"/>
  <c r="M29" i="100"/>
  <c r="M36" i="100" s="1"/>
  <c r="K29" i="100"/>
  <c r="K36" i="100" s="1"/>
  <c r="E29" i="100"/>
  <c r="E36" i="100" s="1"/>
  <c r="K25" i="100"/>
  <c r="E25" i="100"/>
  <c r="F25" i="100" s="1"/>
  <c r="H23" i="100"/>
  <c r="B23" i="100"/>
  <c r="L22" i="100"/>
  <c r="K22" i="100"/>
  <c r="E22" i="100"/>
  <c r="F22" i="100" s="1"/>
  <c r="K21" i="100"/>
  <c r="K23" i="100" s="1"/>
  <c r="E21" i="100"/>
  <c r="J18" i="100"/>
  <c r="I18" i="100"/>
  <c r="H18" i="100"/>
  <c r="D18" i="100"/>
  <c r="C18" i="100"/>
  <c r="B18" i="100"/>
  <c r="L17" i="100"/>
  <c r="L18" i="100" s="1"/>
  <c r="K17" i="100"/>
  <c r="K18" i="100" s="1"/>
  <c r="E17" i="100"/>
  <c r="E18" i="100" s="1"/>
  <c r="H15" i="100"/>
  <c r="B15" i="100"/>
  <c r="K14" i="100"/>
  <c r="K13" i="100"/>
  <c r="L13" i="100" s="1"/>
  <c r="L12" i="100"/>
  <c r="K12" i="100"/>
  <c r="E12" i="100"/>
  <c r="F12" i="100" s="1"/>
  <c r="K11" i="100"/>
  <c r="E11" i="100"/>
  <c r="F11" i="100" s="1"/>
  <c r="L10" i="100"/>
  <c r="K10" i="100"/>
  <c r="E10" i="100"/>
  <c r="F10" i="100" s="1"/>
  <c r="K9" i="100"/>
  <c r="K15" i="100" s="1"/>
  <c r="E9" i="100"/>
  <c r="H7" i="100"/>
  <c r="H26" i="100" s="1"/>
  <c r="B7" i="100"/>
  <c r="L6" i="100"/>
  <c r="K6" i="100"/>
  <c r="E6" i="100"/>
  <c r="F6" i="100" s="1"/>
  <c r="K5" i="100"/>
  <c r="M5" i="100" s="1"/>
  <c r="F5" i="100"/>
  <c r="E5" i="100"/>
  <c r="K4" i="100"/>
  <c r="K7" i="100" s="1"/>
  <c r="K26" i="100" s="1"/>
  <c r="E4" i="100"/>
  <c r="E7" i="100" s="1"/>
  <c r="M11" i="100" l="1"/>
  <c r="M23" i="100"/>
  <c r="G31" i="100"/>
  <c r="G39" i="100"/>
  <c r="F4" i="100"/>
  <c r="G5" i="100"/>
  <c r="M6" i="100"/>
  <c r="B26" i="100"/>
  <c r="E15" i="100"/>
  <c r="E26" i="100" s="1"/>
  <c r="L9" i="100"/>
  <c r="M10" i="100"/>
  <c r="L11" i="100"/>
  <c r="M12" i="100"/>
  <c r="L14" i="100"/>
  <c r="M14" i="100" s="1"/>
  <c r="E23" i="100"/>
  <c r="L21" i="100"/>
  <c r="L23" i="100" s="1"/>
  <c r="M22" i="100"/>
  <c r="L25" i="100"/>
  <c r="M25" i="100" s="1"/>
  <c r="G30" i="100"/>
  <c r="F31" i="100"/>
  <c r="G33" i="100"/>
  <c r="B60" i="100"/>
  <c r="E47" i="100"/>
  <c r="F39" i="100"/>
  <c r="F47" i="100" s="1"/>
  <c r="G40" i="100"/>
  <c r="F41" i="100"/>
  <c r="G41" i="100" s="1"/>
  <c r="F43" i="100"/>
  <c r="G43" i="100" s="1"/>
  <c r="G44" i="100"/>
  <c r="F45" i="100"/>
  <c r="G45" i="100" s="1"/>
  <c r="M49" i="100"/>
  <c r="F53" i="100"/>
  <c r="F55" i="100" s="1"/>
  <c r="G54" i="100"/>
  <c r="F57" i="100"/>
  <c r="G57" i="100" s="1"/>
  <c r="G58" i="100"/>
  <c r="F7" i="100"/>
  <c r="M18" i="100"/>
  <c r="K60" i="100"/>
  <c r="L55" i="100"/>
  <c r="G6" i="100"/>
  <c r="G10" i="100"/>
  <c r="G11" i="100"/>
  <c r="G12" i="100"/>
  <c r="M13" i="100"/>
  <c r="G22" i="100"/>
  <c r="G25" i="100"/>
  <c r="G32" i="100"/>
  <c r="M40" i="100"/>
  <c r="G42" i="100"/>
  <c r="M44" i="100"/>
  <c r="K50" i="100"/>
  <c r="M50" i="100" s="1"/>
  <c r="M52" i="100"/>
  <c r="M53" i="100"/>
  <c r="M55" i="100" s="1"/>
  <c r="M54" i="100"/>
  <c r="E55" i="100"/>
  <c r="E60" i="100" s="1"/>
  <c r="K55" i="100"/>
  <c r="M57" i="100"/>
  <c r="M58" i="100"/>
  <c r="G4" i="100"/>
  <c r="G7" i="100" s="1"/>
  <c r="L4" i="100"/>
  <c r="L7" i="100" s="1"/>
  <c r="F9" i="100"/>
  <c r="F15" i="100" s="1"/>
  <c r="M9" i="100"/>
  <c r="F17" i="100"/>
  <c r="F18" i="100" s="1"/>
  <c r="G18" i="100" s="1"/>
  <c r="M17" i="100"/>
  <c r="F21" i="100"/>
  <c r="F23" i="100" s="1"/>
  <c r="G23" i="100" s="1"/>
  <c r="M21" i="100"/>
  <c r="F29" i="100"/>
  <c r="F36" i="100" s="1"/>
  <c r="G38" i="100"/>
  <c r="L39" i="100"/>
  <c r="L47" i="100" s="1"/>
  <c r="L60" i="100" s="1"/>
  <c r="F49" i="100"/>
  <c r="F50" i="100" s="1"/>
  <c r="G50" i="100" s="1"/>
  <c r="G9" i="100" l="1"/>
  <c r="F26" i="100"/>
  <c r="G53" i="100"/>
  <c r="G55" i="100" s="1"/>
  <c r="G47" i="100"/>
  <c r="M15" i="100"/>
  <c r="G21" i="100"/>
  <c r="L15" i="100"/>
  <c r="L26" i="100" s="1"/>
  <c r="M4" i="100"/>
  <c r="M7" i="100" s="1"/>
  <c r="M26" i="100" s="1"/>
  <c r="G15" i="100"/>
  <c r="F60" i="100"/>
  <c r="G26" i="100"/>
  <c r="G49" i="100"/>
  <c r="M39" i="100"/>
  <c r="M47" i="100" s="1"/>
  <c r="M60" i="100" s="1"/>
  <c r="G29" i="100"/>
  <c r="G36" i="100" s="1"/>
  <c r="G17" i="100"/>
  <c r="G60" i="100" l="1"/>
  <c r="E21" i="138"/>
  <c r="F24" i="97" l="1"/>
  <c r="F47" i="97"/>
  <c r="F64" i="123"/>
  <c r="F64" i="97"/>
  <c r="F52" i="95" l="1"/>
  <c r="G37" i="94"/>
  <c r="H37" i="94"/>
  <c r="F37" i="94"/>
  <c r="F40" i="132"/>
  <c r="F18" i="132"/>
  <c r="AR22" i="123"/>
  <c r="AR23" i="123" s="1"/>
  <c r="AS22" i="123"/>
  <c r="AR28" i="123"/>
  <c r="AS28" i="123"/>
  <c r="AR18" i="123"/>
  <c r="AS18" i="123"/>
  <c r="AS23" i="123" s="1"/>
  <c r="AS76" i="123" s="1"/>
  <c r="AS80" i="123" s="1"/>
  <c r="V137" i="123"/>
  <c r="AT24" i="123"/>
  <c r="AT5" i="123"/>
  <c r="D14" i="142" l="1"/>
  <c r="E14" i="142"/>
  <c r="C14" i="142"/>
  <c r="F21" i="138"/>
  <c r="G21" i="138"/>
  <c r="H21" i="138"/>
  <c r="I21" i="138"/>
  <c r="J21" i="138"/>
  <c r="K21" i="138"/>
  <c r="L21" i="138"/>
  <c r="M21" i="138"/>
  <c r="V133" i="123" l="1"/>
  <c r="V138" i="123"/>
  <c r="F138" i="123" s="1"/>
  <c r="H13" i="91"/>
  <c r="F7" i="97"/>
  <c r="AT64" i="123"/>
  <c r="T95" i="123"/>
  <c r="AR69" i="123"/>
  <c r="AQ69" i="123"/>
  <c r="J32" i="123"/>
  <c r="K32" i="123"/>
  <c r="L32" i="123"/>
  <c r="M32" i="123"/>
  <c r="N32" i="123"/>
  <c r="O32" i="123"/>
  <c r="P32" i="123"/>
  <c r="Q32" i="123"/>
  <c r="R32" i="123"/>
  <c r="S32" i="123"/>
  <c r="W32" i="123"/>
  <c r="X32" i="123"/>
  <c r="Y32" i="123"/>
  <c r="Z32" i="123"/>
  <c r="AA32" i="123"/>
  <c r="AB32" i="123"/>
  <c r="AE32" i="123"/>
  <c r="AF32" i="123"/>
  <c r="AG32" i="123"/>
  <c r="AH32" i="123"/>
  <c r="AI32" i="123"/>
  <c r="AJ32" i="123"/>
  <c r="AK32" i="123"/>
  <c r="AL32" i="123"/>
  <c r="AO32" i="123"/>
  <c r="AP32" i="123"/>
  <c r="AQ32" i="123"/>
  <c r="S70" i="123"/>
  <c r="T70" i="123"/>
  <c r="U70" i="123"/>
  <c r="V70" i="123"/>
  <c r="W70" i="123"/>
  <c r="X70" i="123"/>
  <c r="Z70" i="123"/>
  <c r="S71" i="123"/>
  <c r="V115" i="123"/>
  <c r="AT79" i="123" l="1"/>
  <c r="F79" i="123" s="1"/>
  <c r="M25" i="139" s="1"/>
  <c r="F10" i="134"/>
  <c r="V10" i="134" s="1"/>
  <c r="N32" i="138" s="1"/>
  <c r="C45" i="142"/>
  <c r="D45" i="142"/>
  <c r="E45" i="142"/>
  <c r="E25" i="142"/>
  <c r="F15" i="95"/>
  <c r="I15" i="91"/>
  <c r="I16" i="91"/>
  <c r="I17" i="91"/>
  <c r="I19" i="91"/>
  <c r="I20" i="91"/>
  <c r="I21" i="91"/>
  <c r="I22" i="91"/>
  <c r="F90" i="123"/>
  <c r="AE18" i="123"/>
  <c r="AQ61" i="123"/>
  <c r="F115" i="123"/>
  <c r="F43" i="97"/>
  <c r="T39" i="123"/>
  <c r="T40" i="123" s="1"/>
  <c r="U39" i="123"/>
  <c r="U40" i="123" s="1"/>
  <c r="V39" i="123"/>
  <c r="V40" i="123" s="1"/>
  <c r="H9" i="94"/>
  <c r="H12" i="94"/>
  <c r="H15" i="94"/>
  <c r="H19" i="94"/>
  <c r="H26" i="94"/>
  <c r="H36" i="94"/>
  <c r="G9" i="94"/>
  <c r="G12" i="94"/>
  <c r="G15" i="94"/>
  <c r="G19" i="94"/>
  <c r="G26" i="94"/>
  <c r="G36" i="94"/>
  <c r="F61" i="97"/>
  <c r="F78" i="123"/>
  <c r="F24" i="134" s="1"/>
  <c r="B44" i="142" s="1"/>
  <c r="I53" i="92"/>
  <c r="B26" i="142" s="1"/>
  <c r="AT77" i="123"/>
  <c r="F77" i="123" s="1"/>
  <c r="N25" i="134"/>
  <c r="C9" i="142"/>
  <c r="D9" i="142"/>
  <c r="E9" i="142"/>
  <c r="E13" i="142"/>
  <c r="C25" i="142"/>
  <c r="D25" i="142"/>
  <c r="D37" i="138"/>
  <c r="B37" i="138"/>
  <c r="N9" i="134"/>
  <c r="N15" i="134"/>
  <c r="N16" i="134"/>
  <c r="G26" i="92"/>
  <c r="K26" i="92" s="1"/>
  <c r="G25" i="92"/>
  <c r="K25" i="92" s="1"/>
  <c r="F30" i="97"/>
  <c r="F48" i="97" s="1"/>
  <c r="F53" i="95"/>
  <c r="F56" i="95"/>
  <c r="F68" i="123"/>
  <c r="F21" i="134" s="1"/>
  <c r="V21" i="134" s="1"/>
  <c r="F65" i="123"/>
  <c r="F18" i="95"/>
  <c r="F66" i="123" s="1"/>
  <c r="F12" i="134" s="1"/>
  <c r="L9" i="128" s="1"/>
  <c r="M10" i="139" s="1"/>
  <c r="F67" i="123"/>
  <c r="AT74" i="123"/>
  <c r="F74" i="123" s="1"/>
  <c r="F19" i="134" s="1"/>
  <c r="F72" i="123"/>
  <c r="F17" i="134" s="1"/>
  <c r="F73" i="123"/>
  <c r="F18" i="134" s="1"/>
  <c r="F46" i="97"/>
  <c r="T51" i="123"/>
  <c r="T55" i="123"/>
  <c r="T61" i="123"/>
  <c r="U51" i="123"/>
  <c r="U55" i="123"/>
  <c r="U61" i="123"/>
  <c r="V51" i="123"/>
  <c r="V55" i="123"/>
  <c r="V61" i="123"/>
  <c r="V109" i="123"/>
  <c r="F109" i="123" s="1"/>
  <c r="B16" i="142" s="1"/>
  <c r="N6" i="138" s="1"/>
  <c r="B21" i="138" s="1"/>
  <c r="V110" i="123"/>
  <c r="F110" i="123" s="1"/>
  <c r="V111" i="123"/>
  <c r="F111" i="123" s="1"/>
  <c r="B18" i="142" s="1"/>
  <c r="N8" i="138" s="1"/>
  <c r="V112" i="123"/>
  <c r="V113" i="123"/>
  <c r="F113" i="123" s="1"/>
  <c r="G27" i="92" s="1"/>
  <c r="K27" i="92" s="1"/>
  <c r="V114" i="123"/>
  <c r="V108" i="123"/>
  <c r="I116" i="123"/>
  <c r="I136" i="123" s="1"/>
  <c r="T69" i="123"/>
  <c r="U69" i="123"/>
  <c r="V69" i="123"/>
  <c r="F33" i="132"/>
  <c r="G18" i="132"/>
  <c r="G23" i="132" s="1"/>
  <c r="G43" i="97"/>
  <c r="G46" i="97"/>
  <c r="G30" i="97"/>
  <c r="G24" i="97"/>
  <c r="G7" i="97"/>
  <c r="G15" i="95"/>
  <c r="G18" i="95"/>
  <c r="G52" i="95"/>
  <c r="G60" i="95"/>
  <c r="G61" i="97"/>
  <c r="G65" i="97" s="1"/>
  <c r="G71" i="97"/>
  <c r="G72" i="97" s="1"/>
  <c r="V96" i="123"/>
  <c r="F96" i="123" s="1"/>
  <c r="V97" i="123"/>
  <c r="F97" i="123" s="1"/>
  <c r="G11" i="92" s="1"/>
  <c r="K11" i="92" s="1"/>
  <c r="V98" i="123"/>
  <c r="V99" i="123"/>
  <c r="F99" i="123" s="1"/>
  <c r="F13" i="92" s="1"/>
  <c r="F89" i="123"/>
  <c r="G3" i="92" s="1"/>
  <c r="K3" i="92" s="1"/>
  <c r="H29" i="91"/>
  <c r="H32" i="91"/>
  <c r="F92" i="123" s="1"/>
  <c r="F6" i="92" s="1"/>
  <c r="G7" i="92"/>
  <c r="K7" i="92" s="1"/>
  <c r="F94" i="123"/>
  <c r="G8" i="92" s="1"/>
  <c r="K8" i="92" s="1"/>
  <c r="G17" i="92"/>
  <c r="K17" i="92" s="1"/>
  <c r="V104" i="123"/>
  <c r="F104" i="123" s="1"/>
  <c r="F18" i="92" s="1"/>
  <c r="V105" i="123"/>
  <c r="F105" i="123" s="1"/>
  <c r="G19" i="92" s="1"/>
  <c r="K19" i="92" s="1"/>
  <c r="F114" i="123"/>
  <c r="B21" i="142" s="1"/>
  <c r="N11" i="138" s="1"/>
  <c r="V117" i="123"/>
  <c r="F117" i="123" s="1"/>
  <c r="F31" i="92" s="1"/>
  <c r="V118" i="123"/>
  <c r="F118" i="123" s="1"/>
  <c r="F32" i="92" s="1"/>
  <c r="V119" i="123"/>
  <c r="F119" i="123" s="1"/>
  <c r="F33" i="92" s="1"/>
  <c r="V120" i="123"/>
  <c r="F120" i="123" s="1"/>
  <c r="G34" i="92" s="1"/>
  <c r="K34" i="92" s="1"/>
  <c r="V121" i="123"/>
  <c r="F121" i="123" s="1"/>
  <c r="F35" i="92" s="1"/>
  <c r="I35" i="92"/>
  <c r="V122" i="123"/>
  <c r="V123" i="123"/>
  <c r="F123" i="123" s="1"/>
  <c r="G37" i="92" s="1"/>
  <c r="K37" i="92" s="1"/>
  <c r="V124" i="123"/>
  <c r="F124" i="123" s="1"/>
  <c r="G38" i="92" s="1"/>
  <c r="V125" i="123"/>
  <c r="F125" i="123" s="1"/>
  <c r="G39" i="92" s="1"/>
  <c r="K39" i="92" s="1"/>
  <c r="V127" i="123"/>
  <c r="F127" i="123" s="1"/>
  <c r="V128" i="123"/>
  <c r="F128" i="123" s="1"/>
  <c r="G42" i="92" s="1"/>
  <c r="K42" i="92" s="1"/>
  <c r="V130" i="123"/>
  <c r="F130" i="123" s="1"/>
  <c r="F44" i="92" s="1"/>
  <c r="F20" i="128" s="1"/>
  <c r="F10" i="139" s="1"/>
  <c r="V131" i="123"/>
  <c r="F131" i="123" s="1"/>
  <c r="F133" i="123"/>
  <c r="F47" i="92" s="1"/>
  <c r="F23" i="128" s="1"/>
  <c r="F22" i="139" s="1"/>
  <c r="V134" i="123"/>
  <c r="G52" i="92"/>
  <c r="N19" i="138" s="1"/>
  <c r="G54" i="92"/>
  <c r="K54" i="92" s="1"/>
  <c r="I36" i="92"/>
  <c r="I14" i="92"/>
  <c r="I9" i="92"/>
  <c r="I20" i="92"/>
  <c r="I21" i="92" s="1"/>
  <c r="I30" i="92"/>
  <c r="I43" i="92"/>
  <c r="I46" i="92"/>
  <c r="I49" i="92"/>
  <c r="I52" i="92"/>
  <c r="C13" i="142"/>
  <c r="D13" i="142"/>
  <c r="AT20" i="123"/>
  <c r="F20" i="123" s="1"/>
  <c r="AT21" i="123"/>
  <c r="F21" i="123" s="1"/>
  <c r="AT19" i="123"/>
  <c r="F5" i="123"/>
  <c r="AT7" i="123"/>
  <c r="F7" i="123" s="1"/>
  <c r="AT12" i="123"/>
  <c r="F12" i="123" s="1"/>
  <c r="AT15" i="123"/>
  <c r="F15" i="123" s="1"/>
  <c r="AT17" i="123"/>
  <c r="F17" i="123" s="1"/>
  <c r="AT6" i="123"/>
  <c r="AT8" i="123"/>
  <c r="F8" i="123" s="1"/>
  <c r="AT13" i="123"/>
  <c r="F13" i="123" s="1"/>
  <c r="AT9" i="123"/>
  <c r="F9" i="123" s="1"/>
  <c r="AT10" i="123"/>
  <c r="F10" i="123" s="1"/>
  <c r="AT11" i="123"/>
  <c r="F11" i="123" s="1"/>
  <c r="AT14" i="123"/>
  <c r="F14" i="123" s="1"/>
  <c r="AT16" i="123"/>
  <c r="F16" i="123" s="1"/>
  <c r="F22" i="132"/>
  <c r="F24" i="123"/>
  <c r="AT25" i="123"/>
  <c r="F25" i="123" s="1"/>
  <c r="AT27" i="123"/>
  <c r="F27" i="123" s="1"/>
  <c r="AT26" i="123"/>
  <c r="F26" i="123" s="1"/>
  <c r="F28" i="132"/>
  <c r="N7" i="134" s="1"/>
  <c r="AT46" i="123"/>
  <c r="F46" i="123" s="1"/>
  <c r="AT50" i="123"/>
  <c r="F50" i="123" s="1"/>
  <c r="AT47" i="123"/>
  <c r="F47" i="123" s="1"/>
  <c r="AT45" i="123"/>
  <c r="F45" i="123" s="1"/>
  <c r="AT44" i="123"/>
  <c r="F44" i="123" s="1"/>
  <c r="AT49" i="123"/>
  <c r="F49" i="123" s="1"/>
  <c r="AT48" i="123"/>
  <c r="F48" i="123" s="1"/>
  <c r="AT56" i="123"/>
  <c r="AT58" i="123"/>
  <c r="F58" i="123" s="1"/>
  <c r="AT57" i="123"/>
  <c r="F57" i="123" s="1"/>
  <c r="AT59" i="123"/>
  <c r="F59" i="123" s="1"/>
  <c r="AT60" i="123"/>
  <c r="F60" i="123" s="1"/>
  <c r="AT42" i="123"/>
  <c r="F42" i="123" s="1"/>
  <c r="AT41" i="123"/>
  <c r="AT36" i="123"/>
  <c r="F36" i="123" s="1"/>
  <c r="AT37" i="123"/>
  <c r="F37" i="123" s="1"/>
  <c r="AT38" i="123"/>
  <c r="F38" i="123" s="1"/>
  <c r="AT33" i="123"/>
  <c r="F33" i="123" s="1"/>
  <c r="AT34" i="123"/>
  <c r="F34" i="123" s="1"/>
  <c r="AT35" i="123"/>
  <c r="AT29" i="123"/>
  <c r="F29" i="123" s="1"/>
  <c r="AT30" i="123"/>
  <c r="AT31" i="123"/>
  <c r="F31" i="123" s="1"/>
  <c r="AT53" i="123"/>
  <c r="F53" i="123" s="1"/>
  <c r="AT52" i="123"/>
  <c r="F52" i="123" s="1"/>
  <c r="AT54" i="123"/>
  <c r="F54" i="123" s="1"/>
  <c r="F44" i="132"/>
  <c r="F52" i="132"/>
  <c r="F62" i="132"/>
  <c r="F56" i="132"/>
  <c r="F26" i="94"/>
  <c r="F12" i="94"/>
  <c r="F9" i="94"/>
  <c r="C18" i="95"/>
  <c r="G12" i="134"/>
  <c r="D18" i="95"/>
  <c r="D66" i="123" s="1"/>
  <c r="D12" i="134" s="1"/>
  <c r="H12" i="134"/>
  <c r="E18" i="95"/>
  <c r="E66" i="123" s="1"/>
  <c r="E12" i="134" s="1"/>
  <c r="I12" i="134"/>
  <c r="C52" i="95"/>
  <c r="C67" i="123" s="1"/>
  <c r="C13" i="134" s="1"/>
  <c r="G13" i="134"/>
  <c r="D52" i="95"/>
  <c r="D67" i="123" s="1"/>
  <c r="D13" i="134" s="1"/>
  <c r="H13" i="134"/>
  <c r="E52" i="95"/>
  <c r="E67" i="123" s="1"/>
  <c r="E13" i="134" s="1"/>
  <c r="I13" i="134"/>
  <c r="C18" i="123"/>
  <c r="C22" i="123"/>
  <c r="G6" i="134"/>
  <c r="G14" i="134" s="1"/>
  <c r="G22" i="134" s="1"/>
  <c r="G26" i="134" s="1"/>
  <c r="D18" i="123"/>
  <c r="D22" i="123"/>
  <c r="H6" i="134"/>
  <c r="E18" i="123"/>
  <c r="E22" i="123"/>
  <c r="I6" i="134"/>
  <c r="F112" i="123"/>
  <c r="B19" i="142" s="1"/>
  <c r="N9" i="138" s="1"/>
  <c r="V102" i="123"/>
  <c r="F17" i="92"/>
  <c r="F7" i="92"/>
  <c r="F137" i="123"/>
  <c r="F52" i="92"/>
  <c r="F26" i="92"/>
  <c r="F29" i="134"/>
  <c r="N29" i="134"/>
  <c r="N11" i="134"/>
  <c r="N12" i="134"/>
  <c r="N13" i="134"/>
  <c r="N17" i="134"/>
  <c r="N18" i="134"/>
  <c r="N19" i="134"/>
  <c r="N21" i="134"/>
  <c r="J106" i="123"/>
  <c r="K106" i="123"/>
  <c r="M106" i="123"/>
  <c r="N106" i="123"/>
  <c r="O106" i="123"/>
  <c r="P106" i="123"/>
  <c r="Q106" i="123"/>
  <c r="Q107" i="123" s="1"/>
  <c r="R106" i="123"/>
  <c r="R107" i="123" s="1"/>
  <c r="S106" i="123"/>
  <c r="S107" i="123" s="1"/>
  <c r="T106" i="123"/>
  <c r="U106" i="123"/>
  <c r="U107" i="123" s="1"/>
  <c r="F106" i="123"/>
  <c r="F37" i="138"/>
  <c r="H37" i="138"/>
  <c r="E37" i="138"/>
  <c r="I37" i="138"/>
  <c r="G37" i="138"/>
  <c r="C37" i="138"/>
  <c r="J37" i="138"/>
  <c r="K37" i="138"/>
  <c r="L37" i="138"/>
  <c r="M37" i="138"/>
  <c r="F139" i="123"/>
  <c r="F140" i="123"/>
  <c r="F54" i="92" s="1"/>
  <c r="F32" i="128" s="1"/>
  <c r="V88" i="123"/>
  <c r="V90" i="123"/>
  <c r="V91" i="123"/>
  <c r="V92" i="123"/>
  <c r="V89" i="123"/>
  <c r="V93" i="123"/>
  <c r="V94" i="123"/>
  <c r="V103" i="123"/>
  <c r="T132" i="123"/>
  <c r="U132" i="123"/>
  <c r="T129" i="123"/>
  <c r="U129" i="123"/>
  <c r="T126" i="123"/>
  <c r="U126" i="123"/>
  <c r="U116" i="123"/>
  <c r="T107" i="123"/>
  <c r="U95" i="123"/>
  <c r="U100" i="123"/>
  <c r="K116" i="123"/>
  <c r="L116" i="123"/>
  <c r="M116" i="123"/>
  <c r="N116" i="123"/>
  <c r="O116" i="123"/>
  <c r="P116" i="123"/>
  <c r="Q116" i="123"/>
  <c r="R116" i="123"/>
  <c r="S116" i="123"/>
  <c r="T116" i="123"/>
  <c r="Q95" i="123"/>
  <c r="Q100" i="123"/>
  <c r="R95" i="123"/>
  <c r="R100" i="123"/>
  <c r="R126" i="123"/>
  <c r="S95" i="123"/>
  <c r="S100" i="123"/>
  <c r="T100" i="123"/>
  <c r="N100" i="123"/>
  <c r="O100" i="123"/>
  <c r="P100" i="123"/>
  <c r="N95" i="123"/>
  <c r="O95" i="123"/>
  <c r="P95" i="123"/>
  <c r="T135" i="123"/>
  <c r="U135" i="123"/>
  <c r="R132" i="123"/>
  <c r="S132" i="123"/>
  <c r="R129" i="123"/>
  <c r="S129" i="123"/>
  <c r="S126" i="123"/>
  <c r="K107" i="123"/>
  <c r="K126" i="123"/>
  <c r="K95" i="123"/>
  <c r="K100" i="123"/>
  <c r="K129" i="123"/>
  <c r="K135" i="123"/>
  <c r="K132" i="123"/>
  <c r="L107" i="123"/>
  <c r="L126" i="123"/>
  <c r="L129" i="123"/>
  <c r="L135" i="123"/>
  <c r="L95" i="123"/>
  <c r="L100" i="123"/>
  <c r="L132" i="123"/>
  <c r="M100" i="123"/>
  <c r="M95" i="123"/>
  <c r="M101" i="123" s="1"/>
  <c r="M126" i="123"/>
  <c r="M129" i="123"/>
  <c r="M135" i="123"/>
  <c r="M132" i="123"/>
  <c r="N107" i="123"/>
  <c r="N126" i="123"/>
  <c r="N129" i="123"/>
  <c r="N135" i="123"/>
  <c r="N132" i="123"/>
  <c r="O107" i="123"/>
  <c r="O126" i="123"/>
  <c r="O129" i="123"/>
  <c r="O135" i="123"/>
  <c r="O132" i="123"/>
  <c r="P107" i="123"/>
  <c r="P126" i="123"/>
  <c r="P129" i="123"/>
  <c r="P135" i="123"/>
  <c r="P132" i="123"/>
  <c r="Q132" i="123"/>
  <c r="Q126" i="123"/>
  <c r="Q129" i="123"/>
  <c r="Q135" i="123"/>
  <c r="J107" i="123"/>
  <c r="J135" i="123"/>
  <c r="J95" i="123"/>
  <c r="J100" i="123"/>
  <c r="J116" i="123"/>
  <c r="J126" i="123"/>
  <c r="J129" i="123"/>
  <c r="J132" i="123"/>
  <c r="R135" i="123"/>
  <c r="S135" i="123"/>
  <c r="AT70" i="123"/>
  <c r="AT71" i="123"/>
  <c r="J69" i="123"/>
  <c r="O69" i="123"/>
  <c r="K69" i="123"/>
  <c r="L69" i="123"/>
  <c r="M69" i="123"/>
  <c r="N69" i="123"/>
  <c r="P69" i="123"/>
  <c r="Q69" i="123"/>
  <c r="R69" i="123"/>
  <c r="S69" i="123"/>
  <c r="W69" i="123"/>
  <c r="X69" i="123"/>
  <c r="Y69" i="123"/>
  <c r="Z69" i="123"/>
  <c r="AA69" i="123"/>
  <c r="AB69" i="123"/>
  <c r="AC69" i="123"/>
  <c r="AD69" i="123"/>
  <c r="AE69" i="123"/>
  <c r="AF69" i="123"/>
  <c r="AG69" i="123"/>
  <c r="AH69" i="123"/>
  <c r="AI69" i="123"/>
  <c r="AJ69" i="123"/>
  <c r="AK69" i="123"/>
  <c r="AL69" i="123"/>
  <c r="AM69" i="123"/>
  <c r="AM76" i="123" s="1"/>
  <c r="AM80" i="123" s="1"/>
  <c r="AN69" i="123"/>
  <c r="AO69" i="123"/>
  <c r="AP69" i="123"/>
  <c r="J75" i="123"/>
  <c r="K75" i="123"/>
  <c r="L75" i="123"/>
  <c r="M75" i="123"/>
  <c r="N75" i="123"/>
  <c r="O75" i="123"/>
  <c r="P75" i="123"/>
  <c r="Q75" i="123"/>
  <c r="R75" i="123"/>
  <c r="S75" i="123"/>
  <c r="T75" i="123"/>
  <c r="U75" i="123"/>
  <c r="V75" i="123"/>
  <c r="W75" i="123"/>
  <c r="X75" i="123"/>
  <c r="Y75" i="123"/>
  <c r="Z75" i="123"/>
  <c r="AA75" i="123"/>
  <c r="AB75" i="123"/>
  <c r="AC75" i="123"/>
  <c r="AD75" i="123"/>
  <c r="AE75" i="123"/>
  <c r="AF75" i="123"/>
  <c r="AG75" i="123"/>
  <c r="AH75" i="123"/>
  <c r="AI75" i="123"/>
  <c r="AJ75" i="123"/>
  <c r="AK75" i="123"/>
  <c r="AL75" i="123"/>
  <c r="AO75" i="123"/>
  <c r="AP75" i="123"/>
  <c r="AQ75" i="123"/>
  <c r="AT63" i="123"/>
  <c r="AT78" i="123"/>
  <c r="S18" i="123"/>
  <c r="S22" i="123"/>
  <c r="S28" i="123"/>
  <c r="S39" i="123"/>
  <c r="S40" i="123" s="1"/>
  <c r="S43" i="123"/>
  <c r="S51" i="123"/>
  <c r="S55" i="123"/>
  <c r="S61" i="123"/>
  <c r="Q51" i="123"/>
  <c r="Q39" i="123"/>
  <c r="Q40" i="123" s="1"/>
  <c r="Q43" i="123"/>
  <c r="Q55" i="123"/>
  <c r="Q61" i="123"/>
  <c r="Q18" i="123"/>
  <c r="Q22" i="123"/>
  <c r="Q28" i="123"/>
  <c r="J51" i="123"/>
  <c r="J61" i="123"/>
  <c r="J39" i="123"/>
  <c r="J40" i="123" s="1"/>
  <c r="J43" i="123"/>
  <c r="J55" i="123"/>
  <c r="J18" i="123"/>
  <c r="J22" i="123"/>
  <c r="J28" i="123"/>
  <c r="K51" i="123"/>
  <c r="K61" i="123"/>
  <c r="K39" i="123"/>
  <c r="K40" i="123" s="1"/>
  <c r="K43" i="123"/>
  <c r="K55" i="123"/>
  <c r="K18" i="123"/>
  <c r="K22" i="123"/>
  <c r="K28" i="123"/>
  <c r="L43" i="123"/>
  <c r="L51" i="123"/>
  <c r="L61" i="123"/>
  <c r="L39" i="123"/>
  <c r="L40" i="123" s="1"/>
  <c r="L55" i="123"/>
  <c r="L18" i="123"/>
  <c r="L22" i="123"/>
  <c r="L28" i="123"/>
  <c r="M22" i="123"/>
  <c r="M18" i="123"/>
  <c r="M28" i="123"/>
  <c r="M51" i="123"/>
  <c r="M61" i="123"/>
  <c r="M39" i="123"/>
  <c r="M40" i="123" s="1"/>
  <c r="M43" i="123"/>
  <c r="M55" i="123"/>
  <c r="N51" i="123"/>
  <c r="N61" i="123"/>
  <c r="N39" i="123"/>
  <c r="N40" i="123" s="1"/>
  <c r="N43" i="123"/>
  <c r="N55" i="123"/>
  <c r="N18" i="123"/>
  <c r="N22" i="123"/>
  <c r="N28" i="123"/>
  <c r="O51" i="123"/>
  <c r="O61" i="123"/>
  <c r="O39" i="123"/>
  <c r="O40" i="123" s="1"/>
  <c r="O43" i="123"/>
  <c r="O55" i="123"/>
  <c r="O18" i="123"/>
  <c r="O22" i="123"/>
  <c r="O28" i="123"/>
  <c r="P51" i="123"/>
  <c r="P61" i="123"/>
  <c r="P39" i="123"/>
  <c r="P40" i="123" s="1"/>
  <c r="P43" i="123"/>
  <c r="P55" i="123"/>
  <c r="P18" i="123"/>
  <c r="P22" i="123"/>
  <c r="P28" i="123"/>
  <c r="R22" i="123"/>
  <c r="R18" i="123"/>
  <c r="R28" i="123"/>
  <c r="R39" i="123"/>
  <c r="R40" i="123" s="1"/>
  <c r="R51" i="123"/>
  <c r="R61" i="123"/>
  <c r="R43" i="123"/>
  <c r="R55" i="123"/>
  <c r="W18" i="123"/>
  <c r="W22" i="123"/>
  <c r="W28" i="123"/>
  <c r="W39" i="123"/>
  <c r="W40" i="123" s="1"/>
  <c r="W43" i="123"/>
  <c r="W51" i="123"/>
  <c r="W55" i="123"/>
  <c r="W61" i="123"/>
  <c r="X18" i="123"/>
  <c r="X22" i="123"/>
  <c r="X28" i="123"/>
  <c r="X39" i="123"/>
  <c r="X40" i="123" s="1"/>
  <c r="X61" i="123"/>
  <c r="X43" i="123"/>
  <c r="X51" i="123"/>
  <c r="X55" i="123"/>
  <c r="Y18" i="123"/>
  <c r="Y22" i="123"/>
  <c r="Y28" i="123"/>
  <c r="Y39" i="123"/>
  <c r="Y40" i="123" s="1"/>
  <c r="Y43" i="123"/>
  <c r="Y51" i="123"/>
  <c r="Y55" i="123"/>
  <c r="Y61" i="123"/>
  <c r="Z18" i="123"/>
  <c r="Z22" i="123"/>
  <c r="Z28" i="123"/>
  <c r="Z39" i="123"/>
  <c r="Z40" i="123" s="1"/>
  <c r="Z43" i="123"/>
  <c r="Z51" i="123"/>
  <c r="Z55" i="123"/>
  <c r="Z61" i="123"/>
  <c r="AA18" i="123"/>
  <c r="AA22" i="123"/>
  <c r="AA28" i="123"/>
  <c r="AA39" i="123"/>
  <c r="AA40" i="123" s="1"/>
  <c r="AA51" i="123"/>
  <c r="AA61" i="123"/>
  <c r="AA43" i="123"/>
  <c r="AA55" i="123"/>
  <c r="AB18" i="123"/>
  <c r="AB22" i="123"/>
  <c r="AB28" i="123"/>
  <c r="AB39" i="123"/>
  <c r="AB40" i="123" s="1"/>
  <c r="AB51" i="123"/>
  <c r="AB61" i="123"/>
  <c r="AB43" i="123"/>
  <c r="AB55" i="123"/>
  <c r="AE22" i="123"/>
  <c r="AE28" i="123"/>
  <c r="AE39" i="123"/>
  <c r="AE40" i="123" s="1"/>
  <c r="AE43" i="123"/>
  <c r="AE51" i="123"/>
  <c r="AE55" i="123"/>
  <c r="AE61" i="123"/>
  <c r="AF18" i="123"/>
  <c r="AF22" i="123"/>
  <c r="AF28" i="123"/>
  <c r="AF39" i="123"/>
  <c r="AF40" i="123" s="1"/>
  <c r="AF43" i="123"/>
  <c r="AF51" i="123"/>
  <c r="AF55" i="123"/>
  <c r="AF61" i="123"/>
  <c r="AG18" i="123"/>
  <c r="AG22" i="123"/>
  <c r="AG28" i="123"/>
  <c r="AG39" i="123"/>
  <c r="AG40" i="123" s="1"/>
  <c r="AG43" i="123"/>
  <c r="AG51" i="123"/>
  <c r="AG55" i="123"/>
  <c r="AG61" i="123"/>
  <c r="AH18" i="123"/>
  <c r="AH22" i="123"/>
  <c r="AH28" i="123"/>
  <c r="AH39" i="123"/>
  <c r="AH40" i="123" s="1"/>
  <c r="AH51" i="123"/>
  <c r="AH61" i="123"/>
  <c r="AH43" i="123"/>
  <c r="AH55" i="123"/>
  <c r="AI18" i="123"/>
  <c r="AI22" i="123"/>
  <c r="AI28" i="123"/>
  <c r="AI39" i="123"/>
  <c r="AI40" i="123" s="1"/>
  <c r="AI43" i="123"/>
  <c r="AI51" i="123"/>
  <c r="AI61" i="123"/>
  <c r="AI55" i="123"/>
  <c r="AJ18" i="123"/>
  <c r="AJ22" i="123"/>
  <c r="AJ28" i="123"/>
  <c r="AJ39" i="123"/>
  <c r="AJ40" i="123" s="1"/>
  <c r="AJ61" i="123"/>
  <c r="AJ43" i="123"/>
  <c r="AJ51" i="123"/>
  <c r="AJ55" i="123"/>
  <c r="AK18" i="123"/>
  <c r="AK22" i="123"/>
  <c r="AK28" i="123"/>
  <c r="AK39" i="123"/>
  <c r="AK40" i="123" s="1"/>
  <c r="AK43" i="123"/>
  <c r="AK51" i="123"/>
  <c r="AK55" i="123"/>
  <c r="AK61" i="123"/>
  <c r="AL18" i="123"/>
  <c r="AL22" i="123"/>
  <c r="AL28" i="123"/>
  <c r="AL39" i="123"/>
  <c r="AL40" i="123" s="1"/>
  <c r="AL51" i="123"/>
  <c r="AL61" i="123"/>
  <c r="AL43" i="123"/>
  <c r="AL55" i="123"/>
  <c r="AN76" i="123"/>
  <c r="AN80" i="123" s="1"/>
  <c r="AO18" i="123"/>
  <c r="AO22" i="123"/>
  <c r="AO28" i="123"/>
  <c r="AO39" i="123"/>
  <c r="AO40" i="123" s="1"/>
  <c r="AO43" i="123"/>
  <c r="AO51" i="123"/>
  <c r="AO55" i="123"/>
  <c r="AO61" i="123"/>
  <c r="AP18" i="123"/>
  <c r="AP22" i="123"/>
  <c r="AP28" i="123"/>
  <c r="AP39" i="123"/>
  <c r="AP40" i="123" s="1"/>
  <c r="AP51" i="123"/>
  <c r="AP61" i="123"/>
  <c r="AP43" i="123"/>
  <c r="AP55" i="123"/>
  <c r="AQ18" i="123"/>
  <c r="AQ22" i="123"/>
  <c r="AQ28" i="123"/>
  <c r="AQ39" i="123"/>
  <c r="AQ40" i="123" s="1"/>
  <c r="AQ43" i="123"/>
  <c r="AQ51" i="123"/>
  <c r="AQ55" i="123"/>
  <c r="AR75" i="123"/>
  <c r="AR76" i="123" s="1"/>
  <c r="AR80" i="123" s="1"/>
  <c r="AT73" i="123"/>
  <c r="AT72" i="123"/>
  <c r="AT65" i="123"/>
  <c r="AT66" i="123"/>
  <c r="AT67" i="123"/>
  <c r="AT68" i="123"/>
  <c r="F35" i="123"/>
  <c r="F41" i="123"/>
  <c r="F19" i="123"/>
  <c r="F6" i="123"/>
  <c r="D32" i="123"/>
  <c r="E32" i="123"/>
  <c r="C32" i="123"/>
  <c r="I3" i="91"/>
  <c r="I4" i="91"/>
  <c r="I5" i="91"/>
  <c r="I6" i="91"/>
  <c r="I7" i="91"/>
  <c r="I8" i="91"/>
  <c r="E39" i="92"/>
  <c r="E38" i="92"/>
  <c r="E37" i="92"/>
  <c r="E36" i="92"/>
  <c r="E35" i="92"/>
  <c r="E34" i="92"/>
  <c r="E33" i="92"/>
  <c r="E32" i="92"/>
  <c r="E31" i="92"/>
  <c r="E40" i="92" s="1"/>
  <c r="E18" i="128" s="1"/>
  <c r="D39" i="92"/>
  <c r="D38" i="92"/>
  <c r="D37" i="92"/>
  <c r="D36" i="92"/>
  <c r="D35" i="92"/>
  <c r="D34" i="92"/>
  <c r="D33" i="92"/>
  <c r="D32" i="92"/>
  <c r="D31" i="92"/>
  <c r="D40" i="92" s="1"/>
  <c r="D18" i="128" s="1"/>
  <c r="C39" i="92"/>
  <c r="C38" i="92"/>
  <c r="C37" i="92"/>
  <c r="C36" i="92"/>
  <c r="C35" i="92"/>
  <c r="C34" i="92"/>
  <c r="C33" i="92"/>
  <c r="C32" i="92"/>
  <c r="C31" i="92"/>
  <c r="C40" i="92" s="1"/>
  <c r="C18" i="128" s="1"/>
  <c r="D11" i="92"/>
  <c r="C11" i="92"/>
  <c r="R24" i="134"/>
  <c r="Q24" i="134"/>
  <c r="P24" i="134"/>
  <c r="O24" i="134"/>
  <c r="M24" i="134"/>
  <c r="L24" i="134"/>
  <c r="K24" i="134"/>
  <c r="J24" i="134"/>
  <c r="I24" i="134"/>
  <c r="H24" i="134"/>
  <c r="G24" i="134"/>
  <c r="J53" i="92"/>
  <c r="H53" i="92"/>
  <c r="J52" i="92"/>
  <c r="H52" i="92"/>
  <c r="J34" i="92"/>
  <c r="J40" i="92" s="1"/>
  <c r="E132" i="123"/>
  <c r="D132" i="123"/>
  <c r="C132" i="123"/>
  <c r="E129" i="123"/>
  <c r="D129" i="123"/>
  <c r="C129" i="123"/>
  <c r="E126" i="123"/>
  <c r="D126" i="123"/>
  <c r="C126" i="123"/>
  <c r="E116" i="123"/>
  <c r="D116" i="123"/>
  <c r="C116" i="123"/>
  <c r="E78" i="123"/>
  <c r="E24" i="134" s="1"/>
  <c r="U24" i="134" s="1"/>
  <c r="D78" i="123"/>
  <c r="D24" i="134" s="1"/>
  <c r="T24" i="134" s="1"/>
  <c r="C78" i="123"/>
  <c r="C24" i="134" s="1"/>
  <c r="S24" i="134" s="1"/>
  <c r="C18" i="132"/>
  <c r="D18" i="132"/>
  <c r="E18" i="132"/>
  <c r="C22" i="132"/>
  <c r="C23" i="132" s="1"/>
  <c r="D22" i="132"/>
  <c r="E22" i="132"/>
  <c r="C28" i="132"/>
  <c r="D28" i="132"/>
  <c r="L7" i="134" s="1"/>
  <c r="E28" i="132"/>
  <c r="G28" i="132"/>
  <c r="C33" i="132"/>
  <c r="D33" i="132"/>
  <c r="E33" i="132"/>
  <c r="G33" i="132"/>
  <c r="C40" i="132"/>
  <c r="D40" i="132"/>
  <c r="E40" i="132"/>
  <c r="G40" i="132"/>
  <c r="C41" i="132"/>
  <c r="D41" i="132"/>
  <c r="E41" i="132"/>
  <c r="G41" i="132"/>
  <c r="C44" i="132"/>
  <c r="D44" i="132"/>
  <c r="E44" i="132"/>
  <c r="G44" i="132"/>
  <c r="C52" i="132"/>
  <c r="D52" i="132"/>
  <c r="E52" i="132"/>
  <c r="G52" i="132"/>
  <c r="C56" i="132"/>
  <c r="D56" i="132"/>
  <c r="E56" i="132"/>
  <c r="G56" i="132"/>
  <c r="C62" i="132"/>
  <c r="D62" i="132"/>
  <c r="E62" i="132"/>
  <c r="G62" i="132"/>
  <c r="C63" i="132"/>
  <c r="K8" i="134" s="1"/>
  <c r="D63" i="132"/>
  <c r="L8" i="134" s="1"/>
  <c r="E63" i="132"/>
  <c r="M8" i="134" s="1"/>
  <c r="G63" i="132"/>
  <c r="G64" i="132"/>
  <c r="G65" i="132"/>
  <c r="G66" i="132"/>
  <c r="G67" i="132"/>
  <c r="G68" i="132"/>
  <c r="C69" i="132"/>
  <c r="D69" i="132"/>
  <c r="E69" i="132"/>
  <c r="F69" i="132"/>
  <c r="G70" i="132"/>
  <c r="G71" i="132"/>
  <c r="G74" i="132"/>
  <c r="G75" i="132" s="1"/>
  <c r="C75" i="132"/>
  <c r="D75" i="132"/>
  <c r="E75" i="132"/>
  <c r="F75" i="132"/>
  <c r="C88" i="132"/>
  <c r="D88" i="132"/>
  <c r="E88" i="132"/>
  <c r="F88" i="132"/>
  <c r="G88" i="132"/>
  <c r="C91" i="132"/>
  <c r="D91" i="132"/>
  <c r="E91" i="132"/>
  <c r="E92" i="132" s="1"/>
  <c r="F91" i="132"/>
  <c r="F92" i="132"/>
  <c r="G91" i="132"/>
  <c r="C92" i="132"/>
  <c r="G92" i="132"/>
  <c r="C96" i="132"/>
  <c r="D96" i="132"/>
  <c r="D97" i="132" s="1"/>
  <c r="E96" i="132"/>
  <c r="E97" i="132" s="1"/>
  <c r="F96" i="132"/>
  <c r="F97" i="132"/>
  <c r="G96" i="132"/>
  <c r="C97" i="132"/>
  <c r="G97" i="132"/>
  <c r="C104" i="132"/>
  <c r="D104" i="132"/>
  <c r="E104" i="132"/>
  <c r="F104" i="132"/>
  <c r="G104" i="132"/>
  <c r="C114" i="132"/>
  <c r="D114" i="132"/>
  <c r="E114" i="132"/>
  <c r="F114" i="132"/>
  <c r="G114" i="132"/>
  <c r="C117" i="132"/>
  <c r="D117" i="132"/>
  <c r="E117" i="132"/>
  <c r="F117" i="132"/>
  <c r="G117" i="132"/>
  <c r="C120" i="132"/>
  <c r="D120" i="132"/>
  <c r="E120" i="132"/>
  <c r="F120" i="132"/>
  <c r="G120" i="132"/>
  <c r="C123" i="132"/>
  <c r="D123" i="132"/>
  <c r="E123" i="132"/>
  <c r="F123" i="132"/>
  <c r="G123" i="132"/>
  <c r="C28" i="123"/>
  <c r="D28" i="123"/>
  <c r="D7" i="134" s="1"/>
  <c r="T7" i="134" s="1"/>
  <c r="J4" i="128" s="1"/>
  <c r="K5" i="139" s="1"/>
  <c r="E28" i="123"/>
  <c r="C39" i="123"/>
  <c r="C40" i="123" s="1"/>
  <c r="D39" i="123"/>
  <c r="E39" i="123"/>
  <c r="E40" i="123" s="1"/>
  <c r="C43" i="123"/>
  <c r="D43" i="123"/>
  <c r="E43" i="123"/>
  <c r="C51" i="123"/>
  <c r="D51" i="123"/>
  <c r="E51" i="123"/>
  <c r="C55" i="123"/>
  <c r="D55" i="123"/>
  <c r="E55" i="123"/>
  <c r="C61" i="123"/>
  <c r="D61" i="123"/>
  <c r="E61" i="123"/>
  <c r="N9" i="139"/>
  <c r="N10" i="139"/>
  <c r="N11" i="139"/>
  <c r="N19" i="139"/>
  <c r="C72" i="123"/>
  <c r="C17" i="134" s="1"/>
  <c r="D72" i="123"/>
  <c r="D17" i="134" s="1"/>
  <c r="E72" i="123"/>
  <c r="E17" i="134" s="1"/>
  <c r="I17" i="134"/>
  <c r="C73" i="123"/>
  <c r="C18" i="134" s="1"/>
  <c r="G18" i="134"/>
  <c r="D73" i="123"/>
  <c r="D18" i="134" s="1"/>
  <c r="E73" i="123"/>
  <c r="E18" i="134" s="1"/>
  <c r="N21" i="139"/>
  <c r="N22" i="139"/>
  <c r="N20" i="139"/>
  <c r="N18" i="139"/>
  <c r="C95" i="123"/>
  <c r="D95" i="123"/>
  <c r="E95" i="123"/>
  <c r="C100" i="123"/>
  <c r="D100" i="123"/>
  <c r="E100" i="123"/>
  <c r="C106" i="123"/>
  <c r="C107" i="123" s="1"/>
  <c r="D106" i="123"/>
  <c r="D107" i="123" s="1"/>
  <c r="E106" i="123"/>
  <c r="E107" i="123" s="1"/>
  <c r="I7" i="94"/>
  <c r="I8" i="94"/>
  <c r="C9" i="94"/>
  <c r="D9" i="94"/>
  <c r="E9" i="94"/>
  <c r="I10" i="94"/>
  <c r="I11" i="94"/>
  <c r="C12" i="94"/>
  <c r="D12" i="94"/>
  <c r="E12" i="94"/>
  <c r="Q13" i="94"/>
  <c r="I13" i="94"/>
  <c r="N13" i="94"/>
  <c r="T13" i="94"/>
  <c r="I14" i="94"/>
  <c r="C15" i="94"/>
  <c r="D15" i="94"/>
  <c r="E15" i="94"/>
  <c r="F15" i="94"/>
  <c r="I16" i="94"/>
  <c r="I17" i="94"/>
  <c r="I18" i="94"/>
  <c r="I28" i="94"/>
  <c r="I29" i="94"/>
  <c r="I30" i="94"/>
  <c r="I31" i="94"/>
  <c r="I32" i="94"/>
  <c r="I33" i="94"/>
  <c r="I34" i="94"/>
  <c r="I35" i="94"/>
  <c r="I27" i="94"/>
  <c r="I37" i="94" s="1"/>
  <c r="I20" i="94"/>
  <c r="I21" i="94"/>
  <c r="I22" i="94"/>
  <c r="I23" i="94"/>
  <c r="I24" i="94"/>
  <c r="I25" i="94"/>
  <c r="C19" i="94"/>
  <c r="D19" i="94"/>
  <c r="E19" i="94"/>
  <c r="F19" i="94"/>
  <c r="C24" i="94"/>
  <c r="C26" i="94" s="1"/>
  <c r="C36" i="94"/>
  <c r="C37" i="94" s="1"/>
  <c r="D24" i="94"/>
  <c r="D26" i="94" s="1"/>
  <c r="E24" i="94"/>
  <c r="E26" i="94" s="1"/>
  <c r="E36" i="94"/>
  <c r="E37" i="94" s="1"/>
  <c r="D36" i="94"/>
  <c r="D37" i="94" s="1"/>
  <c r="J38" i="94"/>
  <c r="C15" i="95"/>
  <c r="C65" i="123" s="1"/>
  <c r="C11" i="134" s="1"/>
  <c r="D15" i="95"/>
  <c r="D65" i="123" s="1"/>
  <c r="D11" i="134" s="1"/>
  <c r="E15" i="95"/>
  <c r="E65" i="123" s="1"/>
  <c r="E11" i="134" s="1"/>
  <c r="C60" i="95"/>
  <c r="C68" i="123" s="1"/>
  <c r="C21" i="134" s="1"/>
  <c r="D60" i="95"/>
  <c r="H21" i="134"/>
  <c r="E60" i="95"/>
  <c r="E68" i="123" s="1"/>
  <c r="E21" i="134" s="1"/>
  <c r="C7" i="97"/>
  <c r="D7" i="97"/>
  <c r="E7" i="97"/>
  <c r="C24" i="97"/>
  <c r="D24" i="97"/>
  <c r="E24" i="97"/>
  <c r="C30" i="97"/>
  <c r="D30" i="97"/>
  <c r="E30" i="97"/>
  <c r="C43" i="97"/>
  <c r="D43" i="97"/>
  <c r="E43" i="97"/>
  <c r="C46" i="97"/>
  <c r="D46" i="97"/>
  <c r="E46" i="97"/>
  <c r="C70" i="123"/>
  <c r="C15" i="134" s="1"/>
  <c r="E70" i="123"/>
  <c r="E15" i="134" s="1"/>
  <c r="C61" i="97"/>
  <c r="C65" i="97" s="1"/>
  <c r="C71" i="123" s="1"/>
  <c r="C16" i="134" s="1"/>
  <c r="D61" i="97"/>
  <c r="D65" i="97" s="1"/>
  <c r="D71" i="123" s="1"/>
  <c r="D16" i="134" s="1"/>
  <c r="E61" i="97"/>
  <c r="E65" i="97" s="1"/>
  <c r="E71" i="123" s="1"/>
  <c r="E16" i="134" s="1"/>
  <c r="H16" i="134"/>
  <c r="C71" i="97"/>
  <c r="C74" i="123" s="1"/>
  <c r="C19" i="134" s="1"/>
  <c r="D71" i="97"/>
  <c r="D74" i="123" s="1"/>
  <c r="D19" i="134" s="1"/>
  <c r="E71" i="97"/>
  <c r="E74" i="123" s="1"/>
  <c r="E19" i="134" s="1"/>
  <c r="F71" i="97"/>
  <c r="F72" i="97" s="1"/>
  <c r="E9" i="91"/>
  <c r="I9" i="91" s="1"/>
  <c r="I10" i="91"/>
  <c r="I11" i="91"/>
  <c r="I12" i="91"/>
  <c r="F13" i="91"/>
  <c r="I14" i="91"/>
  <c r="E23" i="91"/>
  <c r="F23" i="91"/>
  <c r="I24" i="91"/>
  <c r="I25" i="91"/>
  <c r="E26" i="91"/>
  <c r="I27" i="91"/>
  <c r="I28" i="91"/>
  <c r="E29" i="91"/>
  <c r="I30" i="91"/>
  <c r="I31" i="91"/>
  <c r="E32" i="91"/>
  <c r="I33" i="91"/>
  <c r="J6" i="134"/>
  <c r="O6" i="134"/>
  <c r="O14" i="134" s="1"/>
  <c r="O22" i="134" s="1"/>
  <c r="O26" i="134" s="1"/>
  <c r="P6" i="134"/>
  <c r="P14" i="134" s="1"/>
  <c r="P22" i="134" s="1"/>
  <c r="P26" i="134" s="1"/>
  <c r="Q6" i="134"/>
  <c r="C7" i="134"/>
  <c r="E7" i="134"/>
  <c r="G7" i="134"/>
  <c r="H7" i="134"/>
  <c r="I7" i="134"/>
  <c r="J7" i="134"/>
  <c r="K7" i="134"/>
  <c r="M7" i="134"/>
  <c r="O7" i="134"/>
  <c r="P7" i="134"/>
  <c r="Q7" i="134"/>
  <c r="R7" i="134"/>
  <c r="G8" i="134"/>
  <c r="I8" i="134"/>
  <c r="J8" i="134"/>
  <c r="O8" i="134"/>
  <c r="P8" i="134"/>
  <c r="Q8" i="134"/>
  <c r="R8" i="134"/>
  <c r="K9" i="134"/>
  <c r="L9" i="134"/>
  <c r="M9" i="134"/>
  <c r="O9" i="134"/>
  <c r="P9" i="134"/>
  <c r="Q9" i="134"/>
  <c r="R9" i="134"/>
  <c r="G11" i="134"/>
  <c r="H11" i="134"/>
  <c r="I11" i="134"/>
  <c r="J11" i="134"/>
  <c r="K11" i="134"/>
  <c r="L11" i="134"/>
  <c r="M11" i="134"/>
  <c r="O11" i="134"/>
  <c r="P11" i="134"/>
  <c r="Q11" i="134"/>
  <c r="R11" i="134"/>
  <c r="J12" i="134"/>
  <c r="K12" i="134"/>
  <c r="L12" i="134"/>
  <c r="M12" i="134"/>
  <c r="O12" i="134"/>
  <c r="P12" i="134"/>
  <c r="Q12" i="134"/>
  <c r="R12" i="134"/>
  <c r="J13" i="134"/>
  <c r="K13" i="134"/>
  <c r="L13" i="134"/>
  <c r="M13" i="134"/>
  <c r="O13" i="134"/>
  <c r="P13" i="134"/>
  <c r="Q13" i="134"/>
  <c r="R13" i="134"/>
  <c r="G15" i="134"/>
  <c r="G20" i="134" s="1"/>
  <c r="H15" i="134"/>
  <c r="I15" i="134"/>
  <c r="J15" i="134"/>
  <c r="J20" i="134" s="1"/>
  <c r="K15" i="134"/>
  <c r="L15" i="134"/>
  <c r="L20" i="134" s="1"/>
  <c r="M15" i="134"/>
  <c r="O15" i="134"/>
  <c r="P15" i="134"/>
  <c r="Q15" i="134"/>
  <c r="R15" i="134"/>
  <c r="G16" i="134"/>
  <c r="I16" i="134"/>
  <c r="J16" i="134"/>
  <c r="K16" i="134"/>
  <c r="L16" i="134"/>
  <c r="M16" i="134"/>
  <c r="O16" i="134"/>
  <c r="P16" i="134"/>
  <c r="Q16" i="134"/>
  <c r="R16" i="134"/>
  <c r="G17" i="134"/>
  <c r="H17" i="134"/>
  <c r="J17" i="134"/>
  <c r="K17" i="134"/>
  <c r="L17" i="134"/>
  <c r="M17" i="134"/>
  <c r="O17" i="134"/>
  <c r="P17" i="134"/>
  <c r="Q17" i="134"/>
  <c r="R17" i="134"/>
  <c r="H18" i="134"/>
  <c r="I18" i="134"/>
  <c r="J18" i="134"/>
  <c r="K18" i="134"/>
  <c r="L18" i="134"/>
  <c r="M18" i="134"/>
  <c r="O18" i="134"/>
  <c r="P18" i="134"/>
  <c r="Q18" i="134"/>
  <c r="R18" i="134"/>
  <c r="G19" i="134"/>
  <c r="H19" i="134"/>
  <c r="I19" i="134"/>
  <c r="J19" i="134"/>
  <c r="K19" i="134"/>
  <c r="K20" i="134" s="1"/>
  <c r="L19" i="134"/>
  <c r="M19" i="134"/>
  <c r="O19" i="134"/>
  <c r="P19" i="134"/>
  <c r="Q19" i="134"/>
  <c r="R19" i="134"/>
  <c r="G21" i="134"/>
  <c r="I21" i="134"/>
  <c r="J21" i="134"/>
  <c r="K21" i="134"/>
  <c r="L21" i="134"/>
  <c r="M21" i="134"/>
  <c r="O21" i="134"/>
  <c r="P21" i="134"/>
  <c r="Q21" i="134"/>
  <c r="R21" i="134"/>
  <c r="C23" i="134"/>
  <c r="D23" i="134"/>
  <c r="E23" i="134"/>
  <c r="G23" i="134"/>
  <c r="H23" i="134"/>
  <c r="I23" i="134"/>
  <c r="J23" i="134"/>
  <c r="K23" i="134"/>
  <c r="L23" i="134"/>
  <c r="M23" i="134"/>
  <c r="N23" i="134"/>
  <c r="O23" i="134"/>
  <c r="P23" i="134"/>
  <c r="Q23" i="134"/>
  <c r="R23" i="134"/>
  <c r="C25" i="134"/>
  <c r="D25" i="134"/>
  <c r="E25" i="134"/>
  <c r="G25" i="134"/>
  <c r="H25" i="134"/>
  <c r="I25" i="134"/>
  <c r="J25" i="134"/>
  <c r="K25" i="134"/>
  <c r="L25" i="134"/>
  <c r="M25" i="134"/>
  <c r="O25" i="134"/>
  <c r="P25" i="134"/>
  <c r="Q25" i="134"/>
  <c r="R25" i="134"/>
  <c r="C29" i="134"/>
  <c r="D29" i="134"/>
  <c r="E29" i="134"/>
  <c r="G29" i="134"/>
  <c r="H29" i="134"/>
  <c r="I29" i="134"/>
  <c r="J29" i="134"/>
  <c r="K29" i="134"/>
  <c r="L29" i="134"/>
  <c r="M29" i="134"/>
  <c r="O29" i="134"/>
  <c r="P29" i="134"/>
  <c r="Q29" i="134"/>
  <c r="R29" i="134"/>
  <c r="C3" i="92"/>
  <c r="D3" i="92"/>
  <c r="E3" i="92"/>
  <c r="C4" i="92"/>
  <c r="D4" i="92"/>
  <c r="E4" i="92"/>
  <c r="C5" i="92"/>
  <c r="D5" i="92"/>
  <c r="E5" i="92"/>
  <c r="C6" i="92"/>
  <c r="D6" i="92"/>
  <c r="E6" i="92"/>
  <c r="C7" i="92"/>
  <c r="D7" i="92"/>
  <c r="E7" i="92"/>
  <c r="C8" i="92"/>
  <c r="D8" i="92"/>
  <c r="E8" i="92"/>
  <c r="H9" i="92"/>
  <c r="J9" i="92"/>
  <c r="C10" i="92"/>
  <c r="D10" i="92"/>
  <c r="E10" i="92"/>
  <c r="C12" i="92"/>
  <c r="D12" i="92"/>
  <c r="E12" i="92"/>
  <c r="C13" i="92"/>
  <c r="D13" i="92"/>
  <c r="E13" i="92"/>
  <c r="H14" i="92"/>
  <c r="H20" i="92"/>
  <c r="H21" i="92" s="1"/>
  <c r="H30" i="92"/>
  <c r="J14" i="92"/>
  <c r="J15" i="92" s="1"/>
  <c r="J20" i="92"/>
  <c r="J21" i="92" s="1"/>
  <c r="J30" i="92"/>
  <c r="C16" i="92"/>
  <c r="C6" i="128" s="1"/>
  <c r="C18" i="139" s="1"/>
  <c r="D16" i="92"/>
  <c r="D17" i="92"/>
  <c r="D18" i="92"/>
  <c r="D19" i="92"/>
  <c r="E16" i="92"/>
  <c r="E6" i="128" s="1"/>
  <c r="E18" i="139" s="1"/>
  <c r="C17" i="92"/>
  <c r="E17" i="92"/>
  <c r="C18" i="92"/>
  <c r="E18" i="92"/>
  <c r="C19" i="92"/>
  <c r="E19" i="92"/>
  <c r="C22" i="92"/>
  <c r="C9" i="128" s="1"/>
  <c r="D22" i="92"/>
  <c r="D23" i="92"/>
  <c r="D10" i="128" s="1"/>
  <c r="D24" i="92"/>
  <c r="D13" i="128" s="1"/>
  <c r="D27" i="92"/>
  <c r="D14" i="128" s="1"/>
  <c r="D28" i="92"/>
  <c r="D15" i="128" s="1"/>
  <c r="D29" i="92"/>
  <c r="D16" i="128" s="1"/>
  <c r="E22" i="92"/>
  <c r="C23" i="92"/>
  <c r="C10" i="128" s="1"/>
  <c r="E23" i="92"/>
  <c r="E10" i="128" s="1"/>
  <c r="C24" i="92"/>
  <c r="C13" i="128" s="1"/>
  <c r="E24" i="92"/>
  <c r="E13" i="128" s="1"/>
  <c r="C27" i="92"/>
  <c r="C14" i="128" s="1"/>
  <c r="E27" i="92"/>
  <c r="E14" i="128" s="1"/>
  <c r="C28" i="92"/>
  <c r="C15" i="128" s="1"/>
  <c r="E28" i="92"/>
  <c r="E15" i="128" s="1"/>
  <c r="C29" i="92"/>
  <c r="C16" i="128" s="1"/>
  <c r="E29" i="92"/>
  <c r="E16" i="128" s="1"/>
  <c r="H32" i="92"/>
  <c r="H40" i="92" s="1"/>
  <c r="H38" i="92"/>
  <c r="C41" i="92"/>
  <c r="D41" i="92"/>
  <c r="E41" i="92"/>
  <c r="C42" i="92"/>
  <c r="C43" i="92" s="1"/>
  <c r="C19" i="128" s="1"/>
  <c r="C21" i="139" s="1"/>
  <c r="D42" i="92"/>
  <c r="E42" i="92"/>
  <c r="H43" i="92"/>
  <c r="J43" i="92"/>
  <c r="C44" i="92"/>
  <c r="C20" i="128" s="1"/>
  <c r="C10" i="139" s="1"/>
  <c r="D44" i="92"/>
  <c r="D20" i="128" s="1"/>
  <c r="E44" i="92"/>
  <c r="E20" i="128" s="1"/>
  <c r="E10" i="139" s="1"/>
  <c r="C45" i="92"/>
  <c r="C21" i="128" s="1"/>
  <c r="C11" i="139" s="1"/>
  <c r="D45" i="92"/>
  <c r="E45" i="92"/>
  <c r="H46" i="92"/>
  <c r="J46" i="92"/>
  <c r="C47" i="92"/>
  <c r="D47" i="92"/>
  <c r="E47" i="92"/>
  <c r="E23" i="128" s="1"/>
  <c r="E22" i="139" s="1"/>
  <c r="C48" i="92"/>
  <c r="D48" i="92"/>
  <c r="D24" i="128" s="1"/>
  <c r="D23" i="139" s="1"/>
  <c r="E48" i="92"/>
  <c r="E24" i="128" s="1"/>
  <c r="H49" i="92"/>
  <c r="J49" i="92"/>
  <c r="C51" i="92"/>
  <c r="C27" i="128" s="1"/>
  <c r="C25" i="139" s="1"/>
  <c r="D51" i="92"/>
  <c r="D27" i="128" s="1"/>
  <c r="D25" i="139" s="1"/>
  <c r="D52" i="92"/>
  <c r="D28" i="128" s="1"/>
  <c r="D26" i="139" s="1"/>
  <c r="E51" i="92"/>
  <c r="E27" i="128" s="1"/>
  <c r="E25" i="139" s="1"/>
  <c r="C52" i="92"/>
  <c r="C28" i="128" s="1"/>
  <c r="C26" i="139" s="1"/>
  <c r="E52" i="92"/>
  <c r="E28" i="128" s="1"/>
  <c r="E26" i="139" s="1"/>
  <c r="C53" i="92"/>
  <c r="C30" i="128" s="1"/>
  <c r="D53" i="92"/>
  <c r="D30" i="128" s="1"/>
  <c r="E53" i="92"/>
  <c r="E30" i="128" s="1"/>
  <c r="C54" i="92"/>
  <c r="C32" i="128" s="1"/>
  <c r="D54" i="92"/>
  <c r="D32" i="128" s="1"/>
  <c r="E54" i="92"/>
  <c r="E32" i="128" s="1"/>
  <c r="N13" i="139"/>
  <c r="C15" i="139"/>
  <c r="D15" i="139"/>
  <c r="E15" i="139"/>
  <c r="F15" i="139"/>
  <c r="G15" i="139"/>
  <c r="N15" i="139"/>
  <c r="G16" i="139"/>
  <c r="G24" i="139"/>
  <c r="G28" i="139"/>
  <c r="J28" i="139"/>
  <c r="K28" i="139"/>
  <c r="L28" i="139"/>
  <c r="N28" i="139"/>
  <c r="D21" i="128"/>
  <c r="D11" i="139" s="1"/>
  <c r="C23" i="128"/>
  <c r="I28" i="128"/>
  <c r="J28" i="128"/>
  <c r="K28" i="128"/>
  <c r="K30" i="128"/>
  <c r="D70" i="123"/>
  <c r="D15" i="134" s="1"/>
  <c r="D20" i="134" s="1"/>
  <c r="D40" i="123"/>
  <c r="Q20" i="134"/>
  <c r="I20" i="134"/>
  <c r="Q14" i="134"/>
  <c r="Q22" i="134" s="1"/>
  <c r="Q26" i="134" s="1"/>
  <c r="R20" i="134"/>
  <c r="P20" i="134"/>
  <c r="H20" i="134"/>
  <c r="R6" i="134"/>
  <c r="R14" i="134" s="1"/>
  <c r="R22" i="134" s="1"/>
  <c r="R26" i="134" s="1"/>
  <c r="O20" i="134"/>
  <c r="G9" i="134"/>
  <c r="C63" i="123"/>
  <c r="C9" i="134" s="1"/>
  <c r="S9" i="134" s="1"/>
  <c r="I6" i="128" s="1"/>
  <c r="J7" i="139" s="1"/>
  <c r="I9" i="134"/>
  <c r="I14" i="134"/>
  <c r="I22" i="134" s="1"/>
  <c r="I26" i="134" s="1"/>
  <c r="E63" i="123"/>
  <c r="E9" i="134" s="1"/>
  <c r="U9" i="134" s="1"/>
  <c r="K6" i="128" s="1"/>
  <c r="L7" i="139" s="1"/>
  <c r="J9" i="134"/>
  <c r="J14" i="134"/>
  <c r="J22" i="134" s="1"/>
  <c r="J26" i="134" s="1"/>
  <c r="D63" i="123"/>
  <c r="D9" i="134" s="1"/>
  <c r="T9" i="134" s="1"/>
  <c r="J6" i="128" s="1"/>
  <c r="K7" i="139" s="1"/>
  <c r="H9" i="134"/>
  <c r="H14" i="134"/>
  <c r="H22" i="134" s="1"/>
  <c r="H26" i="134" s="1"/>
  <c r="F38" i="92"/>
  <c r="K38" i="92" s="1"/>
  <c r="F19" i="92"/>
  <c r="F25" i="134"/>
  <c r="V25" i="134" s="1"/>
  <c r="G44" i="92"/>
  <c r="K44" i="92" s="1"/>
  <c r="E72" i="97"/>
  <c r="J15" i="143"/>
  <c r="J16" i="143" s="1"/>
  <c r="H15" i="143"/>
  <c r="H16" i="143" s="1"/>
  <c r="F15" i="143"/>
  <c r="F16" i="143" s="1"/>
  <c r="D15" i="143"/>
  <c r="D16" i="143" s="1"/>
  <c r="I15" i="143"/>
  <c r="I16" i="143" s="1"/>
  <c r="G15" i="143"/>
  <c r="G16" i="143" s="1"/>
  <c r="E15" i="143"/>
  <c r="E16" i="143" s="1"/>
  <c r="C15" i="143"/>
  <c r="C16" i="143" s="1"/>
  <c r="E13" i="91"/>
  <c r="E20" i="92" l="1"/>
  <c r="S7" i="134"/>
  <c r="I4" i="128" s="1"/>
  <c r="J5" i="139" s="1"/>
  <c r="U21" i="134"/>
  <c r="K19" i="128" s="1"/>
  <c r="L13" i="139" s="1"/>
  <c r="L15" i="139" s="1"/>
  <c r="U11" i="134"/>
  <c r="K7" i="128" s="1"/>
  <c r="L9" i="139" s="1"/>
  <c r="L12" i="139" s="1"/>
  <c r="S11" i="134"/>
  <c r="I7" i="128" s="1"/>
  <c r="J9" i="139" s="1"/>
  <c r="J12" i="139" s="1"/>
  <c r="F51" i="92"/>
  <c r="F27" i="128" s="1"/>
  <c r="F25" i="139" s="1"/>
  <c r="N18" i="138"/>
  <c r="B28" i="142"/>
  <c r="G51" i="92"/>
  <c r="K51" i="92" s="1"/>
  <c r="F11" i="134"/>
  <c r="L8" i="128" s="1"/>
  <c r="F69" i="123"/>
  <c r="F65" i="97"/>
  <c r="F71" i="123" s="1"/>
  <c r="F3" i="92"/>
  <c r="F42" i="92"/>
  <c r="I29" i="91"/>
  <c r="T19" i="134"/>
  <c r="J17" i="128" s="1"/>
  <c r="K22" i="139" s="1"/>
  <c r="D23" i="123"/>
  <c r="D6" i="134" s="1"/>
  <c r="U13" i="134"/>
  <c r="K9" i="128" s="1"/>
  <c r="L11" i="139" s="1"/>
  <c r="S13" i="134"/>
  <c r="I9" i="128" s="1"/>
  <c r="J11" i="139" s="1"/>
  <c r="T12" i="134"/>
  <c r="J8" i="128" s="1"/>
  <c r="K10" i="139" s="1"/>
  <c r="F37" i="92"/>
  <c r="F41" i="92"/>
  <c r="N20" i="138"/>
  <c r="H38" i="94"/>
  <c r="F13" i="134"/>
  <c r="V13" i="134" s="1"/>
  <c r="N30" i="138" s="1"/>
  <c r="F124" i="132"/>
  <c r="F129" i="132" s="1"/>
  <c r="F23" i="132"/>
  <c r="N6" i="134" s="1"/>
  <c r="B17" i="142"/>
  <c r="N7" i="138" s="1"/>
  <c r="F24" i="92"/>
  <c r="F13" i="128" s="1"/>
  <c r="G13" i="92"/>
  <c r="K13" i="92" s="1"/>
  <c r="F43" i="92"/>
  <c r="F19" i="128" s="1"/>
  <c r="F21" i="139" s="1"/>
  <c r="S29" i="134"/>
  <c r="U23" i="134"/>
  <c r="K27" i="128" s="1"/>
  <c r="F8" i="92"/>
  <c r="K6" i="134"/>
  <c r="K14" i="134" s="1"/>
  <c r="K22" i="134" s="1"/>
  <c r="K26" i="134" s="1"/>
  <c r="C76" i="132"/>
  <c r="C80" i="132" s="1"/>
  <c r="E23" i="139"/>
  <c r="E25" i="128"/>
  <c r="D68" i="123"/>
  <c r="D21" i="134" s="1"/>
  <c r="T21" i="134" s="1"/>
  <c r="J19" i="128" s="1"/>
  <c r="K13" i="139" s="1"/>
  <c r="K15" i="139" s="1"/>
  <c r="D62" i="95"/>
  <c r="E62" i="95"/>
  <c r="D46" i="92"/>
  <c r="D62" i="123"/>
  <c r="D8" i="134" s="1"/>
  <c r="C17" i="128"/>
  <c r="G24" i="92"/>
  <c r="K24" i="92" s="1"/>
  <c r="E34" i="91"/>
  <c r="G6" i="92"/>
  <c r="K6" i="92" s="1"/>
  <c r="G47" i="92"/>
  <c r="K47" i="92" s="1"/>
  <c r="N15" i="138" s="1"/>
  <c r="E24" i="139"/>
  <c r="H15" i="92"/>
  <c r="H50" i="92" s="1"/>
  <c r="H55" i="92" s="1"/>
  <c r="U25" i="134"/>
  <c r="K32" i="128" s="1"/>
  <c r="S23" i="134"/>
  <c r="I27" i="128" s="1"/>
  <c r="I32" i="91"/>
  <c r="D48" i="97"/>
  <c r="C38" i="94"/>
  <c r="E38" i="94"/>
  <c r="I12" i="94"/>
  <c r="E101" i="123"/>
  <c r="E136" i="123" s="1"/>
  <c r="E141" i="123" s="1"/>
  <c r="T18" i="134"/>
  <c r="J16" i="128" s="1"/>
  <c r="K21" i="139" s="1"/>
  <c r="S18" i="134"/>
  <c r="I16" i="128" s="1"/>
  <c r="J21" i="139" s="1"/>
  <c r="U17" i="134"/>
  <c r="K15" i="128" s="1"/>
  <c r="L20" i="139" s="1"/>
  <c r="L23" i="139" s="1"/>
  <c r="S17" i="134"/>
  <c r="I15" i="128" s="1"/>
  <c r="J20" i="139" s="1"/>
  <c r="J23" i="139" s="1"/>
  <c r="D23" i="132"/>
  <c r="Y23" i="123"/>
  <c r="X23" i="123"/>
  <c r="X76" i="123" s="1"/>
  <c r="X80" i="123" s="1"/>
  <c r="W23" i="123"/>
  <c r="R23" i="123"/>
  <c r="S23" i="123"/>
  <c r="AD76" i="123"/>
  <c r="AD80" i="123" s="1"/>
  <c r="J101" i="123"/>
  <c r="L101" i="123"/>
  <c r="I40" i="92"/>
  <c r="F132" i="123"/>
  <c r="G62" i="95"/>
  <c r="B37" i="142"/>
  <c r="G69" i="132"/>
  <c r="G76" i="132"/>
  <c r="G80" i="132" s="1"/>
  <c r="D9" i="139"/>
  <c r="D8" i="139"/>
  <c r="U7" i="134"/>
  <c r="K4" i="128" s="1"/>
  <c r="L5" i="139" s="1"/>
  <c r="T16" i="134"/>
  <c r="J14" i="128" s="1"/>
  <c r="K19" i="139" s="1"/>
  <c r="I19" i="94"/>
  <c r="C124" i="132"/>
  <c r="C129" i="132" s="1"/>
  <c r="F134" i="123"/>
  <c r="F48" i="92" s="1"/>
  <c r="V135" i="123"/>
  <c r="G29" i="92"/>
  <c r="K29" i="92" s="1"/>
  <c r="F29" i="92"/>
  <c r="F16" i="128" s="1"/>
  <c r="D72" i="97"/>
  <c r="G18" i="92"/>
  <c r="J50" i="92"/>
  <c r="J55" i="92" s="1"/>
  <c r="U29" i="134"/>
  <c r="I13" i="91"/>
  <c r="E23" i="132"/>
  <c r="F28" i="128"/>
  <c r="F27" i="139"/>
  <c r="U12" i="134"/>
  <c r="K8" i="128" s="1"/>
  <c r="L10" i="139" s="1"/>
  <c r="C66" i="123"/>
  <c r="C12" i="134" s="1"/>
  <c r="S12" i="134" s="1"/>
  <c r="I8" i="128" s="1"/>
  <c r="J10" i="139" s="1"/>
  <c r="C62" i="95"/>
  <c r="C22" i="128"/>
  <c r="T29" i="134"/>
  <c r="T25" i="134"/>
  <c r="J32" i="128" s="1"/>
  <c r="T23" i="134"/>
  <c r="J27" i="128" s="1"/>
  <c r="M20" i="134"/>
  <c r="I26" i="91"/>
  <c r="U19" i="134"/>
  <c r="K17" i="128" s="1"/>
  <c r="L22" i="139" s="1"/>
  <c r="S19" i="134"/>
  <c r="I17" i="128" s="1"/>
  <c r="J22" i="139" s="1"/>
  <c r="U16" i="134"/>
  <c r="K14" i="128" s="1"/>
  <c r="L19" i="139" s="1"/>
  <c r="S16" i="134"/>
  <c r="I14" i="128" s="1"/>
  <c r="J19" i="139" s="1"/>
  <c r="S21" i="134"/>
  <c r="I19" i="128" s="1"/>
  <c r="J13" i="139" s="1"/>
  <c r="J15" i="139" s="1"/>
  <c r="T11" i="134"/>
  <c r="J7" i="128" s="1"/>
  <c r="K9" i="139" s="1"/>
  <c r="K12" i="139" s="1"/>
  <c r="D38" i="94"/>
  <c r="I15" i="94"/>
  <c r="I9" i="94"/>
  <c r="C101" i="123"/>
  <c r="C136" i="123" s="1"/>
  <c r="C141" i="123" s="1"/>
  <c r="D101" i="123"/>
  <c r="D136" i="123" s="1"/>
  <c r="D141" i="123" s="1"/>
  <c r="U18" i="134"/>
  <c r="K16" i="128" s="1"/>
  <c r="L21" i="139" s="1"/>
  <c r="T17" i="134"/>
  <c r="J15" i="128" s="1"/>
  <c r="K20" i="139" s="1"/>
  <c r="K23" i="139" s="1"/>
  <c r="G124" i="132"/>
  <c r="G129" i="132" s="1"/>
  <c r="D92" i="132"/>
  <c r="D124" i="132" s="1"/>
  <c r="D129" i="132" s="1"/>
  <c r="C9" i="139"/>
  <c r="C8" i="139"/>
  <c r="E9" i="139"/>
  <c r="E8" i="139"/>
  <c r="AH23" i="123"/>
  <c r="L23" i="123"/>
  <c r="L76" i="123" s="1"/>
  <c r="L80" i="123" s="1"/>
  <c r="K23" i="123"/>
  <c r="J23" i="123"/>
  <c r="K101" i="123"/>
  <c r="K136" i="123" s="1"/>
  <c r="N101" i="123"/>
  <c r="E23" i="123"/>
  <c r="E6" i="134" s="1"/>
  <c r="U6" i="134" s="1"/>
  <c r="U14" i="134" s="1"/>
  <c r="K10" i="128" s="1"/>
  <c r="F38" i="94"/>
  <c r="F63" i="123" s="1"/>
  <c r="F9" i="134" s="1"/>
  <c r="V9" i="134" s="1"/>
  <c r="I15" i="92"/>
  <c r="F41" i="132"/>
  <c r="V18" i="134"/>
  <c r="L16" i="128" s="1"/>
  <c r="M21" i="139" s="1"/>
  <c r="V19" i="134"/>
  <c r="L17" i="128" s="1"/>
  <c r="M22" i="139" s="1"/>
  <c r="N20" i="134"/>
  <c r="B38" i="138"/>
  <c r="E29" i="142"/>
  <c r="C29" i="142"/>
  <c r="C12" i="139"/>
  <c r="N35" i="138"/>
  <c r="L7" i="128"/>
  <c r="M8" i="139" s="1"/>
  <c r="E49" i="92"/>
  <c r="I30" i="128"/>
  <c r="D20" i="92"/>
  <c r="D7" i="128" s="1"/>
  <c r="D19" i="139" s="1"/>
  <c r="D9" i="92"/>
  <c r="D3" i="128" s="1"/>
  <c r="D4" i="139" s="1"/>
  <c r="T13" i="134"/>
  <c r="J9" i="128" s="1"/>
  <c r="K11" i="139" s="1"/>
  <c r="E9" i="128"/>
  <c r="E17" i="128" s="1"/>
  <c r="E30" i="92"/>
  <c r="D9" i="128"/>
  <c r="D17" i="128" s="1"/>
  <c r="D30" i="92"/>
  <c r="D6" i="128"/>
  <c r="D18" i="139" s="1"/>
  <c r="D21" i="92"/>
  <c r="D14" i="92"/>
  <c r="D4" i="128" s="1"/>
  <c r="E62" i="123"/>
  <c r="C62" i="123"/>
  <c r="C8" i="134" s="1"/>
  <c r="S8" i="134" s="1"/>
  <c r="I5" i="128" s="1"/>
  <c r="J6" i="139" s="1"/>
  <c r="M107" i="123"/>
  <c r="M136" i="123" s="1"/>
  <c r="V106" i="123"/>
  <c r="V107" i="123" s="1"/>
  <c r="J30" i="128"/>
  <c r="C22" i="139"/>
  <c r="C24" i="128"/>
  <c r="C23" i="139" s="1"/>
  <c r="C49" i="92"/>
  <c r="D23" i="128"/>
  <c r="D25" i="128" s="1"/>
  <c r="D49" i="92"/>
  <c r="E21" i="128"/>
  <c r="E22" i="128" s="1"/>
  <c r="E46" i="92"/>
  <c r="D10" i="139"/>
  <c r="D12" i="139" s="1"/>
  <c r="D22" i="128"/>
  <c r="AT75" i="123"/>
  <c r="F20" i="92"/>
  <c r="F7" i="128" s="1"/>
  <c r="F19" i="139" s="1"/>
  <c r="D76" i="123"/>
  <c r="D80" i="123" s="1"/>
  <c r="G28" i="92"/>
  <c r="K28" i="92" s="1"/>
  <c r="B22" i="142"/>
  <c r="G35" i="92"/>
  <c r="K35" i="92" s="1"/>
  <c r="F11" i="92"/>
  <c r="V12" i="134"/>
  <c r="E69" i="123"/>
  <c r="AL23" i="123"/>
  <c r="AE23" i="123"/>
  <c r="AB23" i="123"/>
  <c r="Z23" i="123"/>
  <c r="P23" i="123"/>
  <c r="O23" i="123"/>
  <c r="N23" i="123"/>
  <c r="AC76" i="123"/>
  <c r="AC80" i="123" s="1"/>
  <c r="AT69" i="123"/>
  <c r="F28" i="92"/>
  <c r="F15" i="128" s="1"/>
  <c r="F11" i="128"/>
  <c r="C23" i="123"/>
  <c r="F129" i="123"/>
  <c r="B12" i="142" s="1"/>
  <c r="G31" i="92"/>
  <c r="K31" i="92" s="1"/>
  <c r="B24" i="142"/>
  <c r="G29" i="139"/>
  <c r="C28" i="139"/>
  <c r="N23" i="139"/>
  <c r="N29" i="139" s="1"/>
  <c r="N12" i="139"/>
  <c r="N16" i="139" s="1"/>
  <c r="K52" i="92"/>
  <c r="B27" i="142" s="1"/>
  <c r="D15" i="92"/>
  <c r="D43" i="92"/>
  <c r="D19" i="128" s="1"/>
  <c r="D21" i="139" s="1"/>
  <c r="E43" i="92"/>
  <c r="E19" i="128" s="1"/>
  <c r="E21" i="139" s="1"/>
  <c r="E14" i="92"/>
  <c r="C14" i="92"/>
  <c r="E9" i="92"/>
  <c r="E3" i="128" s="1"/>
  <c r="C9" i="92"/>
  <c r="C3" i="128" s="1"/>
  <c r="S25" i="134"/>
  <c r="I32" i="128" s="1"/>
  <c r="C20" i="92"/>
  <c r="V29" i="134"/>
  <c r="F91" i="123"/>
  <c r="F95" i="123" s="1"/>
  <c r="G4" i="92"/>
  <c r="F4" i="92"/>
  <c r="H34" i="91"/>
  <c r="I23" i="91"/>
  <c r="T15" i="134"/>
  <c r="J13" i="128" s="1"/>
  <c r="K18" i="139" s="1"/>
  <c r="K29" i="139" s="1"/>
  <c r="E75" i="123"/>
  <c r="G48" i="97"/>
  <c r="G73" i="97" s="1"/>
  <c r="D73" i="97"/>
  <c r="C72" i="97"/>
  <c r="E48" i="97"/>
  <c r="E73" i="97" s="1"/>
  <c r="C48" i="97"/>
  <c r="C75" i="123"/>
  <c r="U15" i="134"/>
  <c r="U20" i="134" s="1"/>
  <c r="E20" i="134"/>
  <c r="C20" i="134"/>
  <c r="S15" i="134"/>
  <c r="T20" i="134"/>
  <c r="F75" i="123"/>
  <c r="K13" i="128"/>
  <c r="L18" i="139" s="1"/>
  <c r="L29" i="139" s="1"/>
  <c r="D75" i="123"/>
  <c r="V17" i="134"/>
  <c r="L15" i="128" s="1"/>
  <c r="M20" i="139" s="1"/>
  <c r="V11" i="134"/>
  <c r="L10" i="128"/>
  <c r="M11" i="139" s="1"/>
  <c r="F62" i="95"/>
  <c r="I26" i="94"/>
  <c r="V116" i="123"/>
  <c r="F116" i="123" s="1"/>
  <c r="AT43" i="123"/>
  <c r="F43" i="123" s="1"/>
  <c r="AA23" i="123"/>
  <c r="AT22" i="123"/>
  <c r="F22" i="123" s="1"/>
  <c r="Q23" i="123"/>
  <c r="F39" i="92"/>
  <c r="G41" i="92"/>
  <c r="K41" i="92" s="1"/>
  <c r="K43" i="92" s="1"/>
  <c r="V24" i="134"/>
  <c r="L30" i="128" s="1"/>
  <c r="M26" i="139" s="1"/>
  <c r="AQ23" i="123"/>
  <c r="AO23" i="123"/>
  <c r="AG23" i="123"/>
  <c r="AJ23" i="123"/>
  <c r="AT32" i="123"/>
  <c r="F32" i="123" s="1"/>
  <c r="AT39" i="123"/>
  <c r="F39" i="123" s="1"/>
  <c r="AT61" i="123"/>
  <c r="F61" i="123" s="1"/>
  <c r="F56" i="123"/>
  <c r="L62" i="123"/>
  <c r="T101" i="123"/>
  <c r="T136" i="123" s="1"/>
  <c r="S101" i="123"/>
  <c r="S136" i="123" s="1"/>
  <c r="V95" i="123"/>
  <c r="G32" i="92"/>
  <c r="K32" i="92" s="1"/>
  <c r="G33" i="92"/>
  <c r="K33" i="92" s="1"/>
  <c r="G48" i="92"/>
  <c r="K48" i="92" s="1"/>
  <c r="B11" i="143"/>
  <c r="V129" i="123"/>
  <c r="F34" i="92"/>
  <c r="N136" i="123"/>
  <c r="B20" i="142"/>
  <c r="N10" i="138" s="1"/>
  <c r="P101" i="123"/>
  <c r="P136" i="123" s="1"/>
  <c r="O101" i="123"/>
  <c r="O136" i="123" s="1"/>
  <c r="R101" i="123"/>
  <c r="R136" i="123" s="1"/>
  <c r="Q101" i="123"/>
  <c r="Q136" i="123" s="1"/>
  <c r="U101" i="123"/>
  <c r="U136" i="123" s="1"/>
  <c r="L31" i="128"/>
  <c r="N34" i="138"/>
  <c r="B42" i="142"/>
  <c r="M24" i="139"/>
  <c r="F23" i="134"/>
  <c r="V23" i="134" s="1"/>
  <c r="N33" i="138" s="1"/>
  <c r="B43" i="142"/>
  <c r="AT55" i="123"/>
  <c r="F55" i="123" s="1"/>
  <c r="AJ62" i="123"/>
  <c r="K62" i="123"/>
  <c r="K76" i="123" s="1"/>
  <c r="K80" i="123" s="1"/>
  <c r="V62" i="123"/>
  <c r="V76" i="123" s="1"/>
  <c r="V80" i="123" s="1"/>
  <c r="F30" i="123"/>
  <c r="X62" i="123"/>
  <c r="AP62" i="123"/>
  <c r="AO62" i="123"/>
  <c r="AL62" i="123"/>
  <c r="AL76" i="123" s="1"/>
  <c r="AL80" i="123" s="1"/>
  <c r="AH62" i="123"/>
  <c r="AF62" i="123"/>
  <c r="AE62" i="123"/>
  <c r="AQ62" i="123"/>
  <c r="AK62" i="123"/>
  <c r="AG62" i="123"/>
  <c r="O62" i="123"/>
  <c r="N62" i="123"/>
  <c r="N76" i="123" s="1"/>
  <c r="N80" i="123" s="1"/>
  <c r="AI62" i="123"/>
  <c r="Q62" i="123"/>
  <c r="M23" i="123"/>
  <c r="AP23" i="123"/>
  <c r="AK23" i="123"/>
  <c r="AI23" i="123"/>
  <c r="AF23" i="123"/>
  <c r="F63" i="132"/>
  <c r="N8" i="134" s="1"/>
  <c r="L19" i="128"/>
  <c r="M13" i="139" s="1"/>
  <c r="M15" i="139" s="1"/>
  <c r="N36" i="138"/>
  <c r="M9" i="139"/>
  <c r="E7" i="128"/>
  <c r="E21" i="92"/>
  <c r="E28" i="139"/>
  <c r="D28" i="139"/>
  <c r="E124" i="132"/>
  <c r="E129" i="132" s="1"/>
  <c r="C46" i="92"/>
  <c r="C30" i="92"/>
  <c r="AB62" i="123"/>
  <c r="AA62" i="123"/>
  <c r="Z62" i="123"/>
  <c r="Y62" i="123"/>
  <c r="Y76" i="123" s="1"/>
  <c r="Y80" i="123" s="1"/>
  <c r="R62" i="123"/>
  <c r="P62" i="123"/>
  <c r="P76" i="123" s="1"/>
  <c r="P80" i="123" s="1"/>
  <c r="J62" i="123"/>
  <c r="J76" i="123" s="1"/>
  <c r="J80" i="123" s="1"/>
  <c r="S62" i="123"/>
  <c r="S76" i="123" s="1"/>
  <c r="S80" i="123" s="1"/>
  <c r="J136" i="123"/>
  <c r="L136" i="123"/>
  <c r="V132" i="123"/>
  <c r="F27" i="92"/>
  <c r="F14" i="128" s="1"/>
  <c r="AT18" i="123"/>
  <c r="N17" i="138"/>
  <c r="F53" i="92"/>
  <c r="W62" i="123"/>
  <c r="W76" i="123" s="1"/>
  <c r="W80" i="123" s="1"/>
  <c r="M62" i="123"/>
  <c r="F102" i="123"/>
  <c r="F16" i="92" s="1"/>
  <c r="T6" i="134"/>
  <c r="G45" i="92"/>
  <c r="F45" i="92"/>
  <c r="F122" i="123"/>
  <c r="V126" i="123"/>
  <c r="F98" i="123"/>
  <c r="V100" i="123"/>
  <c r="F100" i="123" s="1"/>
  <c r="G10" i="92"/>
  <c r="F10" i="92"/>
  <c r="F108" i="123"/>
  <c r="F12" i="128"/>
  <c r="F25" i="92"/>
  <c r="G23" i="92"/>
  <c r="K23" i="92" s="1"/>
  <c r="F23" i="92"/>
  <c r="F10" i="128" s="1"/>
  <c r="G38" i="94"/>
  <c r="H39" i="94" s="1"/>
  <c r="AT51" i="123"/>
  <c r="F51" i="123" s="1"/>
  <c r="AT28" i="123"/>
  <c r="F28" i="123" s="1"/>
  <c r="D29" i="142"/>
  <c r="T62" i="123"/>
  <c r="T76" i="123" s="1"/>
  <c r="T80" i="123" s="1"/>
  <c r="U62" i="123"/>
  <c r="U76" i="123" s="1"/>
  <c r="U80" i="123" s="1"/>
  <c r="B39" i="142" l="1"/>
  <c r="F16" i="134"/>
  <c r="V16" i="134" s="1"/>
  <c r="N27" i="138" s="1"/>
  <c r="Z76" i="123"/>
  <c r="Z80" i="123" s="1"/>
  <c r="K18" i="128"/>
  <c r="D50" i="92"/>
  <c r="D55" i="92" s="1"/>
  <c r="I34" i="91"/>
  <c r="J18" i="128"/>
  <c r="I18" i="128"/>
  <c r="D69" i="123"/>
  <c r="B35" i="142"/>
  <c r="I50" i="92"/>
  <c r="I55" i="92" s="1"/>
  <c r="C9" i="140" s="1"/>
  <c r="AO76" i="123"/>
  <c r="AO80" i="123" s="1"/>
  <c r="R76" i="123"/>
  <c r="R80" i="123" s="1"/>
  <c r="AB76" i="123"/>
  <c r="AB80" i="123" s="1"/>
  <c r="AH76" i="123"/>
  <c r="AH80" i="123" s="1"/>
  <c r="L6" i="134"/>
  <c r="L14" i="134" s="1"/>
  <c r="L22" i="134" s="1"/>
  <c r="L26" i="134" s="1"/>
  <c r="D76" i="132"/>
  <c r="D80" i="132" s="1"/>
  <c r="D20" i="139"/>
  <c r="F135" i="123"/>
  <c r="B11" i="142" s="1"/>
  <c r="O76" i="123"/>
  <c r="O80" i="123" s="1"/>
  <c r="K3" i="128"/>
  <c r="L4" i="139" s="1"/>
  <c r="L16" i="139" s="1"/>
  <c r="L31" i="139" s="1"/>
  <c r="T8" i="134"/>
  <c r="J5" i="128" s="1"/>
  <c r="K6" i="139" s="1"/>
  <c r="D14" i="134"/>
  <c r="D22" i="134" s="1"/>
  <c r="D26" i="134" s="1"/>
  <c r="B36" i="142"/>
  <c r="K49" i="92"/>
  <c r="N16" i="138"/>
  <c r="F107" i="123"/>
  <c r="G16" i="92"/>
  <c r="N14" i="138" s="1"/>
  <c r="E76" i="132"/>
  <c r="E80" i="132" s="1"/>
  <c r="M6" i="134"/>
  <c r="M14" i="134" s="1"/>
  <c r="M22" i="134" s="1"/>
  <c r="M26" i="134" s="1"/>
  <c r="K18" i="92"/>
  <c r="K20" i="92" s="1"/>
  <c r="K21" i="92" s="1"/>
  <c r="G20" i="92"/>
  <c r="G21" i="92" s="1"/>
  <c r="D22" i="139"/>
  <c r="D24" i="139" s="1"/>
  <c r="D29" i="139" s="1"/>
  <c r="D30" i="139" s="1"/>
  <c r="L32" i="128"/>
  <c r="AE76" i="123"/>
  <c r="AE80" i="123" s="1"/>
  <c r="AJ76" i="123"/>
  <c r="AJ80" i="123" s="1"/>
  <c r="E11" i="139"/>
  <c r="E12" i="139" s="1"/>
  <c r="U22" i="134"/>
  <c r="U26" i="134" s="1"/>
  <c r="C69" i="123"/>
  <c r="C24" i="139"/>
  <c r="D8" i="128"/>
  <c r="C6" i="134"/>
  <c r="C76" i="123"/>
  <c r="C80" i="123" s="1"/>
  <c r="E76" i="123"/>
  <c r="E80" i="123" s="1"/>
  <c r="E8" i="134"/>
  <c r="AA76" i="123"/>
  <c r="AA80" i="123" s="1"/>
  <c r="G43" i="92"/>
  <c r="Q76" i="123"/>
  <c r="Q80" i="123" s="1"/>
  <c r="AG76" i="123"/>
  <c r="AG80" i="123" s="1"/>
  <c r="M28" i="139"/>
  <c r="C25" i="128"/>
  <c r="N31" i="139"/>
  <c r="G31" i="139"/>
  <c r="G30" i="139"/>
  <c r="C4" i="139"/>
  <c r="C4" i="128"/>
  <c r="C5" i="139" s="1"/>
  <c r="C15" i="92"/>
  <c r="D5" i="139"/>
  <c r="D6" i="139" s="1"/>
  <c r="D16" i="139" s="1"/>
  <c r="D31" i="139" s="1"/>
  <c r="D5" i="128"/>
  <c r="C7" i="128"/>
  <c r="C21" i="92"/>
  <c r="C50" i="92" s="1"/>
  <c r="C55" i="92" s="1"/>
  <c r="E4" i="139"/>
  <c r="E4" i="128"/>
  <c r="E5" i="139" s="1"/>
  <c r="E15" i="92"/>
  <c r="E50" i="92" s="1"/>
  <c r="E55" i="92" s="1"/>
  <c r="F101" i="123"/>
  <c r="G5" i="92"/>
  <c r="K5" i="92" s="1"/>
  <c r="F5" i="92"/>
  <c r="F9" i="92" s="1"/>
  <c r="F3" i="128" s="1"/>
  <c r="F4" i="139" s="1"/>
  <c r="G9" i="92"/>
  <c r="K4" i="92"/>
  <c r="M23" i="139"/>
  <c r="L18" i="128"/>
  <c r="C73" i="97"/>
  <c r="I13" i="128"/>
  <c r="J18" i="139" s="1"/>
  <c r="J29" i="139" s="1"/>
  <c r="S20" i="134"/>
  <c r="M12" i="139"/>
  <c r="N28" i="138"/>
  <c r="L11" i="128"/>
  <c r="I38" i="94"/>
  <c r="AQ76" i="123"/>
  <c r="AQ80" i="123" s="1"/>
  <c r="G49" i="92"/>
  <c r="AF76" i="123"/>
  <c r="AF80" i="123" s="1"/>
  <c r="AK76" i="123"/>
  <c r="AK80" i="123" s="1"/>
  <c r="F24" i="128"/>
  <c r="F49" i="92"/>
  <c r="AP76" i="123"/>
  <c r="AP80" i="123" s="1"/>
  <c r="AI76" i="123"/>
  <c r="AI80" i="123" s="1"/>
  <c r="M76" i="123"/>
  <c r="M80" i="123" s="1"/>
  <c r="AT80" i="123" s="1"/>
  <c r="F76" i="132"/>
  <c r="F80" i="132" s="1"/>
  <c r="N14" i="134"/>
  <c r="N22" i="134" s="1"/>
  <c r="N26" i="134" s="1"/>
  <c r="F21" i="128"/>
  <c r="F46" i="92"/>
  <c r="T14" i="134"/>
  <c r="J3" i="128"/>
  <c r="F6" i="128"/>
  <c r="F21" i="92"/>
  <c r="B10" i="142" s="1"/>
  <c r="AT40" i="123"/>
  <c r="F70" i="123"/>
  <c r="F73" i="97"/>
  <c r="B23" i="142"/>
  <c r="B14" i="142"/>
  <c r="B25" i="142" s="1"/>
  <c r="B8" i="143"/>
  <c r="B15" i="143" s="1"/>
  <c r="B16" i="143" s="1"/>
  <c r="B33" i="142"/>
  <c r="F7" i="134"/>
  <c r="V7" i="134" s="1"/>
  <c r="B15" i="142"/>
  <c r="N5" i="138" s="1"/>
  <c r="G22" i="92"/>
  <c r="F22" i="92"/>
  <c r="K10" i="92"/>
  <c r="G12" i="92"/>
  <c r="K12" i="92" s="1"/>
  <c r="F12" i="92"/>
  <c r="F14" i="92" s="1"/>
  <c r="G36" i="92"/>
  <c r="F36" i="92"/>
  <c r="F40" i="92" s="1"/>
  <c r="F18" i="128" s="1"/>
  <c r="F9" i="139" s="1"/>
  <c r="F126" i="123"/>
  <c r="B7" i="142" s="1"/>
  <c r="N13" i="138" s="1"/>
  <c r="K45" i="92"/>
  <c r="K46" i="92" s="1"/>
  <c r="G46" i="92"/>
  <c r="V101" i="123"/>
  <c r="V136" i="123" s="1"/>
  <c r="V141" i="123" s="1"/>
  <c r="F30" i="128"/>
  <c r="F26" i="139" s="1"/>
  <c r="F28" i="139" s="1"/>
  <c r="K53" i="92"/>
  <c r="AT23" i="123"/>
  <c r="F18" i="123"/>
  <c r="E8" i="128"/>
  <c r="E19" i="139"/>
  <c r="E20" i="139" s="1"/>
  <c r="E29" i="139" s="1"/>
  <c r="N29" i="138"/>
  <c r="L6" i="128"/>
  <c r="M7" i="139" s="1"/>
  <c r="L14" i="128" l="1"/>
  <c r="M19" i="139" s="1"/>
  <c r="D26" i="128"/>
  <c r="K26" i="128"/>
  <c r="K29" i="128" s="1"/>
  <c r="B13" i="142"/>
  <c r="E6" i="139"/>
  <c r="E5" i="128"/>
  <c r="E26" i="128" s="1"/>
  <c r="U8" i="134"/>
  <c r="K5" i="128" s="1"/>
  <c r="L6" i="139" s="1"/>
  <c r="E14" i="134"/>
  <c r="E22" i="134" s="1"/>
  <c r="E26" i="134" s="1"/>
  <c r="K33" i="128"/>
  <c r="S6" i="134"/>
  <c r="C14" i="134"/>
  <c r="C22" i="134" s="1"/>
  <c r="C26" i="134" s="1"/>
  <c r="C6" i="139"/>
  <c r="C16" i="139" s="1"/>
  <c r="C31" i="139" s="1"/>
  <c r="E16" i="139"/>
  <c r="L17" i="139" s="1"/>
  <c r="D29" i="128"/>
  <c r="D33" i="128"/>
  <c r="C8" i="128"/>
  <c r="C19" i="139"/>
  <c r="C20" i="139" s="1"/>
  <c r="C29" i="139" s="1"/>
  <c r="C30" i="139" s="1"/>
  <c r="C5" i="128"/>
  <c r="K9" i="92"/>
  <c r="F23" i="139"/>
  <c r="F24" i="139" s="1"/>
  <c r="F25" i="128"/>
  <c r="K14" i="92"/>
  <c r="F4" i="128"/>
  <c r="F15" i="92"/>
  <c r="F30" i="92"/>
  <c r="F9" i="128"/>
  <c r="F17" i="128" s="1"/>
  <c r="F15" i="134"/>
  <c r="B38" i="142"/>
  <c r="F40" i="123"/>
  <c r="F62" i="123" s="1"/>
  <c r="AT62" i="123"/>
  <c r="AT76" i="123" s="1"/>
  <c r="F18" i="139"/>
  <c r="F20" i="139" s="1"/>
  <c r="F8" i="128"/>
  <c r="J10" i="128"/>
  <c r="T22" i="134"/>
  <c r="T26" i="134" s="1"/>
  <c r="F11" i="139"/>
  <c r="F12" i="139" s="1"/>
  <c r="F22" i="128"/>
  <c r="E30" i="139"/>
  <c r="L30" i="139"/>
  <c r="F23" i="123"/>
  <c r="F76" i="123" s="1"/>
  <c r="F80" i="123" s="1"/>
  <c r="K36" i="92"/>
  <c r="K40" i="92" s="1"/>
  <c r="G40" i="92"/>
  <c r="G14" i="92"/>
  <c r="G15" i="92" s="1"/>
  <c r="K22" i="92"/>
  <c r="K30" i="92" s="1"/>
  <c r="F8" i="139" s="1"/>
  <c r="G30" i="92"/>
  <c r="L4" i="128"/>
  <c r="M5" i="139" s="1"/>
  <c r="N24" i="138"/>
  <c r="J26" i="128"/>
  <c r="K4" i="139"/>
  <c r="K16" i="139" s="1"/>
  <c r="K31" i="139" s="1"/>
  <c r="F136" i="123"/>
  <c r="F141" i="123" s="1"/>
  <c r="E29" i="128" l="1"/>
  <c r="E33" i="128"/>
  <c r="S14" i="134"/>
  <c r="I3" i="128"/>
  <c r="E17" i="139"/>
  <c r="E31" i="139"/>
  <c r="C26" i="128"/>
  <c r="J30" i="139"/>
  <c r="K15" i="92"/>
  <c r="F29" i="139"/>
  <c r="K50" i="92"/>
  <c r="G50" i="92"/>
  <c r="G55" i="92" s="1"/>
  <c r="C8" i="140" s="1"/>
  <c r="B34" i="142"/>
  <c r="F8" i="134"/>
  <c r="V8" i="134" s="1"/>
  <c r="V15" i="134"/>
  <c r="N26" i="138" s="1"/>
  <c r="F20" i="134"/>
  <c r="F50" i="92"/>
  <c r="F55" i="92" s="1"/>
  <c r="B6" i="142"/>
  <c r="J33" i="128"/>
  <c r="J29" i="128"/>
  <c r="B32" i="142"/>
  <c r="F6" i="134"/>
  <c r="F5" i="139"/>
  <c r="F6" i="139" s="1"/>
  <c r="F16" i="139" s="1"/>
  <c r="F5" i="128"/>
  <c r="F26" i="128" s="1"/>
  <c r="F29" i="128" s="1"/>
  <c r="F33" i="128" s="1"/>
  <c r="I26" i="128" l="1"/>
  <c r="J4" i="139"/>
  <c r="J16" i="139" s="1"/>
  <c r="S22" i="134"/>
  <c r="S26" i="134" s="1"/>
  <c r="I10" i="128"/>
  <c r="C33" i="128"/>
  <c r="C29" i="128"/>
  <c r="F31" i="139"/>
  <c r="B45" i="142"/>
  <c r="K55" i="92"/>
  <c r="V6" i="134"/>
  <c r="F14" i="134"/>
  <c r="F22" i="134" s="1"/>
  <c r="F26" i="134" s="1"/>
  <c r="N3" i="138"/>
  <c r="N21" i="138" s="1"/>
  <c r="B9" i="142"/>
  <c r="B29" i="142" s="1"/>
  <c r="N25" i="138"/>
  <c r="L5" i="128"/>
  <c r="M6" i="139" s="1"/>
  <c r="L13" i="128"/>
  <c r="M18" i="139" s="1"/>
  <c r="M29" i="139" s="1"/>
  <c r="V20" i="134"/>
  <c r="C7" i="140"/>
  <c r="C10" i="140"/>
  <c r="D21" i="138" l="1"/>
  <c r="J31" i="139"/>
  <c r="J17" i="139"/>
  <c r="C17" i="139"/>
  <c r="I33" i="128"/>
  <c r="I29" i="128"/>
  <c r="N23" i="138"/>
  <c r="N37" i="138" s="1"/>
  <c r="L3" i="128"/>
  <c r="V14" i="134"/>
  <c r="C21" i="138" l="1"/>
  <c r="M4" i="139"/>
  <c r="M16" i="139" s="1"/>
  <c r="M31" i="139" s="1"/>
  <c r="L26" i="128"/>
  <c r="L29" i="128" s="1"/>
  <c r="L33" i="128" s="1"/>
  <c r="N31" i="138"/>
  <c r="V22" i="134"/>
  <c r="V26" i="134" s="1"/>
  <c r="C38" i="138" l="1"/>
  <c r="D38" i="138" s="1"/>
  <c r="E38" i="138" s="1"/>
  <c r="F38" i="138" s="1"/>
  <c r="G38" i="138" s="1"/>
  <c r="H38" i="138" s="1"/>
  <c r="I38" i="138" s="1"/>
  <c r="J38" i="138" s="1"/>
  <c r="K38" i="138" s="1"/>
  <c r="L38" i="138" s="1"/>
  <c r="M38" i="138" s="1"/>
  <c r="N38" i="138" s="1"/>
</calcChain>
</file>

<file path=xl/sharedStrings.xml><?xml version="1.0" encoding="utf-8"?>
<sst xmlns="http://schemas.openxmlformats.org/spreadsheetml/2006/main" count="1396" uniqueCount="750">
  <si>
    <t xml:space="preserve">   Jelzőrendszeres 50e, doborgazi tábor 70e rászoruló gy kar 75e, idősek otthoni ellátásért</t>
  </si>
  <si>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</si>
  <si>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</si>
  <si>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</si>
  <si>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</si>
  <si>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</si>
  <si>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</si>
  <si>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 xml:space="preserve">          Felhalmozási kiadások</t>
  </si>
  <si>
    <t xml:space="preserve">                KIADÁSOK ÖSSZESEN</t>
  </si>
  <si>
    <t>KIADÁSOK</t>
  </si>
  <si>
    <t>Rónafő</t>
  </si>
  <si>
    <t>Gyerekek</t>
  </si>
  <si>
    <t xml:space="preserve"> fő</t>
  </si>
  <si>
    <t>nap</t>
  </si>
  <si>
    <t>Ft/fő/nap</t>
  </si>
  <si>
    <t xml:space="preserve">Ft </t>
  </si>
  <si>
    <t>áfa</t>
  </si>
  <si>
    <t>2013. évi terv</t>
  </si>
  <si>
    <t>I.1.bc.</t>
  </si>
  <si>
    <t>I.1.bd.</t>
  </si>
  <si>
    <t>Zöldterület gazdálkodással kapcsolatos feladatok</t>
  </si>
  <si>
    <t>Közvilágítás fenntartásának támogatása</t>
  </si>
  <si>
    <t>Közutak fenntartásának támogatása</t>
  </si>
  <si>
    <t>II.1.1.1.</t>
  </si>
  <si>
    <t>II.1.2.1.</t>
  </si>
  <si>
    <t>II.1.1.2.</t>
  </si>
  <si>
    <t>II.1.2.2</t>
  </si>
  <si>
    <t xml:space="preserve">                                            közvetlen segítők</t>
  </si>
  <si>
    <t xml:space="preserve">                                                közvetlen segítők</t>
  </si>
  <si>
    <r>
      <t xml:space="preserve">                          8 hónap  </t>
    </r>
    <r>
      <rPr>
        <sz val="12"/>
        <rFont val="Times"/>
        <family val="1"/>
        <charset val="238"/>
      </rPr>
      <t xml:space="preserve">  óvodapedagógus</t>
    </r>
  </si>
  <si>
    <r>
      <t xml:space="preserve">                         4 hónap      </t>
    </r>
    <r>
      <rPr>
        <sz val="12"/>
        <rFont val="Times"/>
        <family val="1"/>
        <charset val="238"/>
      </rPr>
      <t xml:space="preserve">      óvodapedagógus</t>
    </r>
  </si>
  <si>
    <t xml:space="preserve">                                            működtetés</t>
  </si>
  <si>
    <t xml:space="preserve">                                          működtetés</t>
  </si>
  <si>
    <t>II.2.8.1.</t>
  </si>
  <si>
    <t>II.2.8.2.</t>
  </si>
  <si>
    <t xml:space="preserve">           Óvodás gyerek össz.</t>
  </si>
  <si>
    <t xml:space="preserve">     Iskolás gyerekek össz.</t>
  </si>
  <si>
    <t>Felnőttek</t>
  </si>
  <si>
    <t>Alkalmazott összesen</t>
  </si>
  <si>
    <t>Vendég</t>
  </si>
  <si>
    <t xml:space="preserve">       Munkahelyi vendéglátás </t>
  </si>
  <si>
    <t xml:space="preserve"> Kiadások összesen</t>
  </si>
  <si>
    <r>
      <t xml:space="preserve">               </t>
    </r>
    <r>
      <rPr>
        <b/>
        <sz val="9"/>
        <rFont val="Times"/>
        <family val="1"/>
        <charset val="238"/>
      </rPr>
      <t xml:space="preserve">   Óvodás össz:</t>
    </r>
  </si>
  <si>
    <t xml:space="preserve">                        Iskolás összesen</t>
  </si>
  <si>
    <t xml:space="preserve">  Munkahelyi vendéglátás</t>
  </si>
  <si>
    <t xml:space="preserve">  Bevételek összesen</t>
  </si>
  <si>
    <t xml:space="preserve">               tízórais       50 %-os</t>
  </si>
  <si>
    <t xml:space="preserve">                                  teljes</t>
  </si>
  <si>
    <t xml:space="preserve">                                tízórais</t>
  </si>
  <si>
    <t xml:space="preserve">              ingyenes:     egésznapos</t>
  </si>
  <si>
    <t>ebből:</t>
  </si>
  <si>
    <t>2013. évi</t>
  </si>
  <si>
    <t xml:space="preserve">2013. évi </t>
  </si>
  <si>
    <t>Óvoda</t>
  </si>
  <si>
    <t>Eltérés</t>
  </si>
  <si>
    <t>Bölcsődés gyerekek össz.:</t>
  </si>
  <si>
    <t>Munkaadókat terhelő járulék</t>
  </si>
  <si>
    <t>Eredeti ei.</t>
  </si>
  <si>
    <t>Bölcsőde</t>
  </si>
  <si>
    <t>Bölcsődés gyerekek össz.</t>
  </si>
  <si>
    <t>Tartalék</t>
  </si>
  <si>
    <t>Önkormányzat</t>
  </si>
  <si>
    <t>Értékpapír vásárlás</t>
  </si>
  <si>
    <t>Felújítás</t>
  </si>
  <si>
    <t>Összesen</t>
  </si>
  <si>
    <t>Kiadások</t>
  </si>
  <si>
    <t>Táppénz hozzájárulás</t>
  </si>
  <si>
    <t>Élelmiszer</t>
  </si>
  <si>
    <t>Üzemanyag</t>
  </si>
  <si>
    <t>Reprezentáció</t>
  </si>
  <si>
    <t>Kifizetői adó (szja)</t>
  </si>
  <si>
    <t>Tényleges</t>
  </si>
  <si>
    <t>terv</t>
  </si>
  <si>
    <t xml:space="preserve">  Külső személyi juttatások </t>
  </si>
  <si>
    <t>Szociális adó</t>
  </si>
  <si>
    <t xml:space="preserve">EHO </t>
  </si>
  <si>
    <t>Munkaruha, védőeszköz</t>
  </si>
  <si>
    <t>Intézmény finanszírozás</t>
  </si>
  <si>
    <t xml:space="preserve">                          BEVÉTELEK ÖSSZESEN</t>
  </si>
  <si>
    <t>Művelődési Ház</t>
  </si>
  <si>
    <t>Ápolási díj</t>
  </si>
  <si>
    <t>Ft/fő</t>
  </si>
  <si>
    <t>fő</t>
  </si>
  <si>
    <t>Ft</t>
  </si>
  <si>
    <t xml:space="preserve">Óvodai nevelés </t>
  </si>
  <si>
    <t>Lakásfenntartási támogatás</t>
  </si>
  <si>
    <t xml:space="preserve">    ÁLLAMI TÁMOGATÁS ÖSSZESEN</t>
  </si>
  <si>
    <t>BEVÉTELEK</t>
  </si>
  <si>
    <t>Iparűzési adó</t>
  </si>
  <si>
    <t>Gépjármű adó</t>
  </si>
  <si>
    <t>Gyermekvédelmi támogatás</t>
  </si>
  <si>
    <t>Pénzmaradvány</t>
  </si>
  <si>
    <t>Megnevezés</t>
  </si>
  <si>
    <t>Műv.ház</t>
  </si>
  <si>
    <t>Szociális juttatások</t>
  </si>
  <si>
    <t>Gyógyszer, vegyszer</t>
  </si>
  <si>
    <t>Bevételek</t>
  </si>
  <si>
    <t>Kölcsön nyújtás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</si>
  <si>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</si>
  <si>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</si>
  <si>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</si>
  <si>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</si>
  <si>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</si>
  <si>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</si>
  <si>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</si>
  <si>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</si>
  <si>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</si>
  <si>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</si>
  <si>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</si>
  <si>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</si>
  <si>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</si>
  <si>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bevételek</t>
  </si>
  <si>
    <t>Bevételek összesen:</t>
  </si>
  <si>
    <t>Járulékok</t>
  </si>
  <si>
    <t>Dologi jellegű kiadások</t>
  </si>
  <si>
    <t>Beruházások</t>
  </si>
  <si>
    <t>Felújtások</t>
  </si>
  <si>
    <t>Támogatásértékű kiadások</t>
  </si>
  <si>
    <t>Kiadások összesen:</t>
  </si>
  <si>
    <t>Egyenleg</t>
  </si>
  <si>
    <t>Értékpapír kibocsátás, értékesítés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</si>
  <si>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</si>
  <si>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</si>
  <si>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</si>
  <si>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</si>
  <si>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</si>
  <si>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</si>
  <si>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</si>
  <si>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</si>
  <si>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</si>
  <si>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</si>
  <si>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</si>
  <si>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</si>
  <si>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</si>
  <si>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</si>
  <si>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</si>
  <si>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</si>
  <si>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</si>
  <si>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</si>
  <si>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Könyvtári, közművelődés feladatok támogatása</t>
  </si>
  <si>
    <t>Mszolnok</t>
  </si>
  <si>
    <t>Foglalkoztatást helyettesítő támogatás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</si>
  <si>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</si>
  <si>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</si>
  <si>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</si>
  <si>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</si>
  <si>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</si>
  <si>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</si>
  <si>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</si>
  <si>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</si>
  <si>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</si>
  <si>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</si>
  <si>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</si>
  <si>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</si>
  <si>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</si>
  <si>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</si>
  <si>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</si>
  <si>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</si>
  <si>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</si>
  <si>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</si>
  <si>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</si>
  <si>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</si>
  <si>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</si>
  <si>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</si>
  <si>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</si>
  <si>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</si>
  <si>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 xml:space="preserve">      Foglalkoztatottak személyi juttatásai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</si>
  <si>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</si>
  <si>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</si>
  <si>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</si>
  <si>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</si>
  <si>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</si>
  <si>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</si>
  <si>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</si>
  <si>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</si>
  <si>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</si>
  <si>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</si>
  <si>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</si>
  <si>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</si>
  <si>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</si>
  <si>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</si>
  <si>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</si>
  <si>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 xml:space="preserve">                Szakmai anyag beszerzés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</si>
  <si>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</si>
  <si>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</si>
  <si>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</si>
  <si>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</si>
  <si>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</si>
  <si>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</si>
  <si>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</si>
  <si>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</si>
  <si>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</si>
  <si>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</si>
  <si>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 xml:space="preserve">               Üzemeltetési anyagok beszerzése</t>
  </si>
  <si>
    <t>Foglalkoztatottak egyéb személyi juttatása (biztosítási díj)</t>
  </si>
  <si>
    <t>Egyéb külső személyi juttatások (prémium évek, egysz.fogl.,repi)</t>
  </si>
  <si>
    <t xml:space="preserve">                 KÉSZLETBESZERZÉS</t>
  </si>
  <si>
    <t>K321</t>
  </si>
  <si>
    <t>Informatikai szolgáltatások igénybevétele</t>
  </si>
  <si>
    <t xml:space="preserve">K322 </t>
  </si>
  <si>
    <t>K32</t>
  </si>
  <si>
    <t xml:space="preserve">               KOMMUNIKÁCIÓS SZOLGÁLTATÁSOK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</si>
  <si>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</si>
  <si>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</si>
  <si>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</si>
  <si>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</si>
  <si>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</si>
  <si>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</si>
  <si>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</si>
  <si>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</si>
  <si>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</si>
  <si>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K 33</t>
  </si>
  <si>
    <t xml:space="preserve">              SZOLGÁLTATÁSI KIADÁSOK</t>
  </si>
  <si>
    <t>k332</t>
  </si>
  <si>
    <t>Vásárolt élelmezés</t>
  </si>
  <si>
    <t>K341</t>
  </si>
  <si>
    <t>K342</t>
  </si>
  <si>
    <t>K343</t>
  </si>
  <si>
    <t>Kiküldetési kiadások</t>
  </si>
  <si>
    <t>Reklám és propaganda kiadások</t>
  </si>
  <si>
    <t>K34</t>
  </si>
  <si>
    <t xml:space="preserve">             KIKÜLDETÉSEK, REKLÁM  KIADÁSOK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</si>
  <si>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</si>
  <si>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</si>
  <si>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</si>
  <si>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</si>
  <si>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</si>
  <si>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</si>
  <si>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</si>
  <si>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</si>
  <si>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</si>
  <si>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</si>
  <si>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</si>
  <si>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 xml:space="preserve">   KÜLÖNFÉLE BEFIZETÉSEK ÉS EGYÉB DOLOGI KIAD.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</si>
  <si>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</si>
  <si>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</si>
  <si>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</si>
  <si>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</si>
  <si>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</si>
  <si>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</si>
  <si>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</si>
  <si>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</si>
  <si>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</si>
  <si>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K65</t>
  </si>
  <si>
    <t xml:space="preserve">       Részesedés vásárlás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</si>
  <si>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</si>
  <si>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</si>
  <si>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</si>
  <si>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</si>
  <si>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</si>
  <si>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</si>
  <si>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 xml:space="preserve">          Ingatlanok felújítása</t>
  </si>
  <si>
    <t>K74</t>
  </si>
  <si>
    <t xml:space="preserve">         Felújítások általános forgalmi adója</t>
  </si>
  <si>
    <t>K7</t>
  </si>
  <si>
    <t xml:space="preserve">                  FELÚJÍTÁSOK</t>
  </si>
  <si>
    <t>K86</t>
  </si>
  <si>
    <t>K87</t>
  </si>
  <si>
    <t>K88</t>
  </si>
  <si>
    <t>Egyéb felhalmozási clú támogatások ÁH-n kívülre</t>
  </si>
  <si>
    <t>K8</t>
  </si>
  <si>
    <t xml:space="preserve">     EGYÉB FELHALMOZÁSI CÉLÚ KIADÁSOK</t>
  </si>
  <si>
    <t>FELHALMOZÁSI KIADÁSOK ÖSSZESEN</t>
  </si>
  <si>
    <t>Előirányzatok</t>
  </si>
  <si>
    <t>eredeti</t>
  </si>
  <si>
    <t>módosított</t>
  </si>
  <si>
    <t>K4</t>
  </si>
  <si>
    <t>K502</t>
  </si>
  <si>
    <t>Elvonások és befizetések</t>
  </si>
  <si>
    <t>K506</t>
  </si>
  <si>
    <t>Egyéb működési célú támogatások ÁH-n belülre</t>
  </si>
  <si>
    <t>K508</t>
  </si>
  <si>
    <t>Működési célú kölcsönök ÁH-n kívülre</t>
  </si>
  <si>
    <t>K511</t>
  </si>
  <si>
    <t>Egyéb működési célú támogatások ÁH-n kívülre</t>
  </si>
  <si>
    <t>K512</t>
  </si>
  <si>
    <t>Tartalékok</t>
  </si>
  <si>
    <t>K5</t>
  </si>
  <si>
    <t>EGYÉB MŰKÖDÉSI CÉLÚ KIADÁSOK</t>
  </si>
  <si>
    <t>K42</t>
  </si>
  <si>
    <t>Családtámogatások</t>
  </si>
  <si>
    <t>K44</t>
  </si>
  <si>
    <t>Betegséggel kapcsolatos ellátások</t>
  </si>
  <si>
    <t>Helyi megállapítású közgyógyellátás</t>
  </si>
  <si>
    <t>K421</t>
  </si>
  <si>
    <t>K441</t>
  </si>
  <si>
    <t>K443</t>
  </si>
  <si>
    <t>Rovat</t>
  </si>
  <si>
    <t>K45</t>
  </si>
  <si>
    <t>Foglalkoztatással kapcsolatos  ellátások</t>
  </si>
  <si>
    <t>K46</t>
  </si>
  <si>
    <t>Lakhatással kapcsolatos ellátások</t>
  </si>
  <si>
    <t>Természetben nyújtott lakásfenntartási tám.</t>
  </si>
  <si>
    <t>K47</t>
  </si>
  <si>
    <t>Intézményi ellátottak pénzbeli juttatásai</t>
  </si>
  <si>
    <t>K48</t>
  </si>
  <si>
    <t>Egyéb nem intézményi ellátások</t>
  </si>
  <si>
    <t>Étkeztetési díj átvállalás</t>
  </si>
  <si>
    <t xml:space="preserve">   ELLÁTOTTAK JUTTATÁSAI</t>
  </si>
  <si>
    <t>Eredeti</t>
  </si>
  <si>
    <t>Módosított</t>
  </si>
  <si>
    <t>Önkorm.</t>
  </si>
  <si>
    <t>Jegyzői hatáskörű</t>
  </si>
  <si>
    <t>Gáz vagy áramfogyasztástmérő készülékek</t>
  </si>
  <si>
    <t>K915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</si>
  <si>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</si>
  <si>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</si>
  <si>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</si>
  <si>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</si>
  <si>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</si>
  <si>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</si>
  <si>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</si>
  <si>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</si>
  <si>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</si>
  <si>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</si>
  <si>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 xml:space="preserve">                    KIADÁSOK ÖSSZESEN</t>
  </si>
  <si>
    <t>K912</t>
  </si>
  <si>
    <t>Belföldi értékpapír vásárlás</t>
  </si>
  <si>
    <t>K916</t>
  </si>
  <si>
    <t>Pénzeszközök betétkénti elhelyezése</t>
  </si>
  <si>
    <t>B1</t>
  </si>
  <si>
    <t>Önkormányzatok működési támogatása</t>
  </si>
  <si>
    <t>Egyéb működési célú támogatások ÁH-n belülről</t>
  </si>
  <si>
    <t>Közös Hivatal fennt-hoz átvett pénzeszköz Mudvar Önk-tól</t>
  </si>
  <si>
    <t xml:space="preserve">                                           védőnői szolgálat</t>
  </si>
  <si>
    <t>OEP-től átvett pénzeszköz ifjúság eü.feladatok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</si>
  <si>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</si>
  <si>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</si>
  <si>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</si>
  <si>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</si>
  <si>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</si>
  <si>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</si>
  <si>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</si>
  <si>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</si>
  <si>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</si>
  <si>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</si>
  <si>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</si>
  <si>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</si>
  <si>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</si>
  <si>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</si>
  <si>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</si>
  <si>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</si>
  <si>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B355</t>
  </si>
  <si>
    <t>Gépjárműadók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</si>
  <si>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</si>
  <si>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 xml:space="preserve">                       (bírság, pótlék)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</si>
  <si>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</si>
  <si>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</si>
  <si>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</si>
  <si>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</si>
  <si>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</si>
  <si>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</si>
  <si>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</si>
  <si>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</si>
  <si>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</si>
  <si>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</si>
  <si>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</si>
  <si>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Tulajdonosi bevételek (bérleti díjak)</t>
  </si>
  <si>
    <t>Ellátási díjak</t>
  </si>
  <si>
    <t>B407</t>
  </si>
  <si>
    <t>Áfa visszatérülése</t>
  </si>
  <si>
    <t>B408</t>
  </si>
  <si>
    <t>Kamatbevételek</t>
  </si>
  <si>
    <t>B410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</si>
  <si>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</si>
  <si>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</si>
  <si>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</si>
  <si>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</si>
  <si>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</si>
  <si>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</si>
  <si>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</si>
  <si>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</si>
  <si>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</si>
  <si>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</si>
  <si>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</si>
  <si>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</si>
  <si>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</si>
  <si>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</si>
  <si>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</si>
  <si>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</si>
  <si>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</si>
  <si>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</si>
  <si>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</si>
  <si>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 xml:space="preserve">  KIADÁSOK HALMOZOTT ÖSSZEGE</t>
  </si>
  <si>
    <t xml:space="preserve">     BEVÉTELEK HALMOZOTT ÖSSZEGE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</si>
  <si>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</si>
  <si>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</si>
  <si>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</si>
  <si>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</si>
  <si>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</si>
  <si>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</si>
  <si>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</si>
  <si>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Önkormányzati Hivatal</t>
  </si>
  <si>
    <t>Mód.-tt ei.</t>
  </si>
  <si>
    <t xml:space="preserve"> 2014. évi</t>
  </si>
  <si>
    <t>Mód-tt ei.</t>
  </si>
  <si>
    <t>Mód.ei.</t>
  </si>
  <si>
    <t>Ellátottak juttatásai</t>
  </si>
  <si>
    <t xml:space="preserve">      ÖNKORMÁNYZAT</t>
  </si>
  <si>
    <t xml:space="preserve">         HALMOZOTT KIADÁSOK ÖSSZ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</si>
  <si>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</si>
  <si>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</si>
  <si>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</si>
  <si>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</si>
  <si>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</si>
  <si>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</si>
  <si>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</si>
  <si>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</si>
  <si>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</si>
  <si>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</si>
  <si>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</si>
  <si>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</si>
  <si>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</si>
  <si>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Hivatal</t>
  </si>
  <si>
    <t xml:space="preserve">Eredeti </t>
  </si>
  <si>
    <t>Szolgáltatások ellenértéke (igazg.szolg.díj, vendégétkezés)</t>
  </si>
  <si>
    <t>Módosított ei.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</si>
  <si>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</si>
  <si>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</si>
  <si>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</si>
  <si>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</si>
  <si>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</si>
  <si>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</si>
  <si>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</si>
  <si>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</si>
  <si>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 xml:space="preserve">  KÖLTSÉGVETÉSI BEVÉTELEK</t>
  </si>
  <si>
    <t xml:space="preserve">      KÖLTSÉGVETÉSI KIADÁSOK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</si>
  <si>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</si>
  <si>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</si>
  <si>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</si>
  <si>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</si>
  <si>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TERV</t>
  </si>
  <si>
    <t>Működési bevételek ÁH-n belülről</t>
  </si>
  <si>
    <t>Működési célú kölcsönök visszatér. ÁH-n kívülről</t>
  </si>
  <si>
    <t>Egyéb működési célú átvett pénze. ÁH-n kívülről</t>
  </si>
  <si>
    <t>Működési célú pénze.átvét ÁH-n kívülről</t>
  </si>
  <si>
    <t>Felhalmozási célú pénze.átvét ÁH-n kívülről</t>
  </si>
  <si>
    <t>Egyéb felhalm-i célú átvett pénze. ÁH-n kívülről</t>
  </si>
  <si>
    <r>
      <rPr>
        <sz val="12"/>
        <rFont val="Times"/>
        <family val="1"/>
        <charset val="238"/>
      </rPr>
      <t>Jövedelem adók</t>
    </r>
    <r>
      <rPr>
        <b/>
        <sz val="12"/>
        <rFont val="Times"/>
        <family val="1"/>
        <charset val="238"/>
      </rPr>
      <t xml:space="preserve"> ( termőföld bérbeadás)</t>
    </r>
  </si>
  <si>
    <r>
      <rPr>
        <sz val="12"/>
        <rFont val="Times"/>
        <family val="1"/>
        <charset val="238"/>
      </rPr>
      <t xml:space="preserve">Vagyoni típusú adók </t>
    </r>
    <r>
      <rPr>
        <b/>
        <sz val="12"/>
        <rFont val="Times"/>
        <family val="1"/>
        <charset val="238"/>
      </rPr>
      <t>( építmény, telekadó)</t>
    </r>
  </si>
  <si>
    <r>
      <rPr>
        <sz val="12"/>
        <rFont val="Times"/>
        <family val="1"/>
        <charset val="238"/>
      </rPr>
      <t xml:space="preserve">Értékesítési és forgalmi adók </t>
    </r>
    <r>
      <rPr>
        <b/>
        <sz val="12"/>
        <rFont val="Times"/>
        <family val="1"/>
        <charset val="238"/>
      </rPr>
      <t>(iparűzési adó)</t>
    </r>
  </si>
  <si>
    <r>
      <rPr>
        <sz val="12"/>
        <rFont val="Times"/>
        <family val="1"/>
        <charset val="238"/>
      </rPr>
      <t xml:space="preserve">Egyéb adók </t>
    </r>
    <r>
      <rPr>
        <b/>
        <sz val="12"/>
        <rFont val="Times"/>
        <family val="1"/>
        <charset val="238"/>
      </rPr>
      <t xml:space="preserve"> (talajterhelési díj)</t>
    </r>
  </si>
  <si>
    <t>Mód-tt</t>
  </si>
  <si>
    <t>Tény</t>
  </si>
  <si>
    <t>önként</t>
  </si>
  <si>
    <t>B8</t>
  </si>
  <si>
    <t>K9</t>
  </si>
  <si>
    <t>Előző évi működési maradvány igénybevétele</t>
  </si>
  <si>
    <t xml:space="preserve">        EGYÉB MŰKÖÉDÉSI KIADÁSOK</t>
  </si>
  <si>
    <t xml:space="preserve">      ELLÁTOTTAK JUTTATÁSAI</t>
  </si>
  <si>
    <t xml:space="preserve">   ÁLLAMI TÁMOGATÁSOK</t>
  </si>
  <si>
    <t>Egyéb kommunikációs szolgáltatások  (telefondíj)</t>
  </si>
  <si>
    <t>Közüzemi díjak (gáz, áram, víz)</t>
  </si>
  <si>
    <t>Közfoglalkoztatás</t>
  </si>
  <si>
    <t>Leader pályázat parképítés</t>
  </si>
  <si>
    <t xml:space="preserve">                  ÓVODA</t>
  </si>
  <si>
    <t>I.1.a.</t>
  </si>
  <si>
    <t xml:space="preserve">      Helyi önkormányzatok működésének általános tám.</t>
  </si>
  <si>
    <t>I.</t>
  </si>
  <si>
    <t xml:space="preserve">           Köznevelési feladatok (óvoda)</t>
  </si>
  <si>
    <t>II.</t>
  </si>
  <si>
    <t xml:space="preserve">      II.</t>
  </si>
  <si>
    <t xml:space="preserve">              Kedvezményes étkezés</t>
  </si>
  <si>
    <t>Pénzbeli szociális feladatok</t>
  </si>
  <si>
    <t>III.</t>
  </si>
  <si>
    <t xml:space="preserve">             Szociális és gyermekjóléti feladatok</t>
  </si>
  <si>
    <t>IV.</t>
  </si>
  <si>
    <t xml:space="preserve">             Kulturális feladatok támogatása</t>
  </si>
  <si>
    <t>Köztemető fenntartás támogatása</t>
  </si>
  <si>
    <t xml:space="preserve">Egyéb önkormányzati feladatok támogatása </t>
  </si>
  <si>
    <t>I.1.c.</t>
  </si>
  <si>
    <t>I.1.ba.</t>
  </si>
  <si>
    <t>I.1.bb.</t>
  </si>
  <si>
    <t xml:space="preserve">              beszámítás</t>
  </si>
  <si>
    <t>Gyermekétkeztetés támogatása (bértámogatás)</t>
  </si>
  <si>
    <t xml:space="preserve">              Lakott külterület</t>
  </si>
  <si>
    <t xml:space="preserve">             Település üzemeltetés támogatása</t>
  </si>
  <si>
    <t>I.1.b.</t>
  </si>
  <si>
    <t xml:space="preserve">            Önkormányzati hivatal működésének támogatása</t>
  </si>
  <si>
    <t>tényleges</t>
  </si>
  <si>
    <t>Arany János Tehetséggondozó Program</t>
  </si>
  <si>
    <t>Felsőoktatásban résztvevők támogatása</t>
  </si>
  <si>
    <t>8. osztályos tanulók támogatása (16. fő)</t>
  </si>
  <si>
    <t xml:space="preserve">                Tankönyv támogatás</t>
  </si>
  <si>
    <t>K471</t>
  </si>
  <si>
    <t>K472</t>
  </si>
  <si>
    <t>Beiskolázási segély, táboroztatás</t>
  </si>
  <si>
    <t>Szakmai tev-t segítő szolgáltatások  (közszolg.,száml.szellemi)</t>
  </si>
  <si>
    <t>Egyéb szolgáltatások (száll.,posta, hull.,munkaeü., bank)</t>
  </si>
  <si>
    <t>Vendégétkezés</t>
  </si>
  <si>
    <t>Újrónafő részére értékesített készétel</t>
  </si>
  <si>
    <t>Bölcsőde részére értékesített készétel</t>
  </si>
  <si>
    <t>Iskolai étkezési díjak</t>
  </si>
  <si>
    <t>Óvodai étkezési díjak</t>
  </si>
  <si>
    <t>Alkalmazottak térítése</t>
  </si>
  <si>
    <t>Ruházati költségtérítés  (2013. SZÉP kártya)</t>
  </si>
  <si>
    <t>Táppénz hozzájárulás  (2012. SZÉP kártya kif.adó)</t>
  </si>
  <si>
    <t>Közcélú foglalkoztatás</t>
  </si>
  <si>
    <t>Fordítot áfa</t>
  </si>
  <si>
    <t>Működési célú központosított előirányzatok  (kompenzáció)</t>
  </si>
  <si>
    <t>Helyi önkormányzatok kiegészítő támogatása    (külterületi)</t>
  </si>
  <si>
    <t>plussz küzfoglalk.</t>
  </si>
  <si>
    <t>Pályázat (IKSZT)</t>
  </si>
  <si>
    <t xml:space="preserve">              Testvértelepülési támogatás</t>
  </si>
  <si>
    <t xml:space="preserve">                 Költségvetési  főösszeg</t>
  </si>
  <si>
    <t xml:space="preserve">                   beszámítás</t>
  </si>
  <si>
    <t>Közös Hivatal fennt-hoz átvett pénzeszköz …... Önk-tól</t>
  </si>
  <si>
    <t>Össz.:</t>
  </si>
  <si>
    <t>Nem közfoglalkoztatott</t>
  </si>
  <si>
    <t>Közfoglalkoztatott</t>
  </si>
  <si>
    <t>alakulását bemutató mérleg</t>
  </si>
  <si>
    <t>Működési bevételek összesen</t>
  </si>
  <si>
    <t>Felh.c.pénzeszköz átvétel ÁH-n kív.</t>
  </si>
  <si>
    <t>Önkorm.lakások és helyis.értékesít.</t>
  </si>
  <si>
    <t>Felhalmozási bev. összesen</t>
  </si>
  <si>
    <t>Helyi adók</t>
  </si>
  <si>
    <t xml:space="preserve">   Iparűzési adó</t>
  </si>
  <si>
    <t xml:space="preserve">   Idegenforgalmi adó</t>
  </si>
  <si>
    <t xml:space="preserve">   Telekadó</t>
  </si>
  <si>
    <t>Talajterhelési díj</t>
  </si>
  <si>
    <t>Kölcsönök visszatérülése</t>
  </si>
  <si>
    <t>Bevételek összesen</t>
  </si>
  <si>
    <t>Bevétel mindösszesen</t>
  </si>
  <si>
    <t>Dologi kiadások</t>
  </si>
  <si>
    <t>Segélyezés, ellátottak jutt.</t>
  </si>
  <si>
    <t>KIADÁSOK MINDÖSSZESEN:</t>
  </si>
  <si>
    <t>A Stabilitási tv. 45.§ (1) bekezdés a) pontja szerinti saját bevételek részletezése a Stabilitási tv. 3.§ (1) bekezdése alapján adósságot</t>
  </si>
  <si>
    <t>adatok ezer Ft-ban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</si>
  <si>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</si>
  <si>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</si>
  <si>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</si>
  <si>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</si>
  <si>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</si>
  <si>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</si>
  <si>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</si>
  <si>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</si>
  <si>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</si>
  <si>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>Gyermekétkeztetés támogatás (üzemeltetés)</t>
  </si>
  <si>
    <t>Üdülőhelyi feladatok támogatása</t>
  </si>
  <si>
    <t>V.</t>
  </si>
  <si>
    <t>Önkormányzatok felhalmozási támogatása</t>
  </si>
  <si>
    <t>Fogorvosi alapellátás</t>
  </si>
  <si>
    <t>Levél SE</t>
  </si>
  <si>
    <t>Horgász Egyesület</t>
  </si>
  <si>
    <t>Levél Barátai Egyesület</t>
  </si>
  <si>
    <t>Levéli Alkotókör</t>
  </si>
  <si>
    <t>Nyugdíjás Egyesület</t>
  </si>
  <si>
    <t>Nyugdíjas Találkozó</t>
  </si>
  <si>
    <t>Talizmán</t>
  </si>
  <si>
    <t>Általános tartalék</t>
  </si>
  <si>
    <t xml:space="preserve">   Működési tartalék</t>
  </si>
  <si>
    <t xml:space="preserve">   Felhalmozási tartalék</t>
  </si>
  <si>
    <t>Céltartalék</t>
  </si>
  <si>
    <t>Levél</t>
  </si>
  <si>
    <t>Közép- és felős oktatási tanulók szoc.t.</t>
  </si>
  <si>
    <t>Nyugdíjasok karácsonyi juttatása</t>
  </si>
  <si>
    <t>Pénzeszköz átadás Közös Hivatal</t>
  </si>
  <si>
    <t>Nem veszélyes hulladék kezelése, ártalmatlanítása</t>
  </si>
  <si>
    <t>Út, autópálya építése</t>
  </si>
  <si>
    <t>Televiziós műsor szolgáltatása és támogatása</t>
  </si>
  <si>
    <t>Egyéb kiadói tevékenység</t>
  </si>
  <si>
    <t>Iskolai intézményi étkeztetés</t>
  </si>
  <si>
    <t>Az önkormányzati vagyonnal való gazdálkodással kapcsolatos feladatok</t>
  </si>
  <si>
    <t>Állat egészségügy</t>
  </si>
  <si>
    <t>Zöldterület kezelés</t>
  </si>
  <si>
    <t>Egyéb kommunikációs szolgáltatások  (telefondíj, műsoridő)</t>
  </si>
  <si>
    <t>Bérleti és lízingdíj</t>
  </si>
  <si>
    <t>Egyéb anyag, készletbeszerzés (kisértékű tárgyi eszk.,virágosítás)</t>
  </si>
  <si>
    <t>Egyéb szolgáltatások (lomtalanítás, Hír-Levél nyomtatás, gyepmesteri szolg., tüo kész ell. Postaktg., biztosítási díj)</t>
  </si>
  <si>
    <t>Család és nővédelmi eü. Gondozás</t>
  </si>
  <si>
    <t>Szakmai tevékenységet segítő szolgáltatások  (gyermekorvos)</t>
  </si>
  <si>
    <t>Ifjuság-egészségügyi gondozás</t>
  </si>
  <si>
    <t>Foglalkoztatottak egyéb személyi juttatása (biztosítási díj,megbízási díj)</t>
  </si>
  <si>
    <t>Nemzetközi kulúrális együttműködés</t>
  </si>
  <si>
    <t>Könyvtári szolgáltatások</t>
  </si>
  <si>
    <t>Közművelődés-közösségi és társadalmi részvétel fejlesztése</t>
  </si>
  <si>
    <t>Alapilletmények, pótlékok, illetmények-, keresetkieg. Részmunkaidős</t>
  </si>
  <si>
    <t>Jutalom részmunkaidős</t>
  </si>
  <si>
    <t>Szabadidősport-tevékenység és támogatása</t>
  </si>
  <si>
    <t>Köztemető fenntartás és működtetés</t>
  </si>
  <si>
    <t>Béren kívüli juttatások részmunkaidős</t>
  </si>
  <si>
    <t>Közvilágítás</t>
  </si>
  <si>
    <t>Fizikoterápiás szolgáltatás</t>
  </si>
  <si>
    <t>Tűz és katasztrófavédelmi tevékenység</t>
  </si>
  <si>
    <t>Köznevelési int. Tanulók nappali nevelésének, oktatásának szakmai feladatai 1-4. évf.</t>
  </si>
  <si>
    <t>Köznevelési int. 1.4. évf. tanulók nevelésével, oktatásával összefüggő működtetési feladatok</t>
  </si>
  <si>
    <t>Köznevelési int. 5-8.évf. tanulók nevelésével, oktatásával összefüggő működtetési feladatok</t>
  </si>
  <si>
    <t>Tüzelőanyag</t>
  </si>
  <si>
    <t>Város-, községgazdálkodási egyéb szolgáltatások</t>
  </si>
  <si>
    <t>Kiemelt állami és önkormányzati rendezvények</t>
  </si>
  <si>
    <t>Háziorvosi alapellátás</t>
  </si>
  <si>
    <t>K3113</t>
  </si>
  <si>
    <t>Egyéb szakmai anyag</t>
  </si>
  <si>
    <t>Önkormányzatok és önkormányzati hivatalok jogalkotó és általános igazgatási tevékenysége</t>
  </si>
  <si>
    <t>Alapilletmények, pótlékok, illetmény-, keresetkiegészítés részmunkaidős</t>
  </si>
  <si>
    <t>Idegenforgalmi adó</t>
  </si>
  <si>
    <t>Kommunális adó</t>
  </si>
  <si>
    <t xml:space="preserve">                                         háziorvosi szolgálat</t>
  </si>
  <si>
    <t>Polgárőr Egyesület</t>
  </si>
  <si>
    <t>Tűzoltó Egyesület</t>
  </si>
  <si>
    <t>Szolgáltatások ellenértéke</t>
  </si>
  <si>
    <t>Értékesítési és forgalmi adók (iparűzési adó)</t>
  </si>
  <si>
    <t>Egyéb adók  (talajterhelési díj)</t>
  </si>
  <si>
    <t>Egyéb szociális pébzeli ellátások, támogatások</t>
  </si>
  <si>
    <t>Hallgatói és oktatói ösztöndíjak, egyéb juttatások</t>
  </si>
  <si>
    <t>Civil szervezetek működési támogatása</t>
  </si>
  <si>
    <t>Civil szervezetek programtámogatása</t>
  </si>
  <si>
    <t>Fejezeti és általános tartalékok elszámolása</t>
  </si>
  <si>
    <t>K 502</t>
  </si>
  <si>
    <t>Szennyvíz gyűjtése, tisztítása</t>
  </si>
  <si>
    <t>Az önkormányzati vagyonnal való gazd. Kapcsolatos feladatok</t>
  </si>
  <si>
    <t>Köznevelési intézményben 1-4. évfolyamán tanulók nevelésével, oktatásával összefüggő működtetési feladatok</t>
  </si>
  <si>
    <t>Köznevelési intézmény 5-8. évfolyamán tanulók nevelésével, oktatásával összefüggő működtetési feladatok</t>
  </si>
  <si>
    <t>Önkormányzatok elszámolásai a központi költségvetéssel</t>
  </si>
  <si>
    <t>ÖSSZESEN</t>
  </si>
  <si>
    <t>félnapos</t>
  </si>
  <si>
    <t>100%-os térítési díj</t>
  </si>
  <si>
    <t xml:space="preserve">nap </t>
  </si>
  <si>
    <t>3-szor étkezők:</t>
  </si>
  <si>
    <t xml:space="preserve">     ingyenes étkezők</t>
  </si>
  <si>
    <t>Csak ebéd</t>
  </si>
  <si>
    <t xml:space="preserve">    ingyenes étkezők</t>
  </si>
  <si>
    <t>Levél Községi Önkormányzat</t>
  </si>
  <si>
    <t xml:space="preserve">    Kultúrház</t>
  </si>
  <si>
    <t xml:space="preserve">    Háziorvosi rendelő</t>
  </si>
  <si>
    <t xml:space="preserve">    Önkormányzat</t>
  </si>
  <si>
    <t xml:space="preserve">    Zöldterület kezelés</t>
  </si>
  <si>
    <t xml:space="preserve">    Temető</t>
  </si>
  <si>
    <t>Levélfalvi Manók Napköziotthonos Óvoda</t>
  </si>
  <si>
    <t>Működési célú támogatás ÁH-n belülről</t>
  </si>
  <si>
    <t>Felhalmozási célú támogatás ÁH-n belülről</t>
  </si>
  <si>
    <t>Termőföld bérbeadás</t>
  </si>
  <si>
    <t>Telekadó</t>
  </si>
  <si>
    <t>Gépjárműadó</t>
  </si>
  <si>
    <t>Felhalmozási átvett pénzeszköz ÁH-on kívülről</t>
  </si>
  <si>
    <t>B</t>
  </si>
  <si>
    <t xml:space="preserve">   Kommunális adó</t>
  </si>
  <si>
    <t>Felújítások</t>
  </si>
  <si>
    <t xml:space="preserve">   Termőföld bérbeadás</t>
  </si>
  <si>
    <t>Működési célú támogatá ÁH-n belülről</t>
  </si>
  <si>
    <t>Működési célú átvett pénzeszköz ÁH-n kívülről</t>
  </si>
  <si>
    <t>Címrendi szám</t>
  </si>
  <si>
    <t>Intézmény neve</t>
  </si>
  <si>
    <t>1 1</t>
  </si>
  <si>
    <t>1 1 1</t>
  </si>
  <si>
    <t>1 1 2</t>
  </si>
  <si>
    <t>LEVÉL KÖZSÉG ÖSSZESEN:</t>
  </si>
  <si>
    <t>Szakmai anyag ( tempera, krepp papír, barkácsoláshoz)</t>
  </si>
  <si>
    <t>Játékok</t>
  </si>
  <si>
    <t>K917</t>
  </si>
  <si>
    <t>Pénzügyi lízing kiadásai</t>
  </si>
  <si>
    <t>Kerékpárutak üzemeltetése, fenntartása</t>
  </si>
  <si>
    <t>Város- és községgazdálkodás egyéb szolgáltatások</t>
  </si>
  <si>
    <t>018010 Önkormányzatok elszámolásai a központi költségvetéssel</t>
  </si>
  <si>
    <t>K914</t>
  </si>
  <si>
    <t>Államháztartáson belüli megelőlegzések visszafizetése</t>
  </si>
  <si>
    <t>Állampolgársági ügyletek</t>
  </si>
  <si>
    <t>Önkormányzatok funkcióira nem sorolható bevételei áh.-n kívülről</t>
  </si>
  <si>
    <t>Egyéb működési célú peszk. Átadás áh. Belülre</t>
  </si>
  <si>
    <t>Fejlesztési célú peszk. Átadás áh. Belülre</t>
  </si>
  <si>
    <t>Tagdíjak</t>
  </si>
  <si>
    <t>Levéli Általános Iskola Diákjaiért Alapítvány</t>
  </si>
  <si>
    <t>Csiga Biga Palota Alapítvány</t>
  </si>
  <si>
    <t>HungaRocky Táncegyesület</t>
  </si>
  <si>
    <t xml:space="preserve">                                            </t>
  </si>
  <si>
    <t>Óvodapedagógus elismert létszáma elismert összeg+ kiegészítő támogatás</t>
  </si>
  <si>
    <t>Pénzügyi lízing</t>
  </si>
  <si>
    <t>Államháztartáson belüli megelőlegzések visszafiz.</t>
  </si>
  <si>
    <t>Államháztartáson belüli megelőlegzések</t>
  </si>
  <si>
    <t>ingyenes</t>
  </si>
  <si>
    <t>Települési támogatás, lakásfenntartási támogatás, temetési segély</t>
  </si>
  <si>
    <t>Köztemetés, ápolási támogatás</t>
  </si>
  <si>
    <t>018030 Támogatási célú finanszírozási műveletek</t>
  </si>
  <si>
    <t>011130 Önkormányzati jogalkotás</t>
  </si>
  <si>
    <t>Igazgatási, szolgáltatási díj</t>
  </si>
  <si>
    <t>Intézmény finanszírozás(óvoda)</t>
  </si>
  <si>
    <t>Igazgatási szolgáltatási díjak</t>
  </si>
  <si>
    <t>Elvonások, befizetések</t>
  </si>
  <si>
    <t>óvodás egész napos 100 %-ot fizető</t>
  </si>
  <si>
    <t>Óvodás gyerekek</t>
  </si>
  <si>
    <t>Iskolás gyerekek</t>
  </si>
  <si>
    <t xml:space="preserve">keletkeztető ügyletből származó tárgyévi, valamint az adósságot keletkeztető ügyletek futamidejének végéig </t>
  </si>
  <si>
    <t>2026-2027</t>
  </si>
  <si>
    <t>032020 Tűz és katasztrófavédelmi tevékenység</t>
  </si>
  <si>
    <t>Vadász utca csapadékvíz elvezetés</t>
  </si>
  <si>
    <t>Tanulmányterv Fő utca parkoló elhelyezésére</t>
  </si>
  <si>
    <t>Közvilágítás korszerűsítése</t>
  </si>
  <si>
    <t>2018. évi</t>
  </si>
  <si>
    <t>018030Támogatási célú finanszírozási műveletek</t>
  </si>
  <si>
    <t xml:space="preserve"> 2018. évi</t>
  </si>
  <si>
    <t>Maradvány felhasználás</t>
  </si>
  <si>
    <t>Pénzmaradvány felhasználéás</t>
  </si>
  <si>
    <t>Pénzmaradvány igénybevétele</t>
  </si>
  <si>
    <t>MINDÖSSZESEN</t>
  </si>
  <si>
    <t>900060 Forgatási és befektetési célú finanszírozási műveletek</t>
  </si>
  <si>
    <t>Hosszabb időtartamú közfoglalkoztatás</t>
  </si>
  <si>
    <t>Téli rezsicsökkentés</t>
  </si>
  <si>
    <t xml:space="preserve"> Felnőtt játszótér pályázat önerő 90/2018.(IV24.) határozat</t>
  </si>
  <si>
    <t>Országos Mentőszolgálat Alapítvány</t>
  </si>
  <si>
    <t>Példa Egyesület a Szigetköz Gyermekekért</t>
  </si>
  <si>
    <t>Egyéb civil szervezetek (alapítvány) támogatása</t>
  </si>
  <si>
    <t>Fénymásoló megvásárlása maradványértéken (lízingelt másoló)</t>
  </si>
  <si>
    <t>Kamerarendszer bővítése (Horgásztónál)</t>
  </si>
  <si>
    <t>Zsírfogó cseréje a konyhánál</t>
  </si>
  <si>
    <t>Fűnyíró vásárlás (zöldterület kezelés)</t>
  </si>
  <si>
    <t>Adagoló sószóró adapter beszerzése</t>
  </si>
  <si>
    <t>Közösségi kemence (Pályázati önrész)</t>
  </si>
  <si>
    <t>Chipleolvasó</t>
  </si>
  <si>
    <t>Berendezési tárgyak megvásárlása Fő u. 7. ingatlannál takarék</t>
  </si>
  <si>
    <t>Berendezési tárgyak megvásárlása Sport büfé 192/2018.(XII.17.) határozat</t>
  </si>
  <si>
    <t>Kultúrház udvar fedése</t>
  </si>
  <si>
    <t>Fő u. 7. (takarék vásárlása)</t>
  </si>
  <si>
    <t>Bölcsödei fejlesztés pályázatírás költsége 171/2018.(X.29.) határozat</t>
  </si>
  <si>
    <t>Bölcsöde pályázat önerő biztosítás</t>
  </si>
  <si>
    <t>Térköves járdaépítés folytatása (temető) ravatalozó szerszámos</t>
  </si>
  <si>
    <t>Villamos hálózat bővítés (temető</t>
  </si>
  <si>
    <t>Fő u. 25. lakások felújítása</t>
  </si>
  <si>
    <t>Fő u 25. 2.sz. lakás kazáncsre</t>
  </si>
  <si>
    <t>Fő u. 2. hátsó épület külső pucolása és szociális helyiség kialakítésa</t>
  </si>
  <si>
    <t>Fő u. 2. villamos bővítése (kábelezéssel)</t>
  </si>
  <si>
    <t>Felújítás (út 15.000.000 Ft Alsófő u.- Május 1. l. u</t>
  </si>
  <si>
    <t>Járdaépítés (József A. u. Fő u 59. sz. ing. Mellett</t>
  </si>
  <si>
    <t>Murvás útépítés( Vadász u., Petőfi S. utcától Diófa utcáig</t>
  </si>
  <si>
    <t>Védőnői szék, lámpa pólyázó fölé</t>
  </si>
  <si>
    <t>Egyéb tárgyi eszköz beszerzése (tányér, evőeszköz, mosogatógép, kuka, külső adattároló, üzenetrögzítő telefon, falitükör, konyhaszekrény, beltéri hírdetőtábalp, olvasólámpa</t>
  </si>
  <si>
    <t>Felújítás gázkazán csere</t>
  </si>
  <si>
    <t xml:space="preserve">          Tárgyi eszköz felújítás</t>
  </si>
  <si>
    <t xml:space="preserve"> 2019. évi</t>
  </si>
  <si>
    <t>2019. terv</t>
  </si>
  <si>
    <t>2019. évi</t>
  </si>
  <si>
    <t>Terv  2019.</t>
  </si>
  <si>
    <t>2019. évi terv</t>
  </si>
  <si>
    <t xml:space="preserve">2019. évi </t>
  </si>
  <si>
    <t>2019. évi költségvetési előirányzat költségvetési szervenként</t>
  </si>
  <si>
    <t>2019. évi előirányzat</t>
  </si>
  <si>
    <t>Költségvetési engedélyezett létszámhely 2019. év</t>
  </si>
  <si>
    <t xml:space="preserve">A működési és fejlesztési célú bevételek és kiadások 2019-2022. évi </t>
  </si>
  <si>
    <t>Értékpapír beváltás</t>
  </si>
  <si>
    <t>Ingatlan értékesítés</t>
  </si>
  <si>
    <t>ingyenes étkezők</t>
  </si>
  <si>
    <t>3x étkező 100 %-ot fizető</t>
  </si>
  <si>
    <t>csak ebédelő 100 %-ot fizető</t>
  </si>
  <si>
    <t>3x étkező 50 %-ot fizető</t>
  </si>
  <si>
    <t>csak ebédelő 50 %-ot fizető</t>
  </si>
  <si>
    <t>3x étkező ingyenes</t>
  </si>
  <si>
    <t>csak ebédelő ingyenes</t>
  </si>
  <si>
    <t xml:space="preserve">     100%-ot fizető</t>
  </si>
  <si>
    <t xml:space="preserve">      50%-ot fizető</t>
  </si>
  <si>
    <t xml:space="preserve">   100%-ot fizető</t>
  </si>
  <si>
    <t xml:space="preserve">    50 %-ot fizető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</si>
</sst>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  <numFmt numFmtId="166" formatCode="#,###"/>
  </numFmts>
  <fonts count="14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b/>
      <sz val="8"/>
      <name val="Times"/>
      <family val="1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2"/>
      <color indexed="8"/>
      <name val="Times"/>
      <family val="1"/>
      <charset val="238"/>
    </font>
    <font>
      <sz val="10"/>
      <name val="Times"/>
      <family val="1"/>
      <charset val="238"/>
    </font>
    <font>
      <b/>
      <sz val="10"/>
      <name val="Times"/>
      <family val="1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i/>
      <sz val="9"/>
      <name val="Times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"/>
      <family val="1"/>
      <charset val="238"/>
    </font>
    <font>
      <b/>
      <u/>
      <sz val="9"/>
      <name val="Times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sz val="12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0"/>
      <color indexed="8"/>
      <name val="Times"/>
      <family val="1"/>
      <charset val="238"/>
    </font>
    <font>
      <b/>
      <i/>
      <sz val="9"/>
      <color indexed="8"/>
      <name val="Times"/>
      <family val="1"/>
      <charset val="238"/>
    </font>
    <font>
      <i/>
      <sz val="12"/>
      <color indexed="10"/>
      <name val="Times"/>
      <family val="1"/>
      <charset val="238"/>
    </font>
    <font>
      <sz val="10"/>
      <name val="Times"/>
      <family val="1"/>
    </font>
    <font>
      <sz val="11"/>
      <color indexed="10"/>
      <name val="Times"/>
      <family val="1"/>
      <charset val="238"/>
    </font>
    <font>
      <b/>
      <sz val="16"/>
      <name val="Times"/>
      <family val="1"/>
      <charset val="238"/>
    </font>
    <font>
      <sz val="10"/>
      <color indexed="10"/>
      <name val="Times"/>
      <family val="1"/>
      <charset val="238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b/>
      <i/>
      <sz val="11"/>
      <name val="Times"/>
      <family val="1"/>
      <charset val="238"/>
    </font>
    <font>
      <b/>
      <sz val="14"/>
      <color indexed="8"/>
      <name val="Times"/>
      <family val="1"/>
      <charset val="238"/>
    </font>
    <font>
      <i/>
      <sz val="10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4"/>
      <color indexed="10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i/>
      <sz val="11"/>
      <name val="Times"/>
      <family val="1"/>
      <charset val="238"/>
    </font>
    <font>
      <b/>
      <sz val="9"/>
      <name val="Times"/>
      <family val="1"/>
      <charset val="238"/>
    </font>
    <font>
      <sz val="16"/>
      <name val="Times"/>
      <family val="1"/>
      <charset val="238"/>
    </font>
    <font>
      <b/>
      <sz val="10"/>
      <name val="Arial CE"/>
      <charset val="238"/>
    </font>
    <font>
      <b/>
      <i/>
      <sz val="11"/>
      <name val="Times New Roman"/>
      <family val="1"/>
      <charset val="238"/>
    </font>
    <font>
      <sz val="10"/>
      <name val="Times"/>
      <family val="1"/>
      <charset val="238"/>
    </font>
    <font>
      <sz val="11"/>
      <name val="Times New Roman"/>
      <family val="1"/>
      <charset val="238"/>
    </font>
    <font>
      <sz val="11"/>
      <color indexed="8"/>
      <name val="Times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sz val="14"/>
      <name val="Times"/>
      <family val="1"/>
    </font>
    <font>
      <i/>
      <sz val="12"/>
      <name val="Times"/>
      <family val="1"/>
    </font>
    <font>
      <b/>
      <sz val="10"/>
      <name val="Times"/>
      <family val="1"/>
      <charset val="238"/>
    </font>
    <font>
      <sz val="12"/>
      <name val="Times"/>
      <family val="1"/>
      <charset val="238"/>
    </font>
    <font>
      <sz val="11"/>
      <name val="Times"/>
      <family val="1"/>
      <charset val="238"/>
    </font>
    <font>
      <sz val="12"/>
      <color indexed="8"/>
      <name val="Times"/>
      <family val="1"/>
      <charset val="238"/>
    </font>
    <font>
      <b/>
      <sz val="16"/>
      <color indexed="10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2"/>
      <color indexed="10"/>
      <name val="Times"/>
      <family val="1"/>
      <charset val="238"/>
    </font>
    <font>
      <sz val="12"/>
      <color indexed="10"/>
      <name val="Times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Times"/>
      <family val="1"/>
      <charset val="238"/>
    </font>
    <font>
      <sz val="11"/>
      <color indexed="8"/>
      <name val="Times"/>
      <family val="1"/>
      <charset val="238"/>
    </font>
    <font>
      <b/>
      <sz val="14"/>
      <color indexed="60"/>
      <name val="Times"/>
      <family val="1"/>
      <charset val="238"/>
    </font>
    <font>
      <sz val="12"/>
      <color indexed="60"/>
      <name val="Times"/>
      <family val="1"/>
      <charset val="238"/>
    </font>
    <font>
      <b/>
      <sz val="12"/>
      <color indexed="60"/>
      <name val="Times"/>
      <family val="1"/>
      <charset val="238"/>
    </font>
    <font>
      <sz val="14"/>
      <color indexed="10"/>
      <name val="Times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"/>
      <family val="1"/>
      <charset val="238"/>
    </font>
    <font>
      <b/>
      <sz val="11"/>
      <color indexed="10"/>
      <name val="Times"/>
      <family val="1"/>
      <charset val="238"/>
    </font>
    <font>
      <b/>
      <sz val="14"/>
      <color indexed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"/>
      <charset val="238"/>
    </font>
    <font>
      <sz val="14"/>
      <name val="Times"/>
      <charset val="238"/>
    </font>
    <font>
      <sz val="14"/>
      <color indexed="8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name val="Times"/>
      <charset val="238"/>
    </font>
    <font>
      <sz val="14"/>
      <color indexed="10"/>
      <name val="Times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sz val="10"/>
      <color indexed="60"/>
      <name val="Arial CE"/>
      <charset val="238"/>
    </font>
    <font>
      <b/>
      <sz val="11"/>
      <name val="Times"/>
      <charset val="238"/>
    </font>
    <font>
      <sz val="10"/>
      <color indexed="10"/>
      <name val="Times"/>
      <charset val="238"/>
    </font>
    <font>
      <sz val="12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color rgb="FF0070C0"/>
      <name val="Times"/>
      <family val="1"/>
      <charset val="238"/>
    </font>
    <font>
      <b/>
      <sz val="11"/>
      <color rgb="FF0070C0"/>
      <name val="Times"/>
      <family val="1"/>
      <charset val="238"/>
    </font>
    <font>
      <sz val="10"/>
      <color rgb="FF0070C0"/>
      <name val="Arial CE"/>
      <charset val="238"/>
    </font>
    <font>
      <b/>
      <sz val="10"/>
      <color rgb="FF0070C0"/>
      <name val="Times New Roman"/>
      <family val="1"/>
      <charset val="238"/>
    </font>
    <font>
      <sz val="10"/>
      <color rgb="FF0070C0"/>
      <name val="Times"/>
      <charset val="238"/>
    </font>
    <font>
      <b/>
      <sz val="10"/>
      <color rgb="FFFF0000"/>
      <name val="Arial CE"/>
      <charset val="238"/>
    </font>
    <font>
      <sz val="10"/>
      <color rgb="FFFF0000"/>
      <name val="Times"/>
      <family val="1"/>
      <charset val="238"/>
    </font>
    <font>
      <b/>
      <sz val="11"/>
      <color rgb="FFFF0000"/>
      <name val="Times"/>
      <family val="1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10"/>
      <color rgb="FFFF0000"/>
      <name val="Times"/>
      <charset val="238"/>
    </font>
    <font>
      <b/>
      <sz val="12"/>
      <color rgb="FFFF0000"/>
      <name val="Times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"/>
      <charset val="238"/>
    </font>
    <font>
      <sz val="14"/>
      <color rgb="FFFF0000"/>
      <name val="Times"/>
      <family val="1"/>
      <charset val="238"/>
    </font>
    <font>
      <sz val="14"/>
      <color rgb="FFFF0000"/>
      <name val="Times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" fillId="17" borderId="7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112" fillId="0" borderId="0"/>
    <xf numFmtId="0" fontId="1" fillId="0" borderId="0"/>
    <xf numFmtId="0" fontId="54" fillId="0" borderId="0"/>
    <xf numFmtId="0" fontId="128" fillId="0" borderId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</cellStyleXfs>
  <cellXfs count="946">
    <xf numFmtId="0" fontId="0" fillId="0" borderId="0" xfId="0"/>
    <xf numFmtId="0" fontId="6" fillId="0" borderId="10" xfId="0" applyFont="1" applyBorder="1"/>
    <xf numFmtId="0" fontId="9" fillId="0" borderId="10" xfId="0" applyFont="1" applyBorder="1"/>
    <xf numFmtId="3" fontId="28" fillId="0" borderId="10" xfId="0" applyNumberFormat="1" applyFont="1" applyBorder="1"/>
    <xf numFmtId="0" fontId="28" fillId="0" borderId="10" xfId="0" applyFont="1" applyBorder="1"/>
    <xf numFmtId="0" fontId="3" fillId="0" borderId="10" xfId="0" applyFont="1" applyBorder="1"/>
    <xf numFmtId="164" fontId="9" fillId="25" borderId="10" xfId="26" applyNumberFormat="1" applyFont="1" applyFill="1" applyBorder="1"/>
    <xf numFmtId="0" fontId="27" fillId="26" borderId="10" xfId="0" applyFont="1" applyFill="1" applyBorder="1"/>
    <xf numFmtId="0" fontId="31" fillId="0" borderId="10" xfId="0" applyFont="1" applyBorder="1"/>
    <xf numFmtId="164" fontId="31" fillId="25" borderId="10" xfId="26" applyNumberFormat="1" applyFont="1" applyFill="1" applyBorder="1"/>
    <xf numFmtId="164" fontId="7" fillId="25" borderId="10" xfId="26" applyNumberFormat="1" applyFont="1" applyFill="1" applyBorder="1"/>
    <xf numFmtId="164" fontId="29" fillId="25" borderId="10" xfId="26" applyNumberFormat="1" applyFont="1" applyFill="1" applyBorder="1"/>
    <xf numFmtId="0" fontId="4" fillId="25" borderId="10" xfId="0" applyFont="1" applyFill="1" applyBorder="1"/>
    <xf numFmtId="3" fontId="5" fillId="25" borderId="10" xfId="0" applyNumberFormat="1" applyFont="1" applyFill="1" applyBorder="1" applyAlignment="1">
      <alignment horizontal="right" vertical="center" wrapText="1"/>
    </xf>
    <xf numFmtId="3" fontId="37" fillId="25" borderId="10" xfId="0" applyNumberFormat="1" applyFont="1" applyFill="1" applyBorder="1" applyAlignment="1">
      <alignment horizontal="right" vertical="center" wrapText="1"/>
    </xf>
    <xf numFmtId="0" fontId="3" fillId="25" borderId="10" xfId="0" applyFont="1" applyFill="1" applyBorder="1" applyAlignment="1">
      <alignment horizontal="right"/>
    </xf>
    <xf numFmtId="0" fontId="37" fillId="25" borderId="10" xfId="0" applyFont="1" applyFill="1" applyBorder="1"/>
    <xf numFmtId="3" fontId="4" fillId="25" borderId="10" xfId="0" applyNumberFormat="1" applyFont="1" applyFill="1" applyBorder="1"/>
    <xf numFmtId="3" fontId="6" fillId="25" borderId="10" xfId="0" applyNumberFormat="1" applyFont="1" applyFill="1" applyBorder="1" applyAlignment="1">
      <alignment horizontal="right" vertical="center" wrapText="1"/>
    </xf>
    <xf numFmtId="3" fontId="4" fillId="25" borderId="10" xfId="0" applyNumberFormat="1" applyFont="1" applyFill="1" applyBorder="1" applyAlignment="1" applyProtection="1">
      <alignment horizontal="right" vertical="center" wrapText="1"/>
      <protection locked="0"/>
    </xf>
    <xf numFmtId="164" fontId="6" fillId="25" borderId="10" xfId="26" applyNumberFormat="1" applyFont="1" applyFill="1" applyBorder="1"/>
    <xf numFmtId="164" fontId="5" fillId="25" borderId="10" xfId="26" applyNumberFormat="1" applyFont="1" applyFill="1" applyBorder="1"/>
    <xf numFmtId="164" fontId="7" fillId="26" borderId="10" xfId="26" applyNumberFormat="1" applyFont="1" applyFill="1" applyBorder="1"/>
    <xf numFmtId="166" fontId="5" fillId="26" borderId="10" xfId="0" applyNumberFormat="1" applyFont="1" applyFill="1" applyBorder="1"/>
    <xf numFmtId="166" fontId="8" fillId="26" borderId="10" xfId="0" applyNumberFormat="1" applyFont="1" applyFill="1" applyBorder="1"/>
    <xf numFmtId="164" fontId="29" fillId="26" borderId="10" xfId="26" applyNumberFormat="1" applyFont="1" applyFill="1" applyBorder="1"/>
    <xf numFmtId="0" fontId="7" fillId="26" borderId="10" xfId="0" applyFont="1" applyFill="1" applyBorder="1"/>
    <xf numFmtId="0" fontId="9" fillId="25" borderId="10" xfId="0" applyFont="1" applyFill="1" applyBorder="1"/>
    <xf numFmtId="164" fontId="7" fillId="0" borderId="10" xfId="26" applyNumberFormat="1" applyFont="1" applyBorder="1"/>
    <xf numFmtId="164" fontId="9" fillId="0" borderId="10" xfId="26" applyNumberFormat="1" applyFont="1" applyBorder="1"/>
    <xf numFmtId="0" fontId="3" fillId="0" borderId="10" xfId="41" applyFont="1" applyBorder="1"/>
    <xf numFmtId="0" fontId="9" fillId="0" borderId="10" xfId="41" applyFont="1" applyBorder="1"/>
    <xf numFmtId="0" fontId="9" fillId="25" borderId="10" xfId="41" applyFont="1" applyFill="1" applyBorder="1"/>
    <xf numFmtId="0" fontId="3" fillId="25" borderId="10" xfId="41" applyFont="1" applyFill="1" applyBorder="1"/>
    <xf numFmtId="0" fontId="9" fillId="0" borderId="10" xfId="41" applyFont="1" applyBorder="1" applyAlignment="1">
      <alignment horizontal="left"/>
    </xf>
    <xf numFmtId="0" fontId="36" fillId="26" borderId="10" xfId="41" applyFont="1" applyFill="1" applyBorder="1"/>
    <xf numFmtId="3" fontId="28" fillId="25" borderId="10" xfId="0" applyNumberFormat="1" applyFont="1" applyFill="1" applyBorder="1"/>
    <xf numFmtId="0" fontId="7" fillId="0" borderId="10" xfId="0" applyFont="1" applyBorder="1"/>
    <xf numFmtId="164" fontId="28" fillId="25" borderId="10" xfId="26" applyNumberFormat="1" applyFont="1" applyFill="1" applyBorder="1"/>
    <xf numFmtId="0" fontId="27" fillId="0" borderId="10" xfId="0" applyFont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164" fontId="31" fillId="0" borderId="10" xfId="26" applyNumberFormat="1" applyFont="1" applyBorder="1"/>
    <xf numFmtId="0" fontId="31" fillId="0" borderId="0" xfId="0" applyFont="1"/>
    <xf numFmtId="166" fontId="28" fillId="26" borderId="10" xfId="0" applyNumberFormat="1" applyFont="1" applyFill="1" applyBorder="1"/>
    <xf numFmtId="164" fontId="31" fillId="0" borderId="0" xfId="0" applyNumberFormat="1" applyFont="1"/>
    <xf numFmtId="164" fontId="31" fillId="0" borderId="0" xfId="26" applyNumberFormat="1" applyFont="1"/>
    <xf numFmtId="164" fontId="27" fillId="25" borderId="10" xfId="26" applyNumberFormat="1" applyFont="1" applyFill="1" applyBorder="1"/>
    <xf numFmtId="164" fontId="27" fillId="28" borderId="10" xfId="26" applyNumberFormat="1" applyFont="1" applyFill="1" applyBorder="1"/>
    <xf numFmtId="0" fontId="29" fillId="26" borderId="15" xfId="0" applyFont="1" applyFill="1" applyBorder="1" applyAlignment="1">
      <alignment horizontal="center"/>
    </xf>
    <xf numFmtId="0" fontId="29" fillId="26" borderId="14" xfId="0" applyFont="1" applyFill="1" applyBorder="1" applyAlignment="1">
      <alignment horizontal="center"/>
    </xf>
    <xf numFmtId="164" fontId="7" fillId="28" borderId="10" xfId="26" applyNumberFormat="1" applyFont="1" applyFill="1" applyBorder="1"/>
    <xf numFmtId="164" fontId="29" fillId="28" borderId="10" xfId="26" applyNumberFormat="1" applyFont="1" applyFill="1" applyBorder="1"/>
    <xf numFmtId="166" fontId="9" fillId="0" borderId="10" xfId="0" applyNumberFormat="1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6" xfId="0" applyFont="1" applyBorder="1"/>
    <xf numFmtId="166" fontId="9" fillId="0" borderId="13" xfId="0" applyNumberFormat="1" applyFont="1" applyBorder="1" applyAlignment="1">
      <alignment vertical="center" wrapText="1"/>
    </xf>
    <xf numFmtId="164" fontId="8" fillId="27" borderId="10" xfId="26" applyNumberFormat="1" applyFont="1" applyFill="1" applyBorder="1"/>
    <xf numFmtId="0" fontId="9" fillId="25" borderId="10" xfId="0" applyFont="1" applyFill="1" applyBorder="1" applyAlignment="1" applyProtection="1">
      <alignment horizontal="left" vertical="center" wrapText="1"/>
      <protection locked="0"/>
    </xf>
    <xf numFmtId="0" fontId="8" fillId="25" borderId="10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/>
    <xf numFmtId="0" fontId="8" fillId="25" borderId="13" xfId="0" applyFont="1" applyFill="1" applyBorder="1"/>
    <xf numFmtId="0" fontId="9" fillId="25" borderId="13" xfId="0" applyFont="1" applyFill="1" applyBorder="1"/>
    <xf numFmtId="164" fontId="8" fillId="26" borderId="10" xfId="26" applyNumberFormat="1" applyFont="1" applyFill="1" applyBorder="1" applyAlignment="1">
      <alignment horizontal="center"/>
    </xf>
    <xf numFmtId="164" fontId="7" fillId="25" borderId="0" xfId="26" applyNumberFormat="1" applyFont="1" applyFill="1"/>
    <xf numFmtId="164" fontId="0" fillId="0" borderId="0" xfId="0" applyNumberFormat="1"/>
    <xf numFmtId="164" fontId="29" fillId="29" borderId="10" xfId="26" applyNumberFormat="1" applyFont="1" applyFill="1" applyBorder="1"/>
    <xf numFmtId="164" fontId="50" fillId="29" borderId="10" xfId="26" applyNumberFormat="1" applyFont="1" applyFill="1" applyBorder="1"/>
    <xf numFmtId="0" fontId="35" fillId="25" borderId="10" xfId="0" applyFont="1" applyFill="1" applyBorder="1" applyAlignment="1">
      <alignment horizontal="center"/>
    </xf>
    <xf numFmtId="164" fontId="3" fillId="0" borderId="0" xfId="0" applyNumberFormat="1" applyFont="1"/>
    <xf numFmtId="0" fontId="35" fillId="30" borderId="10" xfId="0" applyFont="1" applyFill="1" applyBorder="1" applyAlignment="1">
      <alignment horizontal="center"/>
    </xf>
    <xf numFmtId="164" fontId="9" fillId="25" borderId="10" xfId="41" applyNumberFormat="1" applyFont="1" applyFill="1" applyBorder="1"/>
    <xf numFmtId="164" fontId="29" fillId="26" borderId="10" xfId="41" applyNumberFormat="1" applyFont="1" applyFill="1" applyBorder="1"/>
    <xf numFmtId="164" fontId="8" fillId="26" borderId="10" xfId="27" applyNumberFormat="1" applyFont="1" applyFill="1" applyBorder="1"/>
    <xf numFmtId="0" fontId="27" fillId="0" borderId="17" xfId="42" applyFont="1" applyBorder="1" applyAlignment="1">
      <alignment horizontal="center" vertical="center"/>
    </xf>
    <xf numFmtId="0" fontId="27" fillId="0" borderId="18" xfId="42" applyFont="1" applyBorder="1" applyAlignment="1">
      <alignment horizontal="center" vertical="center"/>
    </xf>
    <xf numFmtId="0" fontId="28" fillId="0" borderId="10" xfId="42" applyFont="1" applyBorder="1" applyAlignment="1" applyProtection="1">
      <alignment horizontal="left" vertical="center" indent="1"/>
      <protection locked="0"/>
    </xf>
    <xf numFmtId="166" fontId="28" fillId="0" borderId="10" xfId="42" applyNumberFormat="1" applyFont="1" applyBorder="1" applyAlignment="1" applyProtection="1">
      <alignment vertical="center"/>
      <protection locked="0"/>
    </xf>
    <xf numFmtId="166" fontId="27" fillId="0" borderId="19" xfId="42" applyNumberFormat="1" applyFont="1" applyBorder="1" applyAlignment="1">
      <alignment vertical="center"/>
    </xf>
    <xf numFmtId="0" fontId="28" fillId="0" borderId="14" xfId="42" applyFont="1" applyBorder="1" applyAlignment="1" applyProtection="1">
      <alignment horizontal="left" vertical="center" indent="1"/>
      <protection locked="0"/>
    </xf>
    <xf numFmtId="166" fontId="28" fillId="0" borderId="14" xfId="42" applyNumberFormat="1" applyFont="1" applyBorder="1" applyAlignment="1" applyProtection="1">
      <alignment vertical="center"/>
      <protection locked="0"/>
    </xf>
    <xf numFmtId="166" fontId="27" fillId="0" borderId="20" xfId="42" applyNumberFormat="1" applyFont="1" applyBorder="1" applyAlignment="1">
      <alignment vertical="center"/>
    </xf>
    <xf numFmtId="0" fontId="28" fillId="0" borderId="15" xfId="42" applyFont="1" applyBorder="1" applyAlignment="1" applyProtection="1">
      <alignment horizontal="left" vertical="center" indent="1"/>
      <protection locked="0"/>
    </xf>
    <xf numFmtId="166" fontId="28" fillId="0" borderId="15" xfId="42" applyNumberFormat="1" applyFont="1" applyBorder="1" applyAlignment="1" applyProtection="1">
      <alignment vertical="center"/>
      <protection locked="0"/>
    </xf>
    <xf numFmtId="0" fontId="27" fillId="0" borderId="21" xfId="42" applyFont="1" applyBorder="1" applyAlignment="1">
      <alignment horizontal="left" vertical="center" indent="1"/>
    </xf>
    <xf numFmtId="166" fontId="27" fillId="0" borderId="21" xfId="42" applyNumberFormat="1" applyFont="1" applyBorder="1" applyAlignment="1">
      <alignment vertical="center"/>
    </xf>
    <xf numFmtId="166" fontId="27" fillId="0" borderId="22" xfId="42" applyNumberFormat="1" applyFont="1" applyBorder="1" applyAlignment="1">
      <alignment vertical="center"/>
    </xf>
    <xf numFmtId="0" fontId="27" fillId="0" borderId="21" xfId="42" applyFont="1" applyBorder="1" applyAlignment="1" applyProtection="1">
      <alignment horizontal="left" indent="1"/>
      <protection locked="0"/>
    </xf>
    <xf numFmtId="166" fontId="27" fillId="0" borderId="21" xfId="42" applyNumberFormat="1" applyFont="1" applyBorder="1"/>
    <xf numFmtId="166" fontId="28" fillId="0" borderId="14" xfId="0" applyNumberFormat="1" applyFont="1" applyBorder="1" applyAlignment="1" applyProtection="1">
      <alignment vertical="center" wrapText="1"/>
      <protection locked="0"/>
    </xf>
    <xf numFmtId="166" fontId="28" fillId="0" borderId="23" xfId="0" applyNumberFormat="1" applyFont="1" applyBorder="1" applyAlignment="1" applyProtection="1">
      <alignment horizontal="left" vertical="center" wrapText="1" indent="1"/>
      <protection locked="0"/>
    </xf>
    <xf numFmtId="166" fontId="28" fillId="0" borderId="10" xfId="0" applyNumberFormat="1" applyFont="1" applyBorder="1" applyAlignment="1" applyProtection="1">
      <alignment vertical="center" wrapText="1"/>
      <protection locked="0"/>
    </xf>
    <xf numFmtId="166" fontId="27" fillId="0" borderId="10" xfId="0" applyNumberFormat="1" applyFont="1" applyBorder="1" applyAlignment="1" applyProtection="1">
      <alignment vertical="center" wrapText="1"/>
      <protection locked="0"/>
    </xf>
    <xf numFmtId="166" fontId="28" fillId="0" borderId="10" xfId="0" applyNumberFormat="1" applyFont="1" applyBorder="1" applyAlignment="1" applyProtection="1">
      <alignment horizontal="left" vertical="center" wrapText="1" indent="1"/>
      <protection locked="0"/>
    </xf>
    <xf numFmtId="166" fontId="28" fillId="0" borderId="13" xfId="0" applyNumberFormat="1" applyFont="1" applyBorder="1" applyAlignment="1" applyProtection="1">
      <alignment horizontal="left" vertical="center" wrapText="1" indent="1"/>
      <protection locked="0"/>
    </xf>
    <xf numFmtId="166" fontId="27" fillId="0" borderId="24" xfId="0" applyNumberFormat="1" applyFont="1" applyBorder="1" applyAlignment="1">
      <alignment horizontal="right" vertical="center" wrapText="1"/>
    </xf>
    <xf numFmtId="166" fontId="27" fillId="0" borderId="25" xfId="0" applyNumberFormat="1" applyFont="1" applyBorder="1" applyAlignment="1">
      <alignment horizontal="right" vertical="center" wrapText="1" indent="1"/>
    </xf>
    <xf numFmtId="166" fontId="27" fillId="0" borderId="16" xfId="0" applyNumberFormat="1" applyFont="1" applyBorder="1" applyAlignment="1">
      <alignment horizontal="right" vertical="center" wrapText="1"/>
    </xf>
    <xf numFmtId="166" fontId="27" fillId="0" borderId="26" xfId="0" applyNumberFormat="1" applyFont="1" applyBorder="1" applyAlignment="1">
      <alignment horizontal="right" vertical="center" wrapText="1" indent="1"/>
    </xf>
    <xf numFmtId="0" fontId="7" fillId="25" borderId="0" xfId="0" applyFont="1" applyFill="1" applyAlignment="1">
      <alignment horizontal="left"/>
    </xf>
    <xf numFmtId="0" fontId="31" fillId="25" borderId="0" xfId="0" applyFont="1" applyFill="1"/>
    <xf numFmtId="164" fontId="7" fillId="25" borderId="0" xfId="26" applyNumberFormat="1" applyFont="1" applyFill="1" applyAlignment="1">
      <alignment horizontal="center"/>
    </xf>
    <xf numFmtId="164" fontId="48" fillId="25" borderId="0" xfId="26" applyNumberFormat="1" applyFont="1" applyFill="1"/>
    <xf numFmtId="164" fontId="31" fillId="25" borderId="0" xfId="26" applyNumberFormat="1" applyFont="1" applyFill="1"/>
    <xf numFmtId="164" fontId="28" fillId="0" borderId="10" xfId="26" applyNumberFormat="1" applyFont="1" applyBorder="1"/>
    <xf numFmtId="166" fontId="31" fillId="0" borderId="14" xfId="0" applyNumberFormat="1" applyFont="1" applyBorder="1" applyAlignment="1" applyProtection="1">
      <alignment vertical="center" wrapText="1"/>
      <protection locked="0"/>
    </xf>
    <xf numFmtId="166" fontId="31" fillId="0" borderId="10" xfId="0" applyNumberFormat="1" applyFont="1" applyBorder="1" applyAlignment="1" applyProtection="1">
      <alignment vertical="center" wrapText="1"/>
      <protection locked="0"/>
    </xf>
    <xf numFmtId="166" fontId="7" fillId="0" borderId="10" xfId="0" applyNumberFormat="1" applyFont="1" applyBorder="1" applyAlignment="1" applyProtection="1">
      <alignment vertical="center" wrapText="1"/>
      <protection locked="0"/>
    </xf>
    <xf numFmtId="166" fontId="7" fillId="0" borderId="24" xfId="0" applyNumberFormat="1" applyFont="1" applyBorder="1" applyAlignment="1">
      <alignment horizontal="right" vertical="center" wrapText="1"/>
    </xf>
    <xf numFmtId="164" fontId="7" fillId="0" borderId="0" xfId="26" applyNumberFormat="1" applyFont="1"/>
    <xf numFmtId="0" fontId="31" fillId="0" borderId="0" xfId="0" applyFont="1" applyAlignment="1">
      <alignment horizontal="center"/>
    </xf>
    <xf numFmtId="0" fontId="28" fillId="0" borderId="13" xfId="0" applyFont="1" applyBorder="1"/>
    <xf numFmtId="0" fontId="27" fillId="26" borderId="13" xfId="0" applyFont="1" applyFill="1" applyBorder="1"/>
    <xf numFmtId="164" fontId="8" fillId="28" borderId="10" xfId="26" applyNumberFormat="1" applyFont="1" applyFill="1" applyBorder="1"/>
    <xf numFmtId="0" fontId="27" fillId="28" borderId="10" xfId="0" applyFont="1" applyFill="1" applyBorder="1"/>
    <xf numFmtId="0" fontId="27" fillId="28" borderId="13" xfId="0" applyFont="1" applyFill="1" applyBorder="1"/>
    <xf numFmtId="164" fontId="9" fillId="28" borderId="10" xfId="26" applyNumberFormat="1" applyFont="1" applyFill="1" applyBorder="1"/>
    <xf numFmtId="166" fontId="8" fillId="28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8" fillId="28" borderId="10" xfId="0" applyFont="1" applyFill="1" applyBorder="1" applyAlignment="1">
      <alignment horizontal="center"/>
    </xf>
    <xf numFmtId="0" fontId="8" fillId="28" borderId="10" xfId="0" applyFont="1" applyFill="1" applyBorder="1"/>
    <xf numFmtId="164" fontId="35" fillId="28" borderId="10" xfId="26" applyNumberFormat="1" applyFont="1" applyFill="1" applyBorder="1"/>
    <xf numFmtId="0" fontId="8" fillId="28" borderId="13" xfId="0" applyFont="1" applyFill="1" applyBorder="1"/>
    <xf numFmtId="0" fontId="29" fillId="28" borderId="10" xfId="0" applyFont="1" applyFill="1" applyBorder="1" applyAlignment="1">
      <alignment horizontal="center"/>
    </xf>
    <xf numFmtId="0" fontId="29" fillId="28" borderId="13" xfId="0" applyFont="1" applyFill="1" applyBorder="1"/>
    <xf numFmtId="164" fontId="8" fillId="28" borderId="10" xfId="26" applyNumberFormat="1" applyFont="1" applyFill="1" applyBorder="1" applyAlignment="1">
      <alignment vertical="center" wrapText="1"/>
    </xf>
    <xf numFmtId="0" fontId="29" fillId="28" borderId="10" xfId="0" applyFont="1" applyFill="1" applyBorder="1"/>
    <xf numFmtId="166" fontId="29" fillId="26" borderId="10" xfId="0" applyNumberFormat="1" applyFont="1" applyFill="1" applyBorder="1" applyAlignment="1">
      <alignment horizontal="center" vertical="center" wrapText="1"/>
    </xf>
    <xf numFmtId="164" fontId="30" fillId="25" borderId="10" xfId="26" applyNumberFormat="1" applyFont="1" applyFill="1" applyBorder="1"/>
    <xf numFmtId="164" fontId="8" fillId="25" borderId="10" xfId="26" applyNumberFormat="1" applyFont="1" applyFill="1" applyBorder="1"/>
    <xf numFmtId="164" fontId="35" fillId="25" borderId="10" xfId="26" applyNumberFormat="1" applyFont="1" applyFill="1" applyBorder="1"/>
    <xf numFmtId="164" fontId="30" fillId="25" borderId="10" xfId="26" applyNumberFormat="1" applyFont="1" applyFill="1" applyBorder="1" applyAlignment="1">
      <alignment vertical="center" wrapText="1"/>
    </xf>
    <xf numFmtId="164" fontId="9" fillId="25" borderId="10" xfId="26" applyNumberFormat="1" applyFont="1" applyFill="1" applyBorder="1" applyAlignment="1">
      <alignment vertical="center" wrapText="1"/>
    </xf>
    <xf numFmtId="164" fontId="28" fillId="26" borderId="10" xfId="26" applyNumberFormat="1" applyFont="1" applyFill="1" applyBorder="1" applyAlignment="1">
      <alignment vertical="center" wrapText="1"/>
    </xf>
    <xf numFmtId="0" fontId="8" fillId="28" borderId="10" xfId="41" applyFont="1" applyFill="1" applyBorder="1" applyAlignment="1">
      <alignment horizontal="left"/>
    </xf>
    <xf numFmtId="3" fontId="8" fillId="28" borderId="14" xfId="41" applyNumberFormat="1" applyFont="1" applyFill="1" applyBorder="1" applyAlignment="1">
      <alignment horizontal="center"/>
    </xf>
    <xf numFmtId="3" fontId="8" fillId="28" borderId="10" xfId="41" applyNumberFormat="1" applyFont="1" applyFill="1" applyBorder="1"/>
    <xf numFmtId="0" fontId="8" fillId="28" borderId="14" xfId="41" applyFont="1" applyFill="1" applyBorder="1" applyAlignment="1">
      <alignment horizontal="center"/>
    </xf>
    <xf numFmtId="0" fontId="8" fillId="28" borderId="10" xfId="41" applyFont="1" applyFill="1" applyBorder="1"/>
    <xf numFmtId="164" fontId="91" fillId="25" borderId="10" xfId="41" applyNumberFormat="1" applyFont="1" applyFill="1" applyBorder="1"/>
    <xf numFmtId="164" fontId="36" fillId="25" borderId="10" xfId="41" applyNumberFormat="1" applyFont="1" applyFill="1" applyBorder="1"/>
    <xf numFmtId="164" fontId="58" fillId="28" borderId="10" xfId="26" applyNumberFormat="1" applyFont="1" applyFill="1" applyBorder="1"/>
    <xf numFmtId="3" fontId="38" fillId="28" borderId="10" xfId="0" applyNumberFormat="1" applyFont="1" applyFill="1" applyBorder="1"/>
    <xf numFmtId="3" fontId="8" fillId="28" borderId="10" xfId="0" applyNumberFormat="1" applyFont="1" applyFill="1" applyBorder="1"/>
    <xf numFmtId="164" fontId="56" fillId="25" borderId="10" xfId="26" applyNumberFormat="1" applyFont="1" applyFill="1" applyBorder="1"/>
    <xf numFmtId="164" fontId="34" fillId="25" borderId="10" xfId="26" applyNumberFormat="1" applyFont="1" applyFill="1" applyBorder="1"/>
    <xf numFmtId="16" fontId="28" fillId="0" borderId="10" xfId="0" applyNumberFormat="1" applyFont="1" applyBorder="1"/>
    <xf numFmtId="164" fontId="36" fillId="28" borderId="10" xfId="26" applyNumberFormat="1" applyFont="1" applyFill="1" applyBorder="1"/>
    <xf numFmtId="0" fontId="29" fillId="28" borderId="13" xfId="0" applyFont="1" applyFill="1" applyBorder="1" applyAlignment="1">
      <alignment horizontal="left"/>
    </xf>
    <xf numFmtId="164" fontId="28" fillId="28" borderId="10" xfId="26" applyNumberFormat="1" applyFont="1" applyFill="1" applyBorder="1"/>
    <xf numFmtId="16" fontId="29" fillId="28" borderId="10" xfId="0" applyNumberFormat="1" applyFont="1" applyFill="1" applyBorder="1"/>
    <xf numFmtId="0" fontId="28" fillId="25" borderId="13" xfId="0" applyFont="1" applyFill="1" applyBorder="1"/>
    <xf numFmtId="0" fontId="6" fillId="28" borderId="10" xfId="0" applyFont="1" applyFill="1" applyBorder="1"/>
    <xf numFmtId="0" fontId="36" fillId="28" borderId="10" xfId="0" applyFont="1" applyFill="1" applyBorder="1"/>
    <xf numFmtId="0" fontId="59" fillId="0" borderId="0" xfId="0" applyFont="1"/>
    <xf numFmtId="0" fontId="92" fillId="27" borderId="16" xfId="0" applyFont="1" applyFill="1" applyBorder="1"/>
    <xf numFmtId="0" fontId="50" fillId="27" borderId="15" xfId="0" applyFont="1" applyFill="1" applyBorder="1"/>
    <xf numFmtId="0" fontId="50" fillId="27" borderId="16" xfId="0" applyFont="1" applyFill="1" applyBorder="1"/>
    <xf numFmtId="0" fontId="50" fillId="27" borderId="14" xfId="0" applyFont="1" applyFill="1" applyBorder="1"/>
    <xf numFmtId="0" fontId="27" fillId="0" borderId="10" xfId="0" applyFont="1" applyBorder="1"/>
    <xf numFmtId="0" fontId="27" fillId="25" borderId="13" xfId="0" applyFont="1" applyFill="1" applyBorder="1"/>
    <xf numFmtId="0" fontId="28" fillId="0" borderId="0" xfId="0" applyFont="1"/>
    <xf numFmtId="164" fontId="27" fillId="29" borderId="10" xfId="26" applyNumberFormat="1" applyFont="1" applyFill="1" applyBorder="1"/>
    <xf numFmtId="164" fontId="27" fillId="0" borderId="10" xfId="26" applyNumberFormat="1" applyFont="1" applyBorder="1"/>
    <xf numFmtId="164" fontId="28" fillId="29" borderId="10" xfId="26" applyNumberFormat="1" applyFont="1" applyFill="1" applyBorder="1"/>
    <xf numFmtId="164" fontId="27" fillId="26" borderId="10" xfId="26" applyNumberFormat="1" applyFont="1" applyFill="1" applyBorder="1"/>
    <xf numFmtId="164" fontId="36" fillId="26" borderId="10" xfId="26" applyNumberFormat="1" applyFont="1" applyFill="1" applyBorder="1"/>
    <xf numFmtId="164" fontId="28" fillId="26" borderId="10" xfId="26" applyNumberFormat="1" applyFont="1" applyFill="1" applyBorder="1"/>
    <xf numFmtId="164" fontId="29" fillId="27" borderId="10" xfId="26" applyNumberFormat="1" applyFont="1" applyFill="1" applyBorder="1"/>
    <xf numFmtId="0" fontId="36" fillId="28" borderId="15" xfId="0" applyFont="1" applyFill="1" applyBorder="1"/>
    <xf numFmtId="0" fontId="29" fillId="28" borderId="27" xfId="0" applyFont="1" applyFill="1" applyBorder="1"/>
    <xf numFmtId="0" fontId="36" fillId="25" borderId="0" xfId="0" applyFont="1" applyFill="1"/>
    <xf numFmtId="0" fontId="29" fillId="25" borderId="0" xfId="0" applyFont="1" applyFill="1"/>
    <xf numFmtId="164" fontId="28" fillId="25" borderId="10" xfId="26" applyNumberFormat="1" applyFont="1" applyFill="1" applyBorder="1" applyAlignment="1">
      <alignment horizontal="center"/>
    </xf>
    <xf numFmtId="164" fontId="27" fillId="25" borderId="10" xfId="26" applyNumberFormat="1" applyFont="1" applyFill="1" applyBorder="1" applyAlignment="1">
      <alignment horizontal="center"/>
    </xf>
    <xf numFmtId="164" fontId="27" fillId="28" borderId="10" xfId="26" applyNumberFormat="1" applyFont="1" applyFill="1" applyBorder="1" applyAlignment="1">
      <alignment horizontal="center"/>
    </xf>
    <xf numFmtId="164" fontId="29" fillId="28" borderId="10" xfId="26" applyNumberFormat="1" applyFont="1" applyFill="1" applyBorder="1" applyAlignment="1">
      <alignment horizontal="center"/>
    </xf>
    <xf numFmtId="164" fontId="36" fillId="28" borderId="10" xfId="26" applyNumberFormat="1" applyFont="1" applyFill="1" applyBorder="1" applyAlignment="1">
      <alignment horizontal="center"/>
    </xf>
    <xf numFmtId="16" fontId="9" fillId="0" borderId="10" xfId="0" applyNumberFormat="1" applyFont="1" applyBorder="1"/>
    <xf numFmtId="164" fontId="8" fillId="25" borderId="10" xfId="26" applyNumberFormat="1" applyFont="1" applyFill="1" applyBorder="1" applyAlignment="1">
      <alignment horizontal="left"/>
    </xf>
    <xf numFmtId="164" fontId="8" fillId="28" borderId="10" xfId="26" applyNumberFormat="1" applyFont="1" applyFill="1" applyBorder="1" applyAlignment="1">
      <alignment horizontal="left"/>
    </xf>
    <xf numFmtId="164" fontId="59" fillId="25" borderId="10" xfId="26" applyNumberFormat="1" applyFont="1" applyFill="1" applyBorder="1"/>
    <xf numFmtId="0" fontId="29" fillId="27" borderId="10" xfId="0" applyFont="1" applyFill="1" applyBorder="1"/>
    <xf numFmtId="0" fontId="41" fillId="25" borderId="10" xfId="0" applyFont="1" applyFill="1" applyBorder="1"/>
    <xf numFmtId="16" fontId="8" fillId="25" borderId="10" xfId="0" applyNumberFormat="1" applyFont="1" applyFill="1" applyBorder="1" applyAlignment="1">
      <alignment horizontal="left"/>
    </xf>
    <xf numFmtId="16" fontId="8" fillId="28" borderId="10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28" borderId="10" xfId="0" applyFont="1" applyFill="1" applyBorder="1" applyAlignment="1">
      <alignment horizontal="left"/>
    </xf>
    <xf numFmtId="164" fontId="53" fillId="28" borderId="10" xfId="26" applyNumberFormat="1" applyFont="1" applyFill="1" applyBorder="1"/>
    <xf numFmtId="0" fontId="53" fillId="28" borderId="10" xfId="0" applyFont="1" applyFill="1" applyBorder="1"/>
    <xf numFmtId="16" fontId="9" fillId="25" borderId="10" xfId="0" applyNumberFormat="1" applyFont="1" applyFill="1" applyBorder="1"/>
    <xf numFmtId="0" fontId="28" fillId="0" borderId="10" xfId="0" applyFont="1" applyBorder="1" applyAlignment="1">
      <alignment horizontal="left"/>
    </xf>
    <xf numFmtId="164" fontId="61" fillId="28" borderId="10" xfId="26" applyNumberFormat="1" applyFont="1" applyFill="1" applyBorder="1"/>
    <xf numFmtId="164" fontId="62" fillId="28" borderId="10" xfId="26" applyNumberFormat="1" applyFont="1" applyFill="1" applyBorder="1"/>
    <xf numFmtId="164" fontId="63" fillId="25" borderId="10" xfId="26" applyNumberFormat="1" applyFont="1" applyFill="1" applyBorder="1"/>
    <xf numFmtId="164" fontId="64" fillId="28" borderId="10" xfId="26" applyNumberFormat="1" applyFont="1" applyFill="1" applyBorder="1"/>
    <xf numFmtId="164" fontId="65" fillId="28" borderId="10" xfId="26" applyNumberFormat="1" applyFont="1" applyFill="1" applyBorder="1"/>
    <xf numFmtId="164" fontId="62" fillId="26" borderId="10" xfId="26" applyNumberFormat="1" applyFont="1" applyFill="1" applyBorder="1"/>
    <xf numFmtId="164" fontId="65" fillId="26" borderId="10" xfId="26" applyNumberFormat="1" applyFont="1" applyFill="1" applyBorder="1"/>
    <xf numFmtId="164" fontId="61" fillId="25" borderId="10" xfId="26" applyNumberFormat="1" applyFont="1" applyFill="1" applyBorder="1"/>
    <xf numFmtId="0" fontId="64" fillId="25" borderId="13" xfId="0" applyFont="1" applyFill="1" applyBorder="1"/>
    <xf numFmtId="0" fontId="64" fillId="0" borderId="13" xfId="0" applyFont="1" applyBorder="1"/>
    <xf numFmtId="164" fontId="38" fillId="28" borderId="10" xfId="26" applyNumberFormat="1" applyFont="1" applyFill="1" applyBorder="1"/>
    <xf numFmtId="164" fontId="42" fillId="28" borderId="10" xfId="26" applyNumberFormat="1" applyFont="1" applyFill="1" applyBorder="1"/>
    <xf numFmtId="164" fontId="31" fillId="26" borderId="10" xfId="26" applyNumberFormat="1" applyFont="1" applyFill="1" applyBorder="1"/>
    <xf numFmtId="164" fontId="27" fillId="27" borderId="10" xfId="26" applyNumberFormat="1" applyFont="1" applyFill="1" applyBorder="1"/>
    <xf numFmtId="164" fontId="93" fillId="27" borderId="10" xfId="26" applyNumberFormat="1" applyFont="1" applyFill="1" applyBorder="1"/>
    <xf numFmtId="164" fontId="69" fillId="0" borderId="10" xfId="26" applyNumberFormat="1" applyFont="1" applyBorder="1"/>
    <xf numFmtId="164" fontId="69" fillId="25" borderId="10" xfId="26" applyNumberFormat="1" applyFont="1" applyFill="1" applyBorder="1"/>
    <xf numFmtId="164" fontId="64" fillId="25" borderId="10" xfId="26" applyNumberFormat="1" applyFont="1" applyFill="1" applyBorder="1"/>
    <xf numFmtId="164" fontId="70" fillId="28" borderId="10" xfId="26" applyNumberFormat="1" applyFont="1" applyFill="1" applyBorder="1"/>
    <xf numFmtId="164" fontId="66" fillId="25" borderId="10" xfId="26" applyNumberFormat="1" applyFont="1" applyFill="1" applyBorder="1"/>
    <xf numFmtId="164" fontId="69" fillId="28" borderId="10" xfId="26" applyNumberFormat="1" applyFont="1" applyFill="1" applyBorder="1"/>
    <xf numFmtId="164" fontId="64" fillId="26" borderId="10" xfId="26" applyNumberFormat="1" applyFont="1" applyFill="1" applyBorder="1"/>
    <xf numFmtId="166" fontId="69" fillId="28" borderId="10" xfId="0" applyNumberFormat="1" applyFont="1" applyFill="1" applyBorder="1" applyAlignment="1">
      <alignment horizontal="center" vertical="center" wrapText="1"/>
    </xf>
    <xf numFmtId="166" fontId="27" fillId="28" borderId="10" xfId="0" applyNumberFormat="1" applyFont="1" applyFill="1" applyBorder="1" applyAlignment="1" applyProtection="1">
      <alignment vertical="center" wrapText="1"/>
      <protection locked="0"/>
    </xf>
    <xf numFmtId="166" fontId="28" fillId="28" borderId="10" xfId="0" applyNumberFormat="1" applyFont="1" applyFill="1" applyBorder="1" applyAlignment="1" applyProtection="1">
      <alignment vertical="center" wrapText="1"/>
      <protection locked="0"/>
    </xf>
    <xf numFmtId="166" fontId="65" fillId="28" borderId="15" xfId="0" applyNumberFormat="1" applyFont="1" applyFill="1" applyBorder="1" applyAlignment="1">
      <alignment horizontal="center" vertical="center" wrapText="1"/>
    </xf>
    <xf numFmtId="166" fontId="65" fillId="28" borderId="14" xfId="0" applyNumberFormat="1" applyFont="1" applyFill="1" applyBorder="1" applyAlignment="1">
      <alignment horizontal="center" vertical="center" wrapText="1"/>
    </xf>
    <xf numFmtId="166" fontId="57" fillId="28" borderId="10" xfId="0" applyNumberFormat="1" applyFont="1" applyFill="1" applyBorder="1" applyAlignment="1">
      <alignment vertical="center" wrapText="1"/>
    </xf>
    <xf numFmtId="0" fontId="57" fillId="28" borderId="15" xfId="0" applyFont="1" applyFill="1" applyBorder="1"/>
    <xf numFmtId="0" fontId="57" fillId="28" borderId="16" xfId="0" applyFont="1" applyFill="1" applyBorder="1"/>
    <xf numFmtId="0" fontId="57" fillId="28" borderId="14" xfId="0" applyFont="1" applyFill="1" applyBorder="1"/>
    <xf numFmtId="166" fontId="28" fillId="28" borderId="19" xfId="0" applyNumberFormat="1" applyFont="1" applyFill="1" applyBorder="1" applyAlignment="1" applyProtection="1">
      <alignment vertical="center" wrapText="1"/>
      <protection locked="0"/>
    </xf>
    <xf numFmtId="166" fontId="27" fillId="28" borderId="19" xfId="0" applyNumberFormat="1" applyFont="1" applyFill="1" applyBorder="1" applyAlignment="1" applyProtection="1">
      <alignment vertical="center" wrapText="1"/>
      <protection locked="0"/>
    </xf>
    <xf numFmtId="166" fontId="27" fillId="28" borderId="28" xfId="0" applyNumberFormat="1" applyFont="1" applyFill="1" applyBorder="1" applyAlignment="1">
      <alignment horizontal="right" vertical="center" wrapText="1"/>
    </xf>
    <xf numFmtId="166" fontId="27" fillId="28" borderId="29" xfId="0" applyNumberFormat="1" applyFont="1" applyFill="1" applyBorder="1" applyAlignment="1">
      <alignment horizontal="right" vertical="center" wrapText="1"/>
    </xf>
    <xf numFmtId="166" fontId="27" fillId="0" borderId="30" xfId="0" applyNumberFormat="1" applyFont="1" applyBorder="1" applyAlignment="1">
      <alignment horizontal="left" vertical="center" wrapText="1" indent="1"/>
    </xf>
    <xf numFmtId="166" fontId="27" fillId="0" borderId="31" xfId="0" applyNumberFormat="1" applyFont="1" applyBorder="1" applyAlignment="1">
      <alignment horizontal="left" vertical="center" wrapText="1" indent="1"/>
    </xf>
    <xf numFmtId="164" fontId="68" fillId="25" borderId="10" xfId="26" applyNumberFormat="1" applyFont="1" applyFill="1" applyBorder="1" applyAlignment="1">
      <alignment horizontal="left"/>
    </xf>
    <xf numFmtId="0" fontId="67" fillId="0" borderId="10" xfId="0" applyFont="1" applyBorder="1" applyAlignment="1">
      <alignment horizontal="left"/>
    </xf>
    <xf numFmtId="16" fontId="68" fillId="25" borderId="10" xfId="0" applyNumberFormat="1" applyFont="1" applyFill="1" applyBorder="1" applyAlignment="1">
      <alignment horizontal="left"/>
    </xf>
    <xf numFmtId="16" fontId="28" fillId="25" borderId="10" xfId="0" applyNumberFormat="1" applyFont="1" applyFill="1" applyBorder="1"/>
    <xf numFmtId="166" fontId="28" fillId="0" borderId="13" xfId="0" applyNumberFormat="1" applyFont="1" applyBorder="1" applyAlignment="1" applyProtection="1">
      <alignment vertical="center" wrapText="1"/>
      <protection locked="0"/>
    </xf>
    <xf numFmtId="166" fontId="27" fillId="0" borderId="30" xfId="0" applyNumberFormat="1" applyFont="1" applyBorder="1" applyAlignment="1">
      <alignment horizontal="right" vertical="center" wrapText="1"/>
    </xf>
    <xf numFmtId="166" fontId="27" fillId="0" borderId="31" xfId="0" applyNumberFormat="1" applyFont="1" applyBorder="1" applyAlignment="1">
      <alignment horizontal="right" vertical="center" wrapText="1"/>
    </xf>
    <xf numFmtId="0" fontId="67" fillId="27" borderId="10" xfId="0" applyFont="1" applyFill="1" applyBorder="1" applyAlignment="1">
      <alignment horizontal="left"/>
    </xf>
    <xf numFmtId="166" fontId="63" fillId="0" borderId="13" xfId="0" applyNumberFormat="1" applyFont="1" applyBorder="1" applyAlignment="1" applyProtection="1">
      <alignment horizontal="left" vertical="center" wrapText="1" indent="1"/>
      <protection locked="0"/>
    </xf>
    <xf numFmtId="0" fontId="67" fillId="28" borderId="10" xfId="0" applyFont="1" applyFill="1" applyBorder="1" applyAlignment="1">
      <alignment horizontal="left"/>
    </xf>
    <xf numFmtId="166" fontId="27" fillId="28" borderId="32" xfId="0" applyNumberFormat="1" applyFont="1" applyFill="1" applyBorder="1" applyAlignment="1">
      <alignment horizontal="left" vertical="center" wrapText="1" indent="1"/>
    </xf>
    <xf numFmtId="166" fontId="27" fillId="28" borderId="21" xfId="0" applyNumberFormat="1" applyFont="1" applyFill="1" applyBorder="1" applyAlignment="1">
      <alignment vertical="center" wrapText="1"/>
    </xf>
    <xf numFmtId="166" fontId="27" fillId="28" borderId="32" xfId="0" applyNumberFormat="1" applyFont="1" applyFill="1" applyBorder="1" applyAlignment="1">
      <alignment vertical="center" wrapText="1"/>
    </xf>
    <xf numFmtId="166" fontId="27" fillId="28" borderId="33" xfId="0" applyNumberFormat="1" applyFont="1" applyFill="1" applyBorder="1" applyAlignment="1">
      <alignment horizontal="left" vertical="center" wrapText="1" indent="1"/>
    </xf>
    <xf numFmtId="0" fontId="27" fillId="27" borderId="34" xfId="0" applyFont="1" applyFill="1" applyBorder="1"/>
    <xf numFmtId="166" fontId="27" fillId="27" borderId="35" xfId="0" applyNumberFormat="1" applyFont="1" applyFill="1" applyBorder="1"/>
    <xf numFmtId="0" fontId="27" fillId="27" borderId="35" xfId="0" applyFont="1" applyFill="1" applyBorder="1"/>
    <xf numFmtId="166" fontId="27" fillId="28" borderId="24" xfId="0" applyNumberFormat="1" applyFont="1" applyFill="1" applyBorder="1" applyAlignment="1">
      <alignment vertical="center" wrapText="1"/>
    </xf>
    <xf numFmtId="166" fontId="27" fillId="28" borderId="30" xfId="0" applyNumberFormat="1" applyFont="1" applyFill="1" applyBorder="1" applyAlignment="1">
      <alignment vertical="center" wrapText="1"/>
    </xf>
    <xf numFmtId="166" fontId="27" fillId="28" borderId="25" xfId="0" applyNumberFormat="1" applyFont="1" applyFill="1" applyBorder="1" applyAlignment="1">
      <alignment horizontal="left" vertical="center" wrapText="1" indent="1"/>
    </xf>
    <xf numFmtId="164" fontId="68" fillId="28" borderId="10" xfId="26" applyNumberFormat="1" applyFont="1" applyFill="1" applyBorder="1" applyAlignment="1">
      <alignment horizontal="left"/>
    </xf>
    <xf numFmtId="166" fontId="31" fillId="28" borderId="10" xfId="0" applyNumberFormat="1" applyFont="1" applyFill="1" applyBorder="1" applyAlignment="1" applyProtection="1">
      <alignment vertical="center" wrapText="1"/>
      <protection locked="0"/>
    </xf>
    <xf numFmtId="16" fontId="68" fillId="28" borderId="10" xfId="0" applyNumberFormat="1" applyFont="1" applyFill="1" applyBorder="1" applyAlignment="1">
      <alignment horizontal="left"/>
    </xf>
    <xf numFmtId="0" fontId="68" fillId="28" borderId="10" xfId="0" applyFont="1" applyFill="1" applyBorder="1" applyAlignment="1">
      <alignment horizontal="left"/>
    </xf>
    <xf numFmtId="166" fontId="27" fillId="28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7" fillId="28" borderId="10" xfId="0" applyNumberFormat="1" applyFont="1" applyFill="1" applyBorder="1" applyAlignment="1" applyProtection="1">
      <alignment vertical="center" wrapText="1"/>
      <protection locked="0"/>
    </xf>
    <xf numFmtId="166" fontId="63" fillId="25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31" fillId="28" borderId="14" xfId="0" applyNumberFormat="1" applyFont="1" applyFill="1" applyBorder="1" applyAlignment="1" applyProtection="1">
      <alignment vertical="center" wrapText="1"/>
      <protection locked="0"/>
    </xf>
    <xf numFmtId="166" fontId="27" fillId="28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28" borderId="13" xfId="0" applyNumberFormat="1" applyFont="1" applyFill="1" applyBorder="1" applyAlignment="1" applyProtection="1">
      <alignment vertical="center" wrapText="1"/>
      <protection locked="0"/>
    </xf>
    <xf numFmtId="166" fontId="27" fillId="28" borderId="23" xfId="0" applyNumberFormat="1" applyFont="1" applyFill="1" applyBorder="1" applyAlignment="1" applyProtection="1">
      <alignment horizontal="left" vertical="center" wrapText="1" indent="1"/>
      <protection locked="0"/>
    </xf>
    <xf numFmtId="166" fontId="69" fillId="28" borderId="14" xfId="0" applyNumberFormat="1" applyFont="1" applyFill="1" applyBorder="1" applyAlignment="1" applyProtection="1">
      <alignment vertical="center" wrapText="1"/>
      <protection locked="0"/>
    </xf>
    <xf numFmtId="166" fontId="63" fillId="25" borderId="14" xfId="0" applyNumberFormat="1" applyFont="1" applyFill="1" applyBorder="1" applyAlignment="1" applyProtection="1">
      <alignment vertical="center" wrapText="1"/>
      <protection locked="0"/>
    </xf>
    <xf numFmtId="166" fontId="65" fillId="28" borderId="14" xfId="0" applyNumberFormat="1" applyFont="1" applyFill="1" applyBorder="1" applyAlignment="1" applyProtection="1">
      <alignment vertical="center" wrapText="1"/>
      <protection locked="0"/>
    </xf>
    <xf numFmtId="166" fontId="62" fillId="25" borderId="14" xfId="0" applyNumberFormat="1" applyFont="1" applyFill="1" applyBorder="1" applyAlignment="1" applyProtection="1">
      <alignment vertical="center" wrapText="1"/>
      <protection locked="0"/>
    </xf>
    <xf numFmtId="166" fontId="69" fillId="28" borderId="10" xfId="0" applyNumberFormat="1" applyFont="1" applyFill="1" applyBorder="1" applyAlignment="1" applyProtection="1">
      <alignment vertical="center" wrapText="1"/>
      <protection locked="0"/>
    </xf>
    <xf numFmtId="166" fontId="65" fillId="28" borderId="10" xfId="0" applyNumberFormat="1" applyFont="1" applyFill="1" applyBorder="1" applyAlignment="1" applyProtection="1">
      <alignment vertical="center" wrapText="1"/>
      <protection locked="0"/>
    </xf>
    <xf numFmtId="166" fontId="29" fillId="28" borderId="10" xfId="0" applyNumberFormat="1" applyFont="1" applyFill="1" applyBorder="1" applyAlignment="1" applyProtection="1">
      <alignment vertical="center" wrapText="1"/>
      <protection locked="0"/>
    </xf>
    <xf numFmtId="166" fontId="63" fillId="28" borderId="24" xfId="0" applyNumberFormat="1" applyFont="1" applyFill="1" applyBorder="1" applyAlignment="1">
      <alignment vertical="center" wrapText="1"/>
    </xf>
    <xf numFmtId="166" fontId="62" fillId="28" borderId="14" xfId="0" applyNumberFormat="1" applyFont="1" applyFill="1" applyBorder="1" applyAlignment="1" applyProtection="1">
      <alignment vertical="center" wrapText="1"/>
      <protection locked="0"/>
    </xf>
    <xf numFmtId="166" fontId="29" fillId="28" borderId="21" xfId="0" applyNumberFormat="1" applyFont="1" applyFill="1" applyBorder="1" applyAlignment="1">
      <alignment vertical="center" wrapText="1"/>
    </xf>
    <xf numFmtId="166" fontId="93" fillId="27" borderId="35" xfId="0" applyNumberFormat="1" applyFont="1" applyFill="1" applyBorder="1"/>
    <xf numFmtId="166" fontId="36" fillId="28" borderId="10" xfId="0" applyNumberFormat="1" applyFont="1" applyFill="1" applyBorder="1" applyAlignment="1" applyProtection="1">
      <alignment vertical="center" wrapText="1"/>
      <protection locked="0"/>
    </xf>
    <xf numFmtId="166" fontId="29" fillId="28" borderId="24" xfId="0" applyNumberFormat="1" applyFont="1" applyFill="1" applyBorder="1" applyAlignment="1">
      <alignment vertical="center" wrapText="1"/>
    </xf>
    <xf numFmtId="166" fontId="63" fillId="0" borderId="24" xfId="0" applyNumberFormat="1" applyFont="1" applyBorder="1" applyAlignment="1">
      <alignment horizontal="right" vertical="center" wrapText="1"/>
    </xf>
    <xf numFmtId="166" fontId="63" fillId="28" borderId="24" xfId="0" applyNumberFormat="1" applyFont="1" applyFill="1" applyBorder="1" applyAlignment="1">
      <alignment horizontal="right" vertical="center" wrapText="1"/>
    </xf>
    <xf numFmtId="166" fontId="36" fillId="28" borderId="14" xfId="0" applyNumberFormat="1" applyFont="1" applyFill="1" applyBorder="1" applyAlignment="1" applyProtection="1">
      <alignment vertical="center" wrapText="1"/>
      <protection locked="0"/>
    </xf>
    <xf numFmtId="166" fontId="69" fillId="0" borderId="10" xfId="0" applyNumberFormat="1" applyFont="1" applyBorder="1" applyAlignment="1" applyProtection="1">
      <alignment vertical="center" wrapText="1"/>
      <protection locked="0"/>
    </xf>
    <xf numFmtId="166" fontId="63" fillId="25" borderId="21" xfId="0" applyNumberFormat="1" applyFont="1" applyFill="1" applyBorder="1" applyAlignment="1">
      <alignment vertical="center" wrapText="1"/>
    </xf>
    <xf numFmtId="0" fontId="71" fillId="0" borderId="0" xfId="0" applyFont="1"/>
    <xf numFmtId="0" fontId="6" fillId="29" borderId="10" xfId="0" applyFont="1" applyFill="1" applyBorder="1"/>
    <xf numFmtId="0" fontId="29" fillId="29" borderId="13" xfId="0" applyFont="1" applyFill="1" applyBorder="1"/>
    <xf numFmtId="0" fontId="29" fillId="28" borderId="15" xfId="0" applyFont="1" applyFill="1" applyBorder="1"/>
    <xf numFmtId="0" fontId="28" fillId="28" borderId="15" xfId="0" applyFont="1" applyFill="1" applyBorder="1"/>
    <xf numFmtId="0" fontId="27" fillId="28" borderId="16" xfId="0" applyFont="1" applyFill="1" applyBorder="1"/>
    <xf numFmtId="0" fontId="29" fillId="28" borderId="14" xfId="0" applyFont="1" applyFill="1" applyBorder="1"/>
    <xf numFmtId="0" fontId="27" fillId="28" borderId="14" xfId="0" applyFont="1" applyFill="1" applyBorder="1"/>
    <xf numFmtId="0" fontId="29" fillId="28" borderId="16" xfId="0" applyFont="1" applyFill="1" applyBorder="1" applyAlignment="1">
      <alignment horizontal="center"/>
    </xf>
    <xf numFmtId="0" fontId="29" fillId="27" borderId="10" xfId="41" applyFont="1" applyFill="1" applyBorder="1"/>
    <xf numFmtId="3" fontId="29" fillId="28" borderId="15" xfId="41" applyNumberFormat="1" applyFont="1" applyFill="1" applyBorder="1"/>
    <xf numFmtId="0" fontId="28" fillId="28" borderId="10" xfId="0" applyFont="1" applyFill="1" applyBorder="1"/>
    <xf numFmtId="3" fontId="29" fillId="28" borderId="16" xfId="41" applyNumberFormat="1" applyFont="1" applyFill="1" applyBorder="1" applyAlignment="1">
      <alignment horizontal="center"/>
    </xf>
    <xf numFmtId="0" fontId="27" fillId="28" borderId="10" xfId="0" applyFont="1" applyFill="1" applyBorder="1" applyAlignment="1">
      <alignment horizontal="center"/>
    </xf>
    <xf numFmtId="3" fontId="29" fillId="28" borderId="14" xfId="41" applyNumberFormat="1" applyFont="1" applyFill="1" applyBorder="1" applyAlignment="1">
      <alignment horizontal="center"/>
    </xf>
    <xf numFmtId="0" fontId="8" fillId="27" borderId="15" xfId="0" applyFont="1" applyFill="1" applyBorder="1"/>
    <xf numFmtId="0" fontId="8" fillId="27" borderId="16" xfId="0" applyFont="1" applyFill="1" applyBorder="1"/>
    <xf numFmtId="0" fontId="93" fillId="27" borderId="16" xfId="0" applyFont="1" applyFill="1" applyBorder="1"/>
    <xf numFmtId="0" fontId="8" fillId="27" borderId="14" xfId="0" applyFont="1" applyFill="1" applyBorder="1"/>
    <xf numFmtId="0" fontId="93" fillId="27" borderId="15" xfId="41" applyFont="1" applyFill="1" applyBorder="1"/>
    <xf numFmtId="0" fontId="93" fillId="27" borderId="16" xfId="41" applyFont="1" applyFill="1" applyBorder="1"/>
    <xf numFmtId="0" fontId="93" fillId="27" borderId="14" xfId="41" applyFont="1" applyFill="1" applyBorder="1"/>
    <xf numFmtId="0" fontId="27" fillId="28" borderId="16" xfId="0" applyFont="1" applyFill="1" applyBorder="1" applyAlignment="1">
      <alignment horizontal="center"/>
    </xf>
    <xf numFmtId="166" fontId="29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28" borderId="14" xfId="0" applyFont="1" applyFill="1" applyBorder="1" applyAlignment="1">
      <alignment horizontal="center"/>
    </xf>
    <xf numFmtId="0" fontId="42" fillId="28" borderId="10" xfId="0" applyFont="1" applyFill="1" applyBorder="1" applyAlignment="1">
      <alignment horizontal="center" vertical="center" wrapText="1"/>
    </xf>
    <xf numFmtId="164" fontId="7" fillId="25" borderId="10" xfId="26" applyNumberFormat="1" applyFont="1" applyFill="1" applyBorder="1" applyAlignment="1">
      <alignment horizontal="right"/>
    </xf>
    <xf numFmtId="3" fontId="9" fillId="28" borderId="10" xfId="0" applyNumberFormat="1" applyFont="1" applyFill="1" applyBorder="1" applyAlignment="1">
      <alignment horizontal="right" vertical="center" wrapText="1"/>
    </xf>
    <xf numFmtId="3" fontId="8" fillId="25" borderId="10" xfId="0" applyNumberFormat="1" applyFont="1" applyFill="1" applyBorder="1"/>
    <xf numFmtId="3" fontId="41" fillId="25" borderId="10" xfId="0" applyNumberFormat="1" applyFont="1" applyFill="1" applyBorder="1" applyAlignment="1">
      <alignment horizontal="right" vertical="center" wrapText="1"/>
    </xf>
    <xf numFmtId="3" fontId="47" fillId="25" borderId="10" xfId="0" applyNumberFormat="1" applyFont="1" applyFill="1" applyBorder="1" applyAlignment="1">
      <alignment horizontal="right" vertical="center" wrapText="1"/>
    </xf>
    <xf numFmtId="3" fontId="8" fillId="25" borderId="10" xfId="0" applyNumberFormat="1" applyFont="1" applyFill="1" applyBorder="1" applyAlignment="1" applyProtection="1">
      <alignment horizontal="right" vertical="center" wrapText="1"/>
      <protection locked="0"/>
    </xf>
    <xf numFmtId="3" fontId="43" fillId="25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28" borderId="10" xfId="0" applyNumberFormat="1" applyFont="1" applyFill="1" applyBorder="1" applyAlignment="1">
      <alignment horizontal="right" vertical="center" wrapText="1"/>
    </xf>
    <xf numFmtId="3" fontId="37" fillId="28" borderId="10" xfId="0" applyNumberFormat="1" applyFont="1" applyFill="1" applyBorder="1" applyAlignment="1">
      <alignment horizontal="right" vertical="center" wrapText="1"/>
    </xf>
    <xf numFmtId="166" fontId="8" fillId="28" borderId="10" xfId="0" applyNumberFormat="1" applyFont="1" applyFill="1" applyBorder="1" applyAlignment="1">
      <alignment horizontal="right" vertical="center" wrapText="1"/>
    </xf>
    <xf numFmtId="166" fontId="31" fillId="28" borderId="10" xfId="0" applyNumberFormat="1" applyFont="1" applyFill="1" applyBorder="1" applyAlignment="1">
      <alignment horizontal="right" vertical="center" wrapText="1"/>
    </xf>
    <xf numFmtId="3" fontId="44" fillId="28" borderId="10" xfId="0" applyNumberFormat="1" applyFont="1" applyFill="1" applyBorder="1" applyAlignment="1">
      <alignment horizontal="right" vertical="center" wrapText="1"/>
    </xf>
    <xf numFmtId="164" fontId="9" fillId="28" borderId="10" xfId="26" applyNumberFormat="1" applyFont="1" applyFill="1" applyBorder="1" applyAlignment="1">
      <alignment horizontal="right"/>
    </xf>
    <xf numFmtId="3" fontId="8" fillId="28" borderId="10" xfId="0" applyNumberFormat="1" applyFont="1" applyFill="1" applyBorder="1" applyAlignment="1">
      <alignment horizontal="right" vertical="center" wrapText="1"/>
    </xf>
    <xf numFmtId="3" fontId="8" fillId="28" borderId="10" xfId="0" applyNumberFormat="1" applyFont="1" applyFill="1" applyBorder="1" applyAlignment="1" applyProtection="1">
      <alignment horizontal="right" vertical="center" wrapText="1"/>
      <protection locked="0"/>
    </xf>
    <xf numFmtId="164" fontId="33" fillId="28" borderId="10" xfId="26" applyNumberFormat="1" applyFont="1" applyFill="1" applyBorder="1" applyAlignment="1">
      <alignment horizontal="right"/>
    </xf>
    <xf numFmtId="3" fontId="33" fillId="28" borderId="10" xfId="0" applyNumberFormat="1" applyFont="1" applyFill="1" applyBorder="1"/>
    <xf numFmtId="3" fontId="33" fillId="28" borderId="10" xfId="0" applyNumberFormat="1" applyFont="1" applyFill="1" applyBorder="1" applyAlignment="1">
      <alignment horizontal="right" vertical="center" wrapText="1"/>
    </xf>
    <xf numFmtId="3" fontId="33" fillId="28" borderId="10" xfId="0" applyNumberFormat="1" applyFont="1" applyFill="1" applyBorder="1" applyAlignment="1" applyProtection="1">
      <alignment horizontal="right" vertical="center" wrapText="1"/>
      <protection locked="0"/>
    </xf>
    <xf numFmtId="166" fontId="8" fillId="28" borderId="10" xfId="0" applyNumberFormat="1" applyFont="1" applyFill="1" applyBorder="1"/>
    <xf numFmtId="166" fontId="28" fillId="28" borderId="10" xfId="0" applyNumberFormat="1" applyFont="1" applyFill="1" applyBorder="1"/>
    <xf numFmtId="164" fontId="5" fillId="28" borderId="10" xfId="26" applyNumberFormat="1" applyFont="1" applyFill="1" applyBorder="1"/>
    <xf numFmtId="164" fontId="6" fillId="28" borderId="10" xfId="26" applyNumberFormat="1" applyFont="1" applyFill="1" applyBorder="1"/>
    <xf numFmtId="0" fontId="74" fillId="27" borderId="16" xfId="0" applyFont="1" applyFill="1" applyBorder="1"/>
    <xf numFmtId="165" fontId="8" fillId="28" borderId="10" xfId="27" applyNumberFormat="1" applyFont="1" applyFill="1" applyBorder="1"/>
    <xf numFmtId="165" fontId="8" fillId="28" borderId="10" xfId="27" applyNumberFormat="1" applyFont="1" applyFill="1" applyBorder="1" applyAlignment="1">
      <alignment horizontal="center"/>
    </xf>
    <xf numFmtId="164" fontId="27" fillId="25" borderId="10" xfId="27" applyNumberFormat="1" applyFont="1" applyFill="1" applyBorder="1"/>
    <xf numFmtId="164" fontId="28" fillId="25" borderId="10" xfId="27" applyNumberFormat="1" applyFont="1" applyFill="1" applyBorder="1"/>
    <xf numFmtId="164" fontId="36" fillId="28" borderId="10" xfId="27" applyNumberFormat="1" applyFont="1" applyFill="1" applyBorder="1"/>
    <xf numFmtId="0" fontId="5" fillId="28" borderId="10" xfId="0" applyFont="1" applyFill="1" applyBorder="1"/>
    <xf numFmtId="164" fontId="28" fillId="28" borderId="10" xfId="27" applyNumberFormat="1" applyFont="1" applyFill="1" applyBorder="1"/>
    <xf numFmtId="164" fontId="27" fillId="28" borderId="10" xfId="27" applyNumberFormat="1" applyFont="1" applyFill="1" applyBorder="1"/>
    <xf numFmtId="164" fontId="29" fillId="28" borderId="10" xfId="27" applyNumberFormat="1" applyFont="1" applyFill="1" applyBorder="1"/>
    <xf numFmtId="164" fontId="8" fillId="28" borderId="10" xfId="27" applyNumberFormat="1" applyFont="1" applyFill="1" applyBorder="1"/>
    <xf numFmtId="164" fontId="9" fillId="28" borderId="10" xfId="27" applyNumberFormat="1" applyFont="1" applyFill="1" applyBorder="1"/>
    <xf numFmtId="0" fontId="5" fillId="25" borderId="10" xfId="0" applyFont="1" applyFill="1" applyBorder="1"/>
    <xf numFmtId="164" fontId="55" fillId="25" borderId="10" xfId="27" applyNumberFormat="1" applyFont="1" applyFill="1" applyBorder="1"/>
    <xf numFmtId="164" fontId="36" fillId="26" borderId="10" xfId="27" applyNumberFormat="1" applyFont="1" applyFill="1" applyBorder="1"/>
    <xf numFmtId="164" fontId="28" fillId="26" borderId="10" xfId="27" applyNumberFormat="1" applyFont="1" applyFill="1" applyBorder="1"/>
    <xf numFmtId="164" fontId="27" fillId="26" borderId="10" xfId="27" applyNumberFormat="1" applyFont="1" applyFill="1" applyBorder="1"/>
    <xf numFmtId="164" fontId="29" fillId="26" borderId="10" xfId="27" applyNumberFormat="1" applyFont="1" applyFill="1" applyBorder="1"/>
    <xf numFmtId="164" fontId="8" fillId="25" borderId="10" xfId="27" applyNumberFormat="1" applyFont="1" applyFill="1" applyBorder="1"/>
    <xf numFmtId="164" fontId="49" fillId="25" borderId="10" xfId="27" applyNumberFormat="1" applyFont="1" applyFill="1" applyBorder="1"/>
    <xf numFmtId="164" fontId="34" fillId="25" borderId="10" xfId="27" applyNumberFormat="1" applyFont="1" applyFill="1" applyBorder="1"/>
    <xf numFmtId="164" fontId="29" fillId="25" borderId="10" xfId="27" applyNumberFormat="1" applyFont="1" applyFill="1" applyBorder="1"/>
    <xf numFmtId="164" fontId="60" fillId="26" borderId="10" xfId="27" applyNumberFormat="1" applyFont="1" applyFill="1" applyBorder="1"/>
    <xf numFmtId="164" fontId="8" fillId="28" borderId="15" xfId="27" applyNumberFormat="1" applyFont="1" applyFill="1" applyBorder="1"/>
    <xf numFmtId="164" fontId="29" fillId="28" borderId="15" xfId="27" applyNumberFormat="1" applyFont="1" applyFill="1" applyBorder="1"/>
    <xf numFmtId="164" fontId="27" fillId="28" borderId="15" xfId="27" applyNumberFormat="1" applyFont="1" applyFill="1" applyBorder="1"/>
    <xf numFmtId="164" fontId="8" fillId="25" borderId="0" xfId="27" applyNumberFormat="1" applyFont="1" applyFill="1"/>
    <xf numFmtId="164" fontId="29" fillId="25" borderId="0" xfId="27" applyNumberFormat="1" applyFont="1" applyFill="1"/>
    <xf numFmtId="164" fontId="27" fillId="25" borderId="0" xfId="27" applyNumberFormat="1" applyFont="1" applyFill="1"/>
    <xf numFmtId="164" fontId="94" fillId="25" borderId="10" xfId="27" applyNumberFormat="1" applyFont="1" applyFill="1" applyBorder="1"/>
    <xf numFmtId="164" fontId="91" fillId="25" borderId="10" xfId="27" applyNumberFormat="1" applyFont="1" applyFill="1" applyBorder="1"/>
    <xf numFmtId="164" fontId="27" fillId="29" borderId="10" xfId="27" applyNumberFormat="1" applyFont="1" applyFill="1" applyBorder="1"/>
    <xf numFmtId="164" fontId="7" fillId="27" borderId="10" xfId="26" applyNumberFormat="1" applyFont="1" applyFill="1" applyBorder="1"/>
    <xf numFmtId="4" fontId="55" fillId="25" borderId="10" xfId="0" applyNumberFormat="1" applyFont="1" applyFill="1" applyBorder="1" applyAlignment="1">
      <alignment horizontal="right" vertical="center" wrapText="1"/>
    </xf>
    <xf numFmtId="0" fontId="75" fillId="0" borderId="0" xfId="0" applyFont="1"/>
    <xf numFmtId="3" fontId="4" fillId="28" borderId="10" xfId="0" applyNumberFormat="1" applyFont="1" applyFill="1" applyBorder="1" applyAlignment="1" applyProtection="1">
      <alignment horizontal="right" vertical="center" wrapText="1"/>
      <protection locked="0"/>
    </xf>
    <xf numFmtId="3" fontId="31" fillId="28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28" borderId="10" xfId="0" applyFont="1" applyFill="1" applyBorder="1" applyAlignment="1" applyProtection="1">
      <alignment horizontal="left" vertical="center" wrapText="1"/>
      <protection locked="0"/>
    </xf>
    <xf numFmtId="164" fontId="45" fillId="28" borderId="10" xfId="26" applyNumberFormat="1" applyFont="1" applyFill="1" applyBorder="1" applyAlignment="1">
      <alignment horizontal="right"/>
    </xf>
    <xf numFmtId="3" fontId="46" fillId="28" borderId="10" xfId="0" applyNumberFormat="1" applyFont="1" applyFill="1" applyBorder="1" applyAlignment="1">
      <alignment horizontal="right" vertical="center" wrapText="1"/>
    </xf>
    <xf numFmtId="3" fontId="61" fillId="28" borderId="10" xfId="0" applyNumberFormat="1" applyFont="1" applyFill="1" applyBorder="1"/>
    <xf numFmtId="3" fontId="61" fillId="28" borderId="10" xfId="0" applyNumberFormat="1" applyFont="1" applyFill="1" applyBorder="1" applyAlignment="1">
      <alignment horizontal="right" vertical="center" wrapText="1"/>
    </xf>
    <xf numFmtId="3" fontId="61" fillId="28" borderId="10" xfId="0" applyNumberFormat="1" applyFont="1" applyFill="1" applyBorder="1" applyAlignment="1" applyProtection="1">
      <alignment horizontal="right" vertical="center" wrapText="1"/>
      <protection locked="0"/>
    </xf>
    <xf numFmtId="0" fontId="42" fillId="25" borderId="10" xfId="0" applyFont="1" applyFill="1" applyBorder="1" applyAlignment="1">
      <alignment horizontal="center" vertical="center" wrapText="1"/>
    </xf>
    <xf numFmtId="0" fontId="64" fillId="28" borderId="0" xfId="0" applyFont="1" applyFill="1" applyAlignment="1">
      <alignment horizontal="center"/>
    </xf>
    <xf numFmtId="0" fontId="7" fillId="28" borderId="0" xfId="0" applyFont="1" applyFill="1"/>
    <xf numFmtId="16" fontId="66" fillId="28" borderId="0" xfId="0" applyNumberFormat="1" applyFont="1" applyFill="1" applyAlignment="1">
      <alignment horizontal="center"/>
    </xf>
    <xf numFmtId="0" fontId="68" fillId="28" borderId="0" xfId="0" applyFont="1" applyFill="1" applyAlignment="1">
      <alignment horizontal="center"/>
    </xf>
    <xf numFmtId="3" fontId="95" fillId="27" borderId="10" xfId="0" applyNumberFormat="1" applyFont="1" applyFill="1" applyBorder="1" applyAlignment="1">
      <alignment horizontal="right" vertical="center" wrapText="1"/>
    </xf>
    <xf numFmtId="0" fontId="76" fillId="25" borderId="10" xfId="0" applyFont="1" applyFill="1" applyBorder="1" applyAlignment="1">
      <alignment horizontal="center" vertical="center" wrapText="1"/>
    </xf>
    <xf numFmtId="16" fontId="28" fillId="0" borderId="0" xfId="0" applyNumberFormat="1" applyFont="1"/>
    <xf numFmtId="0" fontId="69" fillId="0" borderId="0" xfId="0" applyFont="1"/>
    <xf numFmtId="164" fontId="95" fillId="27" borderId="10" xfId="26" applyNumberFormat="1" applyFont="1" applyFill="1" applyBorder="1"/>
    <xf numFmtId="0" fontId="61" fillId="0" borderId="10" xfId="0" applyFont="1" applyBorder="1"/>
    <xf numFmtId="164" fontId="77" fillId="25" borderId="10" xfId="26" applyNumberFormat="1" applyFont="1" applyFill="1" applyBorder="1" applyAlignment="1">
      <alignment horizontal="right"/>
    </xf>
    <xf numFmtId="164" fontId="77" fillId="28" borderId="10" xfId="26" applyNumberFormat="1" applyFont="1" applyFill="1" applyBorder="1" applyAlignment="1">
      <alignment horizontal="right"/>
    </xf>
    <xf numFmtId="0" fontId="96" fillId="25" borderId="10" xfId="0" applyFont="1" applyFill="1" applyBorder="1" applyAlignment="1" applyProtection="1">
      <alignment horizontal="left" vertical="center" wrapText="1"/>
      <protection locked="0"/>
    </xf>
    <xf numFmtId="16" fontId="69" fillId="0" borderId="0" xfId="0" applyNumberFormat="1" applyFont="1"/>
    <xf numFmtId="0" fontId="64" fillId="25" borderId="10" xfId="0" applyFont="1" applyFill="1" applyBorder="1" applyAlignment="1" applyProtection="1">
      <alignment horizontal="left" vertical="center" wrapText="1"/>
      <protection locked="0"/>
    </xf>
    <xf numFmtId="3" fontId="64" fillId="28" borderId="10" xfId="0" applyNumberFormat="1" applyFont="1" applyFill="1" applyBorder="1" applyAlignment="1">
      <alignment horizontal="right" vertical="center" wrapText="1"/>
    </xf>
    <xf numFmtId="164" fontId="78" fillId="25" borderId="10" xfId="26" applyNumberFormat="1" applyFont="1" applyFill="1" applyBorder="1" applyAlignment="1">
      <alignment horizontal="center" vertical="center" wrapText="1"/>
    </xf>
    <xf numFmtId="164" fontId="68" fillId="28" borderId="0" xfId="26" applyNumberFormat="1" applyFont="1" applyFill="1"/>
    <xf numFmtId="164" fontId="30" fillId="28" borderId="10" xfId="26" applyNumberFormat="1" applyFont="1" applyFill="1" applyBorder="1"/>
    <xf numFmtId="164" fontId="79" fillId="25" borderId="10" xfId="26" applyNumberFormat="1" applyFont="1" applyFill="1" applyBorder="1"/>
    <xf numFmtId="164" fontId="80" fillId="28" borderId="10" xfId="26" applyNumberFormat="1" applyFont="1" applyFill="1" applyBorder="1"/>
    <xf numFmtId="164" fontId="99" fillId="25" borderId="10" xfId="26" applyNumberFormat="1" applyFont="1" applyFill="1" applyBorder="1"/>
    <xf numFmtId="164" fontId="62" fillId="25" borderId="10" xfId="26" applyNumberFormat="1" applyFont="1" applyFill="1" applyBorder="1"/>
    <xf numFmtId="164" fontId="81" fillId="25" borderId="10" xfId="26" applyNumberFormat="1" applyFont="1" applyFill="1" applyBorder="1"/>
    <xf numFmtId="164" fontId="82" fillId="28" borderId="10" xfId="26" applyNumberFormat="1" applyFont="1" applyFill="1" applyBorder="1"/>
    <xf numFmtId="164" fontId="65" fillId="25" borderId="10" xfId="26" applyNumberFormat="1" applyFont="1" applyFill="1" applyBorder="1"/>
    <xf numFmtId="3" fontId="69" fillId="25" borderId="10" xfId="0" applyNumberFormat="1" applyFont="1" applyFill="1" applyBorder="1"/>
    <xf numFmtId="3" fontId="27" fillId="25" borderId="10" xfId="0" applyNumberFormat="1" applyFont="1" applyFill="1" applyBorder="1"/>
    <xf numFmtId="166" fontId="100" fillId="31" borderId="10" xfId="0" applyNumberFormat="1" applyFont="1" applyFill="1" applyBorder="1"/>
    <xf numFmtId="164" fontId="35" fillId="25" borderId="10" xfId="26" applyNumberFormat="1" applyFont="1" applyFill="1" applyBorder="1" applyAlignment="1" applyProtection="1">
      <alignment vertical="center" wrapText="1"/>
      <protection locked="0"/>
    </xf>
    <xf numFmtId="164" fontId="35" fillId="25" borderId="10" xfId="26" applyNumberFormat="1" applyFont="1" applyFill="1" applyBorder="1" applyAlignment="1">
      <alignment vertical="center" wrapText="1"/>
    </xf>
    <xf numFmtId="164" fontId="8" fillId="25" borderId="10" xfId="26" applyNumberFormat="1" applyFont="1" applyFill="1" applyBorder="1" applyAlignment="1">
      <alignment vertical="center" wrapText="1"/>
    </xf>
    <xf numFmtId="164" fontId="9" fillId="28" borderId="10" xfId="26" applyNumberFormat="1" applyFont="1" applyFill="1" applyBorder="1" applyAlignment="1">
      <alignment vertical="center" wrapText="1"/>
    </xf>
    <xf numFmtId="164" fontId="94" fillId="25" borderId="10" xfId="41" applyNumberFormat="1" applyFont="1" applyFill="1" applyBorder="1"/>
    <xf numFmtId="164" fontId="8" fillId="25" borderId="10" xfId="41" applyNumberFormat="1" applyFont="1" applyFill="1" applyBorder="1"/>
    <xf numFmtId="164" fontId="91" fillId="25" borderId="10" xfId="26" applyNumberFormat="1" applyFont="1" applyFill="1" applyBorder="1"/>
    <xf numFmtId="164" fontId="9" fillId="27" borderId="10" xfId="26" applyNumberFormat="1" applyFont="1" applyFill="1" applyBorder="1"/>
    <xf numFmtId="164" fontId="36" fillId="28" borderId="10" xfId="26" applyNumberFormat="1" applyFont="1" applyFill="1" applyBorder="1" applyAlignment="1">
      <alignment vertical="center" wrapText="1"/>
    </xf>
    <xf numFmtId="0" fontId="8" fillId="25" borderId="10" xfId="0" applyFont="1" applyFill="1" applyBorder="1" applyAlignment="1">
      <alignment horizontal="center"/>
    </xf>
    <xf numFmtId="0" fontId="101" fillId="0" borderId="10" xfId="0" applyFont="1" applyBorder="1"/>
    <xf numFmtId="164" fontId="102" fillId="25" borderId="10" xfId="26" applyNumberFormat="1" applyFont="1" applyFill="1" applyBorder="1"/>
    <xf numFmtId="164" fontId="101" fillId="25" borderId="10" xfId="26" applyNumberFormat="1" applyFont="1" applyFill="1" applyBorder="1"/>
    <xf numFmtId="164" fontId="9" fillId="26" borderId="10" xfId="26" applyNumberFormat="1" applyFont="1" applyFill="1" applyBorder="1" applyAlignment="1">
      <alignment vertical="center" wrapText="1"/>
    </xf>
    <xf numFmtId="164" fontId="8" fillId="26" borderId="10" xfId="26" applyNumberFormat="1" applyFont="1" applyFill="1" applyBorder="1" applyAlignment="1">
      <alignment vertical="center" wrapText="1"/>
    </xf>
    <xf numFmtId="165" fontId="8" fillId="29" borderId="10" xfId="27" applyNumberFormat="1" applyFont="1" applyFill="1" applyBorder="1"/>
    <xf numFmtId="164" fontId="68" fillId="0" borderId="0" xfId="26" applyNumberFormat="1" applyFont="1"/>
    <xf numFmtId="165" fontId="33" fillId="29" borderId="10" xfId="27" applyNumberFormat="1" applyFont="1" applyFill="1" applyBorder="1"/>
    <xf numFmtId="164" fontId="84" fillId="25" borderId="10" xfId="41" applyNumberFormat="1" applyFont="1" applyFill="1" applyBorder="1"/>
    <xf numFmtId="164" fontId="33" fillId="28" borderId="10" xfId="26" applyNumberFormat="1" applyFont="1" applyFill="1" applyBorder="1"/>
    <xf numFmtId="164" fontId="103" fillId="28" borderId="10" xfId="27" applyNumberFormat="1" applyFont="1" applyFill="1" applyBorder="1"/>
    <xf numFmtId="164" fontId="104" fillId="28" borderId="10" xfId="27" applyNumberFormat="1" applyFont="1" applyFill="1" applyBorder="1"/>
    <xf numFmtId="164" fontId="85" fillId="25" borderId="10" xfId="26" applyNumberFormat="1" applyFont="1" applyFill="1" applyBorder="1"/>
    <xf numFmtId="164" fontId="53" fillId="25" borderId="10" xfId="26" applyNumberFormat="1" applyFont="1" applyFill="1" applyBorder="1"/>
    <xf numFmtId="164" fontId="33" fillId="25" borderId="10" xfId="26" applyNumberFormat="1" applyFont="1" applyFill="1" applyBorder="1"/>
    <xf numFmtId="164" fontId="85" fillId="28" borderId="10" xfId="26" applyNumberFormat="1" applyFont="1" applyFill="1" applyBorder="1"/>
    <xf numFmtId="164" fontId="33" fillId="29" borderId="10" xfId="26" applyNumberFormat="1" applyFont="1" applyFill="1" applyBorder="1"/>
    <xf numFmtId="164" fontId="84" fillId="28" borderId="10" xfId="27" applyNumberFormat="1" applyFont="1" applyFill="1" applyBorder="1"/>
    <xf numFmtId="164" fontId="32" fillId="0" borderId="10" xfId="26" applyNumberFormat="1" applyFont="1" applyBorder="1"/>
    <xf numFmtId="164" fontId="85" fillId="25" borderId="10" xfId="27" applyNumberFormat="1" applyFont="1" applyFill="1" applyBorder="1"/>
    <xf numFmtId="164" fontId="85" fillId="28" borderId="10" xfId="27" applyNumberFormat="1" applyFont="1" applyFill="1" applyBorder="1"/>
    <xf numFmtId="164" fontId="86" fillId="26" borderId="10" xfId="27" applyNumberFormat="1" applyFont="1" applyFill="1" applyBorder="1"/>
    <xf numFmtId="164" fontId="86" fillId="26" borderId="10" xfId="26" applyNumberFormat="1" applyFont="1" applyFill="1" applyBorder="1"/>
    <xf numFmtId="164" fontId="36" fillId="25" borderId="10" xfId="26" applyNumberFormat="1" applyFont="1" applyFill="1" applyBorder="1"/>
    <xf numFmtId="164" fontId="85" fillId="25" borderId="10" xfId="26" applyNumberFormat="1" applyFont="1" applyFill="1" applyBorder="1" applyAlignment="1">
      <alignment horizontal="center"/>
    </xf>
    <xf numFmtId="0" fontId="28" fillId="27" borderId="10" xfId="0" applyFont="1" applyFill="1" applyBorder="1" applyAlignment="1">
      <alignment horizontal="left"/>
    </xf>
    <xf numFmtId="0" fontId="83" fillId="27" borderId="13" xfId="0" applyFont="1" applyFill="1" applyBorder="1"/>
    <xf numFmtId="164" fontId="87" fillId="27" borderId="10" xfId="26" applyNumberFormat="1" applyFont="1" applyFill="1" applyBorder="1"/>
    <xf numFmtId="0" fontId="9" fillId="27" borderId="10" xfId="0" applyFont="1" applyFill="1" applyBorder="1"/>
    <xf numFmtId="164" fontId="33" fillId="27" borderId="10" xfId="26" applyNumberFormat="1" applyFont="1" applyFill="1" applyBorder="1"/>
    <xf numFmtId="164" fontId="8" fillId="25" borderId="10" xfId="26" applyNumberFormat="1" applyFont="1" applyFill="1" applyBorder="1" applyAlignment="1">
      <alignment horizontal="center"/>
    </xf>
    <xf numFmtId="164" fontId="33" fillId="25" borderId="10" xfId="26" applyNumberFormat="1" applyFont="1" applyFill="1" applyBorder="1" applyAlignment="1">
      <alignment horizontal="center"/>
    </xf>
    <xf numFmtId="164" fontId="105" fillId="28" borderId="10" xfId="26" applyNumberFormat="1" applyFont="1" applyFill="1" applyBorder="1"/>
    <xf numFmtId="164" fontId="29" fillId="28" borderId="10" xfId="26" applyNumberFormat="1" applyFont="1" applyFill="1" applyBorder="1" applyAlignment="1">
      <alignment horizontal="left"/>
    </xf>
    <xf numFmtId="164" fontId="63" fillId="28" borderId="10" xfId="26" applyNumberFormat="1" applyFont="1" applyFill="1" applyBorder="1"/>
    <xf numFmtId="164" fontId="106" fillId="28" borderId="10" xfId="26" applyNumberFormat="1" applyFont="1" applyFill="1" applyBorder="1"/>
    <xf numFmtId="164" fontId="95" fillId="28" borderId="10" xfId="26" applyNumberFormat="1" applyFont="1" applyFill="1" applyBorder="1"/>
    <xf numFmtId="0" fontId="96" fillId="25" borderId="10" xfId="0" applyFont="1" applyFill="1" applyBorder="1"/>
    <xf numFmtId="0" fontId="112" fillId="0" borderId="0" xfId="40"/>
    <xf numFmtId="0" fontId="109" fillId="0" borderId="0" xfId="40" applyFont="1"/>
    <xf numFmtId="0" fontId="70" fillId="0" borderId="0" xfId="40" applyFont="1"/>
    <xf numFmtId="0" fontId="109" fillId="0" borderId="0" xfId="40" applyFont="1" applyAlignment="1">
      <alignment horizontal="center"/>
    </xf>
    <xf numFmtId="0" fontId="70" fillId="0" borderId="0" xfId="40" applyFont="1" applyAlignment="1">
      <alignment horizontal="center"/>
    </xf>
    <xf numFmtId="0" fontId="109" fillId="0" borderId="36" xfId="40" applyFont="1" applyBorder="1"/>
    <xf numFmtId="0" fontId="70" fillId="0" borderId="37" xfId="40" applyFont="1" applyBorder="1" applyAlignment="1">
      <alignment horizontal="center"/>
    </xf>
    <xf numFmtId="0" fontId="109" fillId="0" borderId="38" xfId="40" applyFont="1" applyBorder="1" applyAlignment="1">
      <alignment horizontal="center" wrapText="1"/>
    </xf>
    <xf numFmtId="0" fontId="109" fillId="0" borderId="39" xfId="40" applyFont="1" applyBorder="1" applyAlignment="1">
      <alignment horizontal="center" wrapText="1"/>
    </xf>
    <xf numFmtId="0" fontId="109" fillId="0" borderId="37" xfId="40" applyFont="1" applyBorder="1"/>
    <xf numFmtId="0" fontId="112" fillId="0" borderId="0" xfId="40" applyAlignment="1">
      <alignment horizontal="center"/>
    </xf>
    <xf numFmtId="0" fontId="70" fillId="0" borderId="40" xfId="40" applyFont="1" applyBorder="1"/>
    <xf numFmtId="0" fontId="112" fillId="0" borderId="40" xfId="40" applyBorder="1"/>
    <xf numFmtId="0" fontId="38" fillId="0" borderId="40" xfId="40" applyFont="1" applyBorder="1" applyAlignment="1">
      <alignment wrapText="1"/>
    </xf>
    <xf numFmtId="0" fontId="38" fillId="0" borderId="40" xfId="40" applyFont="1" applyBorder="1"/>
    <xf numFmtId="0" fontId="109" fillId="0" borderId="40" xfId="40" applyFont="1" applyBorder="1"/>
    <xf numFmtId="0" fontId="70" fillId="0" borderId="41" xfId="40" applyFont="1" applyBorder="1"/>
    <xf numFmtId="0" fontId="70" fillId="0" borderId="42" xfId="40" applyFont="1" applyBorder="1"/>
    <xf numFmtId="0" fontId="109" fillId="0" borderId="0" xfId="0" applyFont="1"/>
    <xf numFmtId="0" fontId="109" fillId="0" borderId="36" xfId="0" applyFont="1" applyBorder="1"/>
    <xf numFmtId="0" fontId="109" fillId="0" borderId="36" xfId="0" applyFont="1" applyBorder="1" applyAlignment="1">
      <alignment horizontal="center"/>
    </xf>
    <xf numFmtId="0" fontId="112" fillId="0" borderId="43" xfId="0" applyFont="1" applyBorder="1"/>
    <xf numFmtId="3" fontId="112" fillId="0" borderId="43" xfId="0" applyNumberFormat="1" applyFont="1" applyBorder="1"/>
    <xf numFmtId="0" fontId="112" fillId="0" borderId="40" xfId="0" applyFont="1" applyBorder="1"/>
    <xf numFmtId="3" fontId="112" fillId="0" borderId="40" xfId="0" applyNumberFormat="1" applyFont="1" applyBorder="1"/>
    <xf numFmtId="3" fontId="112" fillId="0" borderId="42" xfId="0" applyNumberFormat="1" applyFont="1" applyBorder="1"/>
    <xf numFmtId="3" fontId="109" fillId="0" borderId="36" xfId="0" applyNumberFormat="1" applyFont="1" applyBorder="1"/>
    <xf numFmtId="0" fontId="112" fillId="0" borderId="41" xfId="0" applyFont="1" applyBorder="1"/>
    <xf numFmtId="3" fontId="112" fillId="0" borderId="41" xfId="0" applyNumberFormat="1" applyFont="1" applyBorder="1"/>
    <xf numFmtId="0" fontId="112" fillId="0" borderId="0" xfId="0" applyFont="1"/>
    <xf numFmtId="3" fontId="112" fillId="0" borderId="0" xfId="0" applyNumberFormat="1" applyFont="1"/>
    <xf numFmtId="0" fontId="112" fillId="0" borderId="44" xfId="0" applyFont="1" applyBorder="1"/>
    <xf numFmtId="3" fontId="0" fillId="0" borderId="44" xfId="0" applyNumberFormat="1" applyBorder="1"/>
    <xf numFmtId="3" fontId="0" fillId="0" borderId="40" xfId="0" applyNumberFormat="1" applyBorder="1"/>
    <xf numFmtId="3" fontId="112" fillId="0" borderId="40" xfId="0" applyNumberFormat="1" applyFont="1" applyBorder="1" applyAlignment="1">
      <alignment horizontal="left"/>
    </xf>
    <xf numFmtId="0" fontId="113" fillId="0" borderId="10" xfId="0" applyFont="1" applyBorder="1" applyAlignment="1">
      <alignment horizontal="center"/>
    </xf>
    <xf numFmtId="0" fontId="111" fillId="0" borderId="45" xfId="0" applyFont="1" applyBorder="1" applyAlignment="1">
      <alignment horizontal="center"/>
    </xf>
    <xf numFmtId="0" fontId="113" fillId="0" borderId="15" xfId="0" applyFont="1" applyBorder="1"/>
    <xf numFmtId="3" fontId="113" fillId="0" borderId="15" xfId="0" applyNumberFormat="1" applyFont="1" applyBorder="1"/>
    <xf numFmtId="0" fontId="113" fillId="0" borderId="46" xfId="0" applyFont="1" applyBorder="1"/>
    <xf numFmtId="3" fontId="113" fillId="0" borderId="46" xfId="0" applyNumberFormat="1" applyFont="1" applyBorder="1"/>
    <xf numFmtId="0" fontId="114" fillId="0" borderId="46" xfId="0" applyFont="1" applyBorder="1" applyAlignment="1">
      <alignment wrapText="1"/>
    </xf>
    <xf numFmtId="3" fontId="113" fillId="0" borderId="46" xfId="0" applyNumberFormat="1" applyFont="1" applyBorder="1" applyAlignment="1">
      <alignment wrapText="1"/>
    </xf>
    <xf numFmtId="0" fontId="113" fillId="0" borderId="46" xfId="0" applyFont="1" applyBorder="1" applyAlignment="1">
      <alignment wrapText="1"/>
    </xf>
    <xf numFmtId="0" fontId="113" fillId="0" borderId="47" xfId="0" applyFont="1" applyBorder="1"/>
    <xf numFmtId="3" fontId="113" fillId="0" borderId="47" xfId="0" applyNumberFormat="1" applyFont="1" applyBorder="1"/>
    <xf numFmtId="0" fontId="115" fillId="0" borderId="10" xfId="0" applyFont="1" applyBorder="1"/>
    <xf numFmtId="3" fontId="115" fillId="0" borderId="10" xfId="0" applyNumberFormat="1" applyFont="1" applyBorder="1"/>
    <xf numFmtId="0" fontId="116" fillId="25" borderId="10" xfId="0" applyFont="1" applyFill="1" applyBorder="1"/>
    <xf numFmtId="164" fontId="117" fillId="28" borderId="10" xfId="26" applyNumberFormat="1" applyFont="1" applyFill="1" applyBorder="1"/>
    <xf numFmtId="164" fontId="119" fillId="28" borderId="10" xfId="26" applyNumberFormat="1" applyFont="1" applyFill="1" applyBorder="1"/>
    <xf numFmtId="3" fontId="29" fillId="28" borderId="14" xfId="41" applyNumberFormat="1" applyFont="1" applyFill="1" applyBorder="1" applyAlignment="1">
      <alignment horizontal="right"/>
    </xf>
    <xf numFmtId="164" fontId="35" fillId="25" borderId="10" xfId="41" applyNumberFormat="1" applyFont="1" applyFill="1" applyBorder="1"/>
    <xf numFmtId="164" fontId="30" fillId="25" borderId="10" xfId="41" applyNumberFormat="1" applyFont="1" applyFill="1" applyBorder="1"/>
    <xf numFmtId="164" fontId="36" fillId="26" borderId="10" xfId="41" applyNumberFormat="1" applyFont="1" applyFill="1" applyBorder="1" applyAlignment="1">
      <alignment horizontal="right"/>
    </xf>
    <xf numFmtId="164" fontId="29" fillId="26" borderId="10" xfId="41" applyNumberFormat="1" applyFont="1" applyFill="1" applyBorder="1" applyAlignment="1">
      <alignment horizontal="right"/>
    </xf>
    <xf numFmtId="49" fontId="120" fillId="0" borderId="10" xfId="0" applyNumberFormat="1" applyFont="1" applyBorder="1"/>
    <xf numFmtId="1" fontId="118" fillId="25" borderId="10" xfId="26" applyNumberFormat="1" applyFont="1" applyFill="1" applyBorder="1"/>
    <xf numFmtId="49" fontId="28" fillId="25" borderId="10" xfId="0" applyNumberFormat="1" applyFont="1" applyFill="1" applyBorder="1"/>
    <xf numFmtId="0" fontId="121" fillId="0" borderId="13" xfId="0" applyFont="1" applyBorder="1"/>
    <xf numFmtId="164" fontId="32" fillId="0" borderId="10" xfId="26" applyNumberFormat="1" applyFont="1" applyBorder="1" applyAlignment="1">
      <alignment horizontal="center"/>
    </xf>
    <xf numFmtId="1" fontId="122" fillId="25" borderId="10" xfId="26" applyNumberFormat="1" applyFont="1" applyFill="1" applyBorder="1"/>
    <xf numFmtId="0" fontId="123" fillId="0" borderId="0" xfId="0" applyFont="1"/>
    <xf numFmtId="0" fontId="65" fillId="28" borderId="15" xfId="0" applyFont="1" applyFill="1" applyBorder="1"/>
    <xf numFmtId="0" fontId="52" fillId="0" borderId="0" xfId="0" applyFont="1"/>
    <xf numFmtId="0" fontId="65" fillId="28" borderId="16" xfId="0" applyFont="1" applyFill="1" applyBorder="1" applyAlignment="1">
      <alignment horizontal="center"/>
    </xf>
    <xf numFmtId="165" fontId="64" fillId="28" borderId="10" xfId="27" applyNumberFormat="1" applyFont="1" applyFill="1" applyBorder="1" applyAlignment="1">
      <alignment horizontal="center"/>
    </xf>
    <xf numFmtId="165" fontId="64" fillId="28" borderId="10" xfId="27" applyNumberFormat="1" applyFont="1" applyFill="1" applyBorder="1"/>
    <xf numFmtId="0" fontId="65" fillId="28" borderId="14" xfId="0" applyFont="1" applyFill="1" applyBorder="1"/>
    <xf numFmtId="164" fontId="69" fillId="25" borderId="10" xfId="27" applyNumberFormat="1" applyFont="1" applyFill="1" applyBorder="1"/>
    <xf numFmtId="164" fontId="77" fillId="0" borderId="10" xfId="26" applyNumberFormat="1" applyFont="1" applyBorder="1"/>
    <xf numFmtId="0" fontId="124" fillId="0" borderId="10" xfId="0" applyFont="1" applyBorder="1"/>
    <xf numFmtId="0" fontId="73" fillId="28" borderId="10" xfId="0" applyFont="1" applyFill="1" applyBorder="1"/>
    <xf numFmtId="164" fontId="69" fillId="28" borderId="10" xfId="27" applyNumberFormat="1" applyFont="1" applyFill="1" applyBorder="1"/>
    <xf numFmtId="164" fontId="90" fillId="28" borderId="10" xfId="27" applyNumberFormat="1" applyFont="1" applyFill="1" applyBorder="1"/>
    <xf numFmtId="0" fontId="124" fillId="0" borderId="0" xfId="0" applyFont="1"/>
    <xf numFmtId="164" fontId="64" fillId="28" borderId="10" xfId="27" applyNumberFormat="1" applyFont="1" applyFill="1" applyBorder="1"/>
    <xf numFmtId="164" fontId="89" fillId="28" borderId="10" xfId="27" applyNumberFormat="1" applyFont="1" applyFill="1" applyBorder="1"/>
    <xf numFmtId="0" fontId="64" fillId="28" borderId="10" xfId="0" applyFont="1" applyFill="1" applyBorder="1"/>
    <xf numFmtId="0" fontId="65" fillId="28" borderId="13" xfId="0" applyFont="1" applyFill="1" applyBorder="1" applyAlignment="1">
      <alignment horizontal="left"/>
    </xf>
    <xf numFmtId="164" fontId="90" fillId="25" borderId="10" xfId="27" applyNumberFormat="1" applyFont="1" applyFill="1" applyBorder="1"/>
    <xf numFmtId="0" fontId="64" fillId="28" borderId="13" xfId="0" applyFont="1" applyFill="1" applyBorder="1"/>
    <xf numFmtId="0" fontId="69" fillId="28" borderId="10" xfId="0" applyFont="1" applyFill="1" applyBorder="1"/>
    <xf numFmtId="0" fontId="69" fillId="28" borderId="13" xfId="0" applyFont="1" applyFill="1" applyBorder="1"/>
    <xf numFmtId="164" fontId="69" fillId="26" borderId="10" xfId="27" applyNumberFormat="1" applyFont="1" applyFill="1" applyBorder="1"/>
    <xf numFmtId="164" fontId="61" fillId="28" borderId="10" xfId="27" applyNumberFormat="1" applyFont="1" applyFill="1" applyBorder="1"/>
    <xf numFmtId="16" fontId="63" fillId="0" borderId="10" xfId="0" applyNumberFormat="1" applyFont="1" applyBorder="1"/>
    <xf numFmtId="0" fontId="63" fillId="0" borderId="13" xfId="0" applyFont="1" applyBorder="1"/>
    <xf numFmtId="164" fontId="89" fillId="25" borderId="10" xfId="26" applyNumberFormat="1" applyFont="1" applyFill="1" applyBorder="1"/>
    <xf numFmtId="0" fontId="65" fillId="28" borderId="10" xfId="0" applyFont="1" applyFill="1" applyBorder="1"/>
    <xf numFmtId="0" fontId="65" fillId="28" borderId="13" xfId="0" applyFont="1" applyFill="1" applyBorder="1"/>
    <xf numFmtId="164" fontId="90" fillId="25" borderId="10" xfId="26" applyNumberFormat="1" applyFont="1" applyFill="1" applyBorder="1"/>
    <xf numFmtId="0" fontId="63" fillId="0" borderId="10" xfId="0" applyFont="1" applyBorder="1"/>
    <xf numFmtId="0" fontId="77" fillId="0" borderId="0" xfId="0" applyFont="1"/>
    <xf numFmtId="0" fontId="61" fillId="0" borderId="13" xfId="0" applyFont="1" applyBorder="1"/>
    <xf numFmtId="0" fontId="66" fillId="0" borderId="0" xfId="0" applyFont="1"/>
    <xf numFmtId="0" fontId="88" fillId="0" borderId="0" xfId="0" applyFont="1"/>
    <xf numFmtId="0" fontId="89" fillId="25" borderId="13" xfId="0" applyFont="1" applyFill="1" applyBorder="1"/>
    <xf numFmtId="0" fontId="61" fillId="25" borderId="13" xfId="0" applyFont="1" applyFill="1" applyBorder="1"/>
    <xf numFmtId="164" fontId="64" fillId="29" borderId="10" xfId="26" applyNumberFormat="1" applyFont="1" applyFill="1" applyBorder="1"/>
    <xf numFmtId="164" fontId="65" fillId="29" borderId="10" xfId="26" applyNumberFormat="1" applyFont="1" applyFill="1" applyBorder="1"/>
    <xf numFmtId="0" fontId="124" fillId="25" borderId="0" xfId="0" applyFont="1" applyFill="1"/>
    <xf numFmtId="164" fontId="66" fillId="25" borderId="0" xfId="26" applyNumberFormat="1" applyFont="1" applyFill="1" applyAlignment="1">
      <alignment horizontal="center"/>
    </xf>
    <xf numFmtId="164" fontId="66" fillId="25" borderId="0" xfId="26" applyNumberFormat="1" applyFont="1" applyFill="1"/>
    <xf numFmtId="164" fontId="77" fillId="25" borderId="0" xfId="26" applyNumberFormat="1" applyFont="1" applyFill="1"/>
    <xf numFmtId="0" fontId="66" fillId="25" borderId="0" xfId="0" applyFont="1" applyFill="1" applyAlignment="1">
      <alignment horizontal="center"/>
    </xf>
    <xf numFmtId="0" fontId="52" fillId="25" borderId="0" xfId="0" applyFont="1" applyFill="1"/>
    <xf numFmtId="0" fontId="77" fillId="25" borderId="0" xfId="0" applyFont="1" applyFill="1"/>
    <xf numFmtId="16" fontId="120" fillId="25" borderId="10" xfId="0" applyNumberFormat="1" applyFont="1" applyFill="1" applyBorder="1"/>
    <xf numFmtId="0" fontId="120" fillId="25" borderId="13" xfId="0" applyFont="1" applyFill="1" applyBorder="1"/>
    <xf numFmtId="164" fontId="117" fillId="26" borderId="10" xfId="26" applyNumberFormat="1" applyFont="1" applyFill="1" applyBorder="1"/>
    <xf numFmtId="164" fontId="116" fillId="25" borderId="10" xfId="26" applyNumberFormat="1" applyFont="1" applyFill="1" applyBorder="1"/>
    <xf numFmtId="164" fontId="116" fillId="28" borderId="10" xfId="26" applyNumberFormat="1" applyFont="1" applyFill="1" applyBorder="1"/>
    <xf numFmtId="0" fontId="125" fillId="0" borderId="0" xfId="0" applyFont="1"/>
    <xf numFmtId="164" fontId="121" fillId="28" borderId="10" xfId="27" applyNumberFormat="1" applyFont="1" applyFill="1" applyBorder="1"/>
    <xf numFmtId="164" fontId="124" fillId="28" borderId="0" xfId="0" applyNumberFormat="1" applyFont="1" applyFill="1"/>
    <xf numFmtId="0" fontId="124" fillId="28" borderId="0" xfId="0" applyFont="1" applyFill="1"/>
    <xf numFmtId="0" fontId="52" fillId="28" borderId="0" xfId="0" applyFont="1" applyFill="1"/>
    <xf numFmtId="0" fontId="63" fillId="0" borderId="15" xfId="0" applyFont="1" applyBorder="1"/>
    <xf numFmtId="0" fontId="63" fillId="25" borderId="27" xfId="0" applyFont="1" applyFill="1" applyBorder="1"/>
    <xf numFmtId="164" fontId="63" fillId="25" borderId="15" xfId="26" applyNumberFormat="1" applyFont="1" applyFill="1" applyBorder="1"/>
    <xf numFmtId="164" fontId="65" fillId="25" borderId="15" xfId="26" applyNumberFormat="1" applyFont="1" applyFill="1" applyBorder="1"/>
    <xf numFmtId="164" fontId="65" fillId="26" borderId="15" xfId="26" applyNumberFormat="1" applyFont="1" applyFill="1" applyBorder="1"/>
    <xf numFmtId="164" fontId="77" fillId="0" borderId="15" xfId="26" applyNumberFormat="1" applyFont="1" applyBorder="1"/>
    <xf numFmtId="164" fontId="52" fillId="0" borderId="12" xfId="0" applyNumberFormat="1" applyFont="1" applyBorder="1"/>
    <xf numFmtId="0" fontId="52" fillId="0" borderId="12" xfId="0" applyFont="1" applyBorder="1"/>
    <xf numFmtId="0" fontId="31" fillId="0" borderId="14" xfId="0" applyFont="1" applyBorder="1"/>
    <xf numFmtId="164" fontId="69" fillId="25" borderId="14" xfId="26" applyNumberFormat="1" applyFont="1" applyFill="1" applyBorder="1"/>
    <xf numFmtId="164" fontId="85" fillId="25" borderId="14" xfId="26" applyNumberFormat="1" applyFont="1" applyFill="1" applyBorder="1"/>
    <xf numFmtId="164" fontId="27" fillId="25" borderId="14" xfId="26" applyNumberFormat="1" applyFont="1" applyFill="1" applyBorder="1"/>
    <xf numFmtId="164" fontId="86" fillId="26" borderId="14" xfId="26" applyNumberFormat="1" applyFont="1" applyFill="1" applyBorder="1"/>
    <xf numFmtId="0" fontId="36" fillId="25" borderId="10" xfId="0" applyFont="1" applyFill="1" applyBorder="1"/>
    <xf numFmtId="0" fontId="65" fillId="25" borderId="10" xfId="0" applyFont="1" applyFill="1" applyBorder="1"/>
    <xf numFmtId="164" fontId="52" fillId="25" borderId="10" xfId="0" applyNumberFormat="1" applyFont="1" applyFill="1" applyBorder="1"/>
    <xf numFmtId="0" fontId="52" fillId="25" borderId="10" xfId="0" applyFont="1" applyFill="1" applyBorder="1"/>
    <xf numFmtId="0" fontId="62" fillId="25" borderId="10" xfId="0" applyFont="1" applyFill="1" applyBorder="1"/>
    <xf numFmtId="164" fontId="32" fillId="0" borderId="0" xfId="26" applyNumberFormat="1" applyFont="1" applyAlignment="1">
      <alignment horizontal="center"/>
    </xf>
    <xf numFmtId="0" fontId="61" fillId="0" borderId="48" xfId="0" applyFont="1" applyBorder="1"/>
    <xf numFmtId="0" fontId="77" fillId="0" borderId="10" xfId="0" applyFont="1" applyBorder="1"/>
    <xf numFmtId="164" fontId="66" fillId="0" borderId="10" xfId="26" applyNumberFormat="1" applyFont="1" applyBorder="1" applyAlignment="1">
      <alignment horizontal="center"/>
    </xf>
    <xf numFmtId="164" fontId="63" fillId="25" borderId="10" xfId="27" applyNumberFormat="1" applyFont="1" applyFill="1" applyBorder="1"/>
    <xf numFmtId="0" fontId="52" fillId="0" borderId="10" xfId="0" applyFont="1" applyBorder="1"/>
    <xf numFmtId="0" fontId="0" fillId="0" borderId="14" xfId="0" applyBorder="1"/>
    <xf numFmtId="164" fontId="52" fillId="0" borderId="10" xfId="0" applyNumberFormat="1" applyFont="1" applyBorder="1"/>
    <xf numFmtId="164" fontId="68" fillId="0" borderId="10" xfId="26" applyNumberFormat="1" applyFont="1" applyBorder="1"/>
    <xf numFmtId="164" fontId="31" fillId="0" borderId="10" xfId="0" applyNumberFormat="1" applyFont="1" applyBorder="1"/>
    <xf numFmtId="0" fontId="124" fillId="28" borderId="10" xfId="0" applyFont="1" applyFill="1" applyBorder="1"/>
    <xf numFmtId="164" fontId="68" fillId="28" borderId="10" xfId="26" applyNumberFormat="1" applyFont="1" applyFill="1" applyBorder="1"/>
    <xf numFmtId="0" fontId="52" fillId="28" borderId="10" xfId="0" applyFont="1" applyFill="1" applyBorder="1"/>
    <xf numFmtId="0" fontId="77" fillId="28" borderId="0" xfId="0" applyFont="1" applyFill="1"/>
    <xf numFmtId="164" fontId="124" fillId="28" borderId="10" xfId="0" applyNumberFormat="1" applyFont="1" applyFill="1" applyBorder="1"/>
    <xf numFmtId="164" fontId="52" fillId="28" borderId="10" xfId="0" applyNumberFormat="1" applyFont="1" applyFill="1" applyBorder="1"/>
    <xf numFmtId="1" fontId="67" fillId="0" borderId="10" xfId="26" applyNumberFormat="1" applyFont="1" applyBorder="1" applyAlignment="1">
      <alignment horizontal="right"/>
    </xf>
    <xf numFmtId="1" fontId="67" fillId="0" borderId="10" xfId="26" applyNumberFormat="1" applyFont="1" applyBorder="1"/>
    <xf numFmtId="0" fontId="75" fillId="28" borderId="10" xfId="0" applyFont="1" applyFill="1" applyBorder="1"/>
    <xf numFmtId="164" fontId="75" fillId="28" borderId="10" xfId="0" applyNumberFormat="1" applyFont="1" applyFill="1" applyBorder="1"/>
    <xf numFmtId="0" fontId="110" fillId="0" borderId="0" xfId="0" applyFont="1"/>
    <xf numFmtId="3" fontId="110" fillId="0" borderId="0" xfId="0" applyNumberFormat="1" applyFont="1"/>
    <xf numFmtId="0" fontId="111" fillId="0" borderId="0" xfId="0" applyFont="1"/>
    <xf numFmtId="3" fontId="111" fillId="0" borderId="0" xfId="0" applyNumberFormat="1" applyFont="1"/>
    <xf numFmtId="0" fontId="38" fillId="0" borderId="0" xfId="40" applyFont="1" applyAlignment="1">
      <alignment wrapText="1"/>
    </xf>
    <xf numFmtId="0" fontId="110" fillId="0" borderId="0" xfId="0" applyFont="1" applyAlignment="1">
      <alignment wrapText="1"/>
    </xf>
    <xf numFmtId="3" fontId="108" fillId="0" borderId="0" xfId="0" applyNumberFormat="1" applyFont="1"/>
    <xf numFmtId="164" fontId="65" fillId="26" borderId="10" xfId="41" applyNumberFormat="1" applyFont="1" applyFill="1" applyBorder="1"/>
    <xf numFmtId="164" fontId="65" fillId="27" borderId="10" xfId="41" applyNumberFormat="1" applyFont="1" applyFill="1" applyBorder="1"/>
    <xf numFmtId="166" fontId="0" fillId="0" borderId="0" xfId="0" applyNumberFormat="1"/>
    <xf numFmtId="0" fontId="28" fillId="25" borderId="16" xfId="42" applyFont="1" applyFill="1" applyBorder="1" applyAlignment="1">
      <alignment horizontal="left" vertical="center" indent="1"/>
    </xf>
    <xf numFmtId="166" fontId="28" fillId="25" borderId="16" xfId="42" applyNumberFormat="1" applyFont="1" applyFill="1" applyBorder="1" applyAlignment="1" applyProtection="1">
      <alignment vertical="center"/>
      <protection locked="0"/>
    </xf>
    <xf numFmtId="164" fontId="119" fillId="26" borderId="10" xfId="26" applyNumberFormat="1" applyFont="1" applyFill="1" applyBorder="1"/>
    <xf numFmtId="164" fontId="29" fillId="26" borderId="10" xfId="26" applyNumberFormat="1" applyFont="1" applyFill="1" applyBorder="1" applyAlignment="1">
      <alignment horizontal="center"/>
    </xf>
    <xf numFmtId="166" fontId="34" fillId="28" borderId="10" xfId="0" applyNumberFormat="1" applyFont="1" applyFill="1" applyBorder="1" applyAlignment="1" applyProtection="1">
      <alignment vertical="center" wrapText="1"/>
      <protection locked="0"/>
    </xf>
    <xf numFmtId="166" fontId="117" fillId="28" borderId="10" xfId="0" applyNumberFormat="1" applyFont="1" applyFill="1" applyBorder="1" applyAlignment="1" applyProtection="1">
      <alignment vertical="center" wrapText="1"/>
      <protection locked="0"/>
    </xf>
    <xf numFmtId="166" fontId="34" fillId="28" borderId="14" xfId="0" applyNumberFormat="1" applyFont="1" applyFill="1" applyBorder="1" applyAlignment="1" applyProtection="1">
      <alignment vertical="center" wrapText="1"/>
      <protection locked="0"/>
    </xf>
    <xf numFmtId="166" fontId="31" fillId="25" borderId="10" xfId="0" applyNumberFormat="1" applyFont="1" applyFill="1" applyBorder="1" applyAlignment="1" applyProtection="1">
      <alignment vertical="center" wrapText="1"/>
      <protection locked="0"/>
    </xf>
    <xf numFmtId="166" fontId="69" fillId="25" borderId="14" xfId="0" applyNumberFormat="1" applyFont="1" applyFill="1" applyBorder="1" applyAlignment="1" applyProtection="1">
      <alignment vertical="center" wrapText="1"/>
      <protection locked="0"/>
    </xf>
    <xf numFmtId="166" fontId="118" fillId="25" borderId="14" xfId="0" applyNumberFormat="1" applyFont="1" applyFill="1" applyBorder="1" applyAlignment="1" applyProtection="1">
      <alignment vertical="center" wrapText="1"/>
      <protection locked="0"/>
    </xf>
    <xf numFmtId="164" fontId="103" fillId="26" borderId="10" xfId="27" applyNumberFormat="1" applyFont="1" applyFill="1" applyBorder="1"/>
    <xf numFmtId="0" fontId="69" fillId="25" borderId="0" xfId="0" applyFont="1" applyFill="1"/>
    <xf numFmtId="164" fontId="69" fillId="25" borderId="0" xfId="27" applyNumberFormat="1" applyFont="1" applyFill="1"/>
    <xf numFmtId="164" fontId="63" fillId="25" borderId="0" xfId="27" applyNumberFormat="1" applyFont="1" applyFill="1"/>
    <xf numFmtId="164" fontId="64" fillId="28" borderId="0" xfId="27" applyNumberFormat="1" applyFont="1" applyFill="1"/>
    <xf numFmtId="164" fontId="69" fillId="28" borderId="0" xfId="27" applyNumberFormat="1" applyFont="1" applyFill="1"/>
    <xf numFmtId="164" fontId="61" fillId="28" borderId="0" xfId="27" applyNumberFormat="1" applyFont="1" applyFill="1"/>
    <xf numFmtId="164" fontId="8" fillId="28" borderId="0" xfId="26" applyNumberFormat="1" applyFont="1" applyFill="1"/>
    <xf numFmtId="164" fontId="8" fillId="25" borderId="0" xfId="26" applyNumberFormat="1" applyFont="1" applyFill="1"/>
    <xf numFmtId="164" fontId="27" fillId="25" borderId="0" xfId="26" applyNumberFormat="1" applyFont="1" applyFill="1"/>
    <xf numFmtId="164" fontId="69" fillId="28" borderId="0" xfId="26" applyNumberFormat="1" applyFont="1" applyFill="1"/>
    <xf numFmtId="164" fontId="63" fillId="25" borderId="0" xfId="26" applyNumberFormat="1" applyFont="1" applyFill="1"/>
    <xf numFmtId="164" fontId="33" fillId="25" borderId="0" xfId="26" applyNumberFormat="1" applyFont="1" applyFill="1"/>
    <xf numFmtId="164" fontId="69" fillId="25" borderId="0" xfId="26" applyNumberFormat="1" applyFont="1" applyFill="1"/>
    <xf numFmtId="164" fontId="28" fillId="25" borderId="0" xfId="26" applyNumberFormat="1" applyFont="1" applyFill="1"/>
    <xf numFmtId="164" fontId="89" fillId="28" borderId="0" xfId="26" applyNumberFormat="1" applyFont="1" applyFill="1"/>
    <xf numFmtId="164" fontId="61" fillId="28" borderId="0" xfId="26" applyNumberFormat="1" applyFont="1" applyFill="1"/>
    <xf numFmtId="164" fontId="28" fillId="28" borderId="0" xfId="26" applyNumberFormat="1" applyFont="1" applyFill="1"/>
    <xf numFmtId="164" fontId="9" fillId="28" borderId="0" xfId="26" applyNumberFormat="1" applyFont="1" applyFill="1"/>
    <xf numFmtId="164" fontId="33" fillId="28" borderId="0" xfId="26" applyNumberFormat="1" applyFont="1" applyFill="1"/>
    <xf numFmtId="0" fontId="71" fillId="25" borderId="0" xfId="0" applyFont="1" applyFill="1"/>
    <xf numFmtId="0" fontId="90" fillId="28" borderId="10" xfId="0" applyFont="1" applyFill="1" applyBorder="1"/>
    <xf numFmtId="164" fontId="63" fillId="28" borderId="10" xfId="27" applyNumberFormat="1" applyFont="1" applyFill="1" applyBorder="1"/>
    <xf numFmtId="164" fontId="69" fillId="25" borderId="15" xfId="26" applyNumberFormat="1" applyFont="1" applyFill="1" applyBorder="1"/>
    <xf numFmtId="0" fontId="71" fillId="0" borderId="31" xfId="0" applyFont="1" applyBorder="1"/>
    <xf numFmtId="164" fontId="69" fillId="29" borderId="10" xfId="26" applyNumberFormat="1" applyFont="1" applyFill="1" applyBorder="1"/>
    <xf numFmtId="0" fontId="124" fillId="0" borderId="31" xfId="0" applyFont="1" applyBorder="1"/>
    <xf numFmtId="0" fontId="52" fillId="0" borderId="31" xfId="0" applyFont="1" applyBorder="1"/>
    <xf numFmtId="0" fontId="124" fillId="0" borderId="49" xfId="0" applyFont="1" applyBorder="1"/>
    <xf numFmtId="0" fontId="52" fillId="0" borderId="49" xfId="0" applyFont="1" applyBorder="1"/>
    <xf numFmtId="0" fontId="90" fillId="25" borderId="0" xfId="0" applyFont="1" applyFill="1" applyAlignment="1">
      <alignment horizontal="center"/>
    </xf>
    <xf numFmtId="164" fontId="65" fillId="28" borderId="10" xfId="26" applyNumberFormat="1" applyFont="1" applyFill="1" applyBorder="1" applyAlignment="1">
      <alignment vertical="center" wrapText="1"/>
    </xf>
    <xf numFmtId="164" fontId="65" fillId="26" borderId="10" xfId="26" applyNumberFormat="1" applyFont="1" applyFill="1" applyBorder="1" applyAlignment="1">
      <alignment vertical="center" wrapText="1"/>
    </xf>
    <xf numFmtId="0" fontId="112" fillId="0" borderId="50" xfId="0" applyFont="1" applyBorder="1" applyAlignment="1">
      <alignment horizontal="left" vertical="center"/>
    </xf>
    <xf numFmtId="0" fontId="109" fillId="0" borderId="51" xfId="0" applyFont="1" applyBorder="1" applyAlignment="1">
      <alignment horizontal="left" vertical="center"/>
    </xf>
    <xf numFmtId="0" fontId="112" fillId="0" borderId="52" xfId="0" applyFont="1" applyBorder="1" applyAlignment="1">
      <alignment horizontal="right" vertical="center"/>
    </xf>
    <xf numFmtId="0" fontId="109" fillId="0" borderId="0" xfId="0" applyFont="1" applyAlignment="1">
      <alignment horizontal="left" vertical="center"/>
    </xf>
    <xf numFmtId="0" fontId="109" fillId="0" borderId="39" xfId="0" applyFont="1" applyBorder="1" applyAlignment="1">
      <alignment horizontal="right"/>
    </xf>
    <xf numFmtId="0" fontId="110" fillId="0" borderId="36" xfId="0" applyFont="1" applyBorder="1" applyAlignment="1">
      <alignment horizontal="center"/>
    </xf>
    <xf numFmtId="0" fontId="110" fillId="0" borderId="53" xfId="0" applyFont="1" applyBorder="1"/>
    <xf numFmtId="0" fontId="110" fillId="0" borderId="44" xfId="0" applyFont="1" applyBorder="1"/>
    <xf numFmtId="3" fontId="110" fillId="0" borderId="44" xfId="0" applyNumberFormat="1" applyFont="1" applyBorder="1"/>
    <xf numFmtId="0" fontId="111" fillId="0" borderId="54" xfId="0" applyFont="1" applyBorder="1"/>
    <xf numFmtId="0" fontId="111" fillId="0" borderId="43" xfId="0" applyFont="1" applyBorder="1"/>
    <xf numFmtId="3" fontId="111" fillId="0" borderId="43" xfId="0" applyNumberFormat="1" applyFont="1" applyBorder="1"/>
    <xf numFmtId="0" fontId="111" fillId="0" borderId="55" xfId="0" applyFont="1" applyBorder="1"/>
    <xf numFmtId="0" fontId="111" fillId="0" borderId="40" xfId="0" applyFont="1" applyBorder="1"/>
    <xf numFmtId="3" fontId="111" fillId="0" borderId="40" xfId="0" applyNumberFormat="1" applyFont="1" applyBorder="1"/>
    <xf numFmtId="3" fontId="108" fillId="0" borderId="36" xfId="0" applyNumberFormat="1" applyFont="1" applyBorder="1"/>
    <xf numFmtId="0" fontId="109" fillId="0" borderId="38" xfId="0" applyFont="1" applyBorder="1" applyAlignment="1">
      <alignment horizontal="left" vertical="center"/>
    </xf>
    <xf numFmtId="0" fontId="109" fillId="0" borderId="39" xfId="0" applyFont="1" applyBorder="1" applyAlignment="1">
      <alignment horizontal="left" vertical="center"/>
    </xf>
    <xf numFmtId="165" fontId="29" fillId="32" borderId="10" xfId="27" applyNumberFormat="1" applyFont="1" applyFill="1" applyBorder="1"/>
    <xf numFmtId="164" fontId="32" fillId="25" borderId="10" xfId="26" applyNumberFormat="1" applyFont="1" applyFill="1" applyBorder="1"/>
    <xf numFmtId="164" fontId="89" fillId="28" borderId="10" xfId="26" applyNumberFormat="1" applyFont="1" applyFill="1" applyBorder="1"/>
    <xf numFmtId="164" fontId="120" fillId="25" borderId="10" xfId="26" applyNumberFormat="1" applyFont="1" applyFill="1" applyBorder="1"/>
    <xf numFmtId="0" fontId="29" fillId="25" borderId="10" xfId="0" applyFont="1" applyFill="1" applyBorder="1" applyAlignment="1">
      <alignment horizontal="center"/>
    </xf>
    <xf numFmtId="0" fontId="63" fillId="25" borderId="27" xfId="0" applyFont="1" applyFill="1" applyBorder="1" applyAlignment="1">
      <alignment wrapText="1"/>
    </xf>
    <xf numFmtId="166" fontId="126" fillId="25" borderId="16" xfId="42" applyNumberFormat="1" applyFont="1" applyFill="1" applyBorder="1" applyAlignment="1" applyProtection="1">
      <alignment vertical="center"/>
      <protection locked="0"/>
    </xf>
    <xf numFmtId="166" fontId="126" fillId="0" borderId="19" xfId="42" applyNumberFormat="1" applyFont="1" applyBorder="1" applyAlignment="1">
      <alignment vertical="center"/>
    </xf>
    <xf numFmtId="166" fontId="126" fillId="0" borderId="10" xfId="42" applyNumberFormat="1" applyFont="1" applyBorder="1" applyAlignment="1" applyProtection="1">
      <alignment vertical="center"/>
      <protection locked="0"/>
    </xf>
    <xf numFmtId="3" fontId="112" fillId="0" borderId="37" xfId="0" applyNumberFormat="1" applyFont="1" applyBorder="1" applyAlignment="1">
      <alignment horizontal="left"/>
    </xf>
    <xf numFmtId="3" fontId="0" fillId="0" borderId="37" xfId="0" applyNumberFormat="1" applyBorder="1"/>
    <xf numFmtId="0" fontId="123" fillId="0" borderId="10" xfId="0" applyFont="1" applyBorder="1"/>
    <xf numFmtId="164" fontId="51" fillId="0" borderId="10" xfId="26" applyNumberFormat="1" applyFont="1" applyBorder="1"/>
    <xf numFmtId="0" fontId="116" fillId="25" borderId="13" xfId="0" applyFont="1" applyFill="1" applyBorder="1"/>
    <xf numFmtId="1" fontId="127" fillId="25" borderId="10" xfId="26" applyNumberFormat="1" applyFont="1" applyFill="1" applyBorder="1"/>
    <xf numFmtId="166" fontId="116" fillId="25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8" fillId="25" borderId="0" xfId="0" applyFont="1" applyFill="1"/>
    <xf numFmtId="0" fontId="67" fillId="25" borderId="0" xfId="0" applyFont="1" applyFill="1"/>
    <xf numFmtId="164" fontId="68" fillId="25" borderId="0" xfId="26" applyNumberFormat="1" applyFont="1" applyFill="1"/>
    <xf numFmtId="164" fontId="67" fillId="25" borderId="0" xfId="26" applyNumberFormat="1" applyFont="1" applyFill="1"/>
    <xf numFmtId="164" fontId="98" fillId="25" borderId="0" xfId="26" applyNumberFormat="1" applyFont="1" applyFill="1"/>
    <xf numFmtId="164" fontId="97" fillId="25" borderId="0" xfId="26" applyNumberFormat="1" applyFont="1" applyFill="1"/>
    <xf numFmtId="164" fontId="51" fillId="0" borderId="0" xfId="26" applyNumberFormat="1" applyFont="1"/>
    <xf numFmtId="164" fontId="51" fillId="27" borderId="0" xfId="26" applyNumberFormat="1" applyFont="1" applyFill="1"/>
    <xf numFmtId="164" fontId="0" fillId="0" borderId="0" xfId="26" applyNumberFormat="1" applyFont="1"/>
    <xf numFmtId="164" fontId="97" fillId="27" borderId="0" xfId="26" applyNumberFormat="1" applyFont="1" applyFill="1"/>
    <xf numFmtId="3" fontId="120" fillId="0" borderId="10" xfId="0" applyNumberFormat="1" applyFont="1" applyBorder="1"/>
    <xf numFmtId="1" fontId="117" fillId="25" borderId="10" xfId="26" applyNumberFormat="1" applyFont="1" applyFill="1" applyBorder="1" applyAlignment="1">
      <alignment horizontal="center"/>
    </xf>
    <xf numFmtId="0" fontId="124" fillId="0" borderId="13" xfId="0" applyFont="1" applyBorder="1"/>
    <xf numFmtId="164" fontId="66" fillId="0" borderId="13" xfId="26" applyNumberFormat="1" applyFont="1" applyBorder="1" applyAlignment="1">
      <alignment horizontal="center"/>
    </xf>
    <xf numFmtId="0" fontId="112" fillId="0" borderId="37" xfId="0" applyFont="1" applyBorder="1"/>
    <xf numFmtId="3" fontId="112" fillId="0" borderId="56" xfId="0" applyNumberFormat="1" applyFont="1" applyBorder="1"/>
    <xf numFmtId="166" fontId="126" fillId="0" borderId="11" xfId="42" applyNumberFormat="1" applyFont="1" applyBorder="1" applyAlignment="1" applyProtection="1">
      <alignment vertical="center"/>
      <protection locked="0"/>
    </xf>
    <xf numFmtId="0" fontId="28" fillId="0" borderId="16" xfId="42" applyFont="1" applyBorder="1" applyAlignment="1" applyProtection="1">
      <alignment horizontal="left" vertical="center" indent="1"/>
      <protection locked="0"/>
    </xf>
    <xf numFmtId="166" fontId="28" fillId="0" borderId="16" xfId="42" applyNumberFormat="1" applyFont="1" applyBorder="1" applyAlignment="1" applyProtection="1">
      <alignment vertical="center"/>
      <protection locked="0"/>
    </xf>
    <xf numFmtId="166" fontId="126" fillId="0" borderId="29" xfId="42" applyNumberFormat="1" applyFont="1" applyBorder="1" applyAlignment="1">
      <alignment vertical="center"/>
    </xf>
    <xf numFmtId="164" fontId="131" fillId="0" borderId="10" xfId="26" applyNumberFormat="1" applyFont="1" applyBorder="1"/>
    <xf numFmtId="164" fontId="132" fillId="28" borderId="10" xfId="26" applyNumberFormat="1" applyFont="1" applyFill="1" applyBorder="1"/>
    <xf numFmtId="0" fontId="133" fillId="0" borderId="10" xfId="0" applyFont="1" applyBorder="1"/>
    <xf numFmtId="164" fontId="134" fillId="0" borderId="10" xfId="26" applyNumberFormat="1" applyFont="1" applyBorder="1"/>
    <xf numFmtId="164" fontId="135" fillId="25" borderId="10" xfId="26" applyNumberFormat="1" applyFont="1" applyFill="1" applyBorder="1" applyAlignment="1">
      <alignment horizontal="center"/>
    </xf>
    <xf numFmtId="164" fontId="131" fillId="0" borderId="15" xfId="26" applyNumberFormat="1" applyFont="1" applyBorder="1"/>
    <xf numFmtId="0" fontId="9" fillId="25" borderId="10" xfId="0" applyFont="1" applyFill="1" applyBorder="1" applyAlignment="1">
      <alignment wrapText="1"/>
    </xf>
    <xf numFmtId="166" fontId="28" fillId="28" borderId="11" xfId="0" applyNumberFormat="1" applyFont="1" applyFill="1" applyBorder="1" applyAlignment="1" applyProtection="1">
      <alignment vertical="center" wrapText="1"/>
      <protection locked="0"/>
    </xf>
    <xf numFmtId="166" fontId="29" fillId="28" borderId="16" xfId="0" applyNumberFormat="1" applyFont="1" applyFill="1" applyBorder="1" applyAlignment="1">
      <alignment horizontal="center" vertical="center" wrapText="1"/>
    </xf>
    <xf numFmtId="164" fontId="32" fillId="32" borderId="15" xfId="26" applyNumberFormat="1" applyFont="1" applyFill="1" applyBorder="1" applyAlignment="1">
      <alignment horizontal="center" wrapText="1"/>
    </xf>
    <xf numFmtId="0" fontId="0" fillId="32" borderId="16" xfId="0" applyFill="1" applyBorder="1" applyAlignment="1">
      <alignment horizontal="center" wrapText="1"/>
    </xf>
    <xf numFmtId="0" fontId="0" fillId="32" borderId="14" xfId="0" applyFill="1" applyBorder="1" applyAlignment="1">
      <alignment horizontal="center" wrapText="1"/>
    </xf>
    <xf numFmtId="0" fontId="136" fillId="0" borderId="10" xfId="0" applyFont="1" applyBorder="1"/>
    <xf numFmtId="164" fontId="137" fillId="0" borderId="10" xfId="26" applyNumberFormat="1" applyFont="1" applyBorder="1"/>
    <xf numFmtId="164" fontId="138" fillId="28" borderId="10" xfId="26" applyNumberFormat="1" applyFont="1" applyFill="1" applyBorder="1"/>
    <xf numFmtId="0" fontId="139" fillId="0" borderId="10" xfId="0" applyFont="1" applyBorder="1"/>
    <xf numFmtId="1" fontId="140" fillId="25" borderId="10" xfId="26" applyNumberFormat="1" applyFont="1" applyFill="1" applyBorder="1"/>
    <xf numFmtId="164" fontId="141" fillId="0" borderId="10" xfId="26" applyNumberFormat="1" applyFont="1" applyBorder="1"/>
    <xf numFmtId="164" fontId="137" fillId="34" borderId="10" xfId="26" applyNumberFormat="1" applyFont="1" applyFill="1" applyBorder="1"/>
    <xf numFmtId="164" fontId="142" fillId="28" borderId="10" xfId="26" applyNumberFormat="1" applyFont="1" applyFill="1" applyBorder="1"/>
    <xf numFmtId="164" fontId="141" fillId="25" borderId="10" xfId="26" applyNumberFormat="1" applyFont="1" applyFill="1" applyBorder="1" applyAlignment="1">
      <alignment horizontal="center"/>
    </xf>
    <xf numFmtId="164" fontId="137" fillId="0" borderId="15" xfId="26" applyNumberFormat="1" applyFont="1" applyBorder="1"/>
    <xf numFmtId="164" fontId="141" fillId="0" borderId="10" xfId="26" applyNumberFormat="1" applyFont="1" applyBorder="1" applyAlignment="1">
      <alignment horizontal="center"/>
    </xf>
    <xf numFmtId="164" fontId="143" fillId="0" borderId="10" xfId="26" applyNumberFormat="1" applyFont="1" applyBorder="1"/>
    <xf numFmtId="164" fontId="144" fillId="25" borderId="10" xfId="26" applyNumberFormat="1" applyFont="1" applyFill="1" applyBorder="1"/>
    <xf numFmtId="164" fontId="124" fillId="0" borderId="10" xfId="0" applyNumberFormat="1" applyFont="1" applyBorder="1"/>
    <xf numFmtId="164" fontId="145" fillId="28" borderId="10" xfId="27" applyNumberFormat="1" applyFont="1" applyFill="1" applyBorder="1"/>
    <xf numFmtId="164" fontId="145" fillId="26" borderId="10" xfId="41" applyNumberFormat="1" applyFont="1" applyFill="1" applyBorder="1" applyAlignment="1">
      <alignment horizontal="right"/>
    </xf>
    <xf numFmtId="164" fontId="146" fillId="26" borderId="10" xfId="41" applyNumberFormat="1" applyFont="1" applyFill="1" applyBorder="1"/>
    <xf numFmtId="164" fontId="146" fillId="28" borderId="10" xfId="26" applyNumberFormat="1" applyFont="1" applyFill="1" applyBorder="1"/>
    <xf numFmtId="164" fontId="119" fillId="28" borderId="10" xfId="26" applyNumberFormat="1" applyFont="1" applyFill="1" applyBorder="1" applyAlignment="1">
      <alignment vertical="center" wrapText="1"/>
    </xf>
    <xf numFmtId="0" fontId="9" fillId="25" borderId="13" xfId="0" applyFont="1" applyFill="1" applyBorder="1" applyAlignment="1">
      <alignment wrapText="1"/>
    </xf>
    <xf numFmtId="0" fontId="8" fillId="34" borderId="10" xfId="0" applyFont="1" applyFill="1" applyBorder="1" applyAlignment="1">
      <alignment horizontal="center"/>
    </xf>
    <xf numFmtId="164" fontId="9" fillId="34" borderId="10" xfId="26" applyNumberFormat="1" applyFont="1" applyFill="1" applyBorder="1" applyAlignment="1">
      <alignment vertical="center" wrapText="1"/>
    </xf>
    <xf numFmtId="164" fontId="8" fillId="34" borderId="10" xfId="26" applyNumberFormat="1" applyFont="1" applyFill="1" applyBorder="1" applyAlignment="1">
      <alignment vertical="center" wrapText="1"/>
    </xf>
    <xf numFmtId="0" fontId="116" fillId="34" borderId="10" xfId="0" applyFont="1" applyFill="1" applyBorder="1"/>
    <xf numFmtId="164" fontId="117" fillId="34" borderId="10" xfId="26" applyNumberFormat="1" applyFont="1" applyFill="1" applyBorder="1" applyAlignment="1">
      <alignment vertical="center" wrapText="1"/>
    </xf>
    <xf numFmtId="164" fontId="146" fillId="28" borderId="10" xfId="26" applyNumberFormat="1" applyFont="1" applyFill="1" applyBorder="1" applyAlignment="1">
      <alignment vertical="center" wrapText="1"/>
    </xf>
    <xf numFmtId="166" fontId="126" fillId="0" borderId="49" xfId="42" applyNumberFormat="1" applyFont="1" applyBorder="1" applyAlignment="1">
      <alignment vertical="center"/>
    </xf>
    <xf numFmtId="166" fontId="52" fillId="25" borderId="0" xfId="0" applyNumberFormat="1" applyFont="1" applyFill="1"/>
    <xf numFmtId="0" fontId="7" fillId="0" borderId="10" xfId="40" applyFont="1" applyBorder="1"/>
    <xf numFmtId="0" fontId="8" fillId="0" borderId="11" xfId="40" applyFont="1" applyBorder="1" applyAlignment="1">
      <alignment horizontal="center"/>
    </xf>
    <xf numFmtId="0" fontId="8" fillId="0" borderId="12" xfId="40" applyFont="1" applyBorder="1" applyAlignment="1">
      <alignment horizontal="center"/>
    </xf>
    <xf numFmtId="0" fontId="8" fillId="0" borderId="13" xfId="40" applyFont="1" applyBorder="1" applyAlignment="1">
      <alignment horizontal="center"/>
    </xf>
    <xf numFmtId="0" fontId="8" fillId="24" borderId="11" xfId="40" applyFont="1" applyFill="1" applyBorder="1" applyAlignment="1">
      <alignment horizontal="center"/>
    </xf>
    <xf numFmtId="0" fontId="8" fillId="24" borderId="12" xfId="40" applyFont="1" applyFill="1" applyBorder="1" applyAlignment="1">
      <alignment horizontal="center"/>
    </xf>
    <xf numFmtId="0" fontId="8" fillId="24" borderId="13" xfId="40" applyFont="1" applyFill="1" applyBorder="1" applyAlignment="1">
      <alignment horizontal="center"/>
    </xf>
    <xf numFmtId="0" fontId="1" fillId="0" borderId="0" xfId="40" applyFont="1"/>
    <xf numFmtId="0" fontId="39" fillId="0" borderId="10" xfId="40" applyFont="1" applyBorder="1"/>
    <xf numFmtId="0" fontId="7" fillId="0" borderId="10" xfId="40" applyFont="1" applyBorder="1" applyAlignment="1">
      <alignment horizontal="center"/>
    </xf>
    <xf numFmtId="164" fontId="7" fillId="26" borderId="10" xfId="27" applyNumberFormat="1" applyFont="1" applyFill="1" applyBorder="1" applyAlignment="1">
      <alignment horizontal="center"/>
    </xf>
    <xf numFmtId="0" fontId="7" fillId="25" borderId="10" xfId="40" applyFont="1" applyFill="1" applyBorder="1" applyAlignment="1">
      <alignment horizontal="center"/>
    </xf>
    <xf numFmtId="0" fontId="8" fillId="24" borderId="10" xfId="40" applyFont="1" applyFill="1" applyBorder="1" applyAlignment="1">
      <alignment horizontal="center"/>
    </xf>
    <xf numFmtId="0" fontId="6" fillId="0" borderId="10" xfId="40" applyFont="1" applyBorder="1"/>
    <xf numFmtId="0" fontId="28" fillId="25" borderId="10" xfId="40" applyFont="1" applyFill="1" applyBorder="1"/>
    <xf numFmtId="164" fontId="6" fillId="0" borderId="10" xfId="27" applyNumberFormat="1" applyFont="1" applyBorder="1"/>
    <xf numFmtId="164" fontId="9" fillId="24" borderId="10" xfId="27" applyNumberFormat="1" applyFont="1" applyFill="1" applyBorder="1"/>
    <xf numFmtId="0" fontId="6" fillId="25" borderId="10" xfId="40" applyFont="1" applyFill="1" applyBorder="1"/>
    <xf numFmtId="0" fontId="5" fillId="0" borderId="10" xfId="40" applyFont="1" applyBorder="1"/>
    <xf numFmtId="0" fontId="27" fillId="25" borderId="10" xfId="40" applyFont="1" applyFill="1" applyBorder="1"/>
    <xf numFmtId="164" fontId="5" fillId="0" borderId="10" xfId="27" applyNumberFormat="1" applyFont="1" applyBorder="1"/>
    <xf numFmtId="164" fontId="8" fillId="24" borderId="10" xfId="27" applyNumberFormat="1" applyFont="1" applyFill="1" applyBorder="1"/>
    <xf numFmtId="0" fontId="7" fillId="25" borderId="10" xfId="40" applyFont="1" applyFill="1" applyBorder="1"/>
    <xf numFmtId="164" fontId="7" fillId="25" borderId="10" xfId="27" applyNumberFormat="1" applyFont="1" applyFill="1" applyBorder="1"/>
    <xf numFmtId="0" fontId="40" fillId="0" borderId="10" xfId="40" applyFont="1" applyBorder="1"/>
    <xf numFmtId="0" fontId="6" fillId="0" borderId="14" xfId="40" applyFont="1" applyBorder="1"/>
    <xf numFmtId="0" fontId="28" fillId="25" borderId="14" xfId="40" applyFont="1" applyFill="1" applyBorder="1"/>
    <xf numFmtId="164" fontId="6" fillId="0" borderId="14" xfId="27" applyNumberFormat="1" applyFont="1" applyBorder="1"/>
    <xf numFmtId="164" fontId="9" fillId="24" borderId="14" xfId="27" applyNumberFormat="1" applyFont="1" applyFill="1" applyBorder="1"/>
    <xf numFmtId="0" fontId="8" fillId="24" borderId="10" xfId="40" applyFont="1" applyFill="1" applyBorder="1"/>
    <xf numFmtId="0" fontId="27" fillId="25" borderId="10" xfId="40" applyFont="1" applyFill="1" applyBorder="1" applyAlignment="1">
      <alignment horizontal="center"/>
    </xf>
    <xf numFmtId="0" fontId="5" fillId="0" borderId="10" xfId="40" applyFont="1" applyBorder="1" applyAlignment="1">
      <alignment horizontal="center"/>
    </xf>
    <xf numFmtId="49" fontId="8" fillId="24" borderId="10" xfId="27" applyNumberFormat="1" applyFont="1" applyFill="1" applyBorder="1" applyAlignment="1">
      <alignment horizontal="center"/>
    </xf>
    <xf numFmtId="0" fontId="5" fillId="25" borderId="10" xfId="40" applyFont="1" applyFill="1" applyBorder="1"/>
    <xf numFmtId="49" fontId="6" fillId="0" borderId="10" xfId="40" applyNumberFormat="1" applyFont="1" applyBorder="1"/>
    <xf numFmtId="0" fontId="6" fillId="27" borderId="10" xfId="40" applyFont="1" applyFill="1" applyBorder="1"/>
    <xf numFmtId="1" fontId="8" fillId="24" borderId="10" xfId="40" applyNumberFormat="1" applyFont="1" applyFill="1" applyBorder="1"/>
    <xf numFmtId="164" fontId="95" fillId="24" borderId="10" xfId="27" applyNumberFormat="1" applyFont="1" applyFill="1" applyBorder="1"/>
    <xf numFmtId="164" fontId="8" fillId="26" borderId="11" xfId="26" applyNumberFormat="1" applyFont="1" applyFill="1" applyBorder="1" applyAlignment="1">
      <alignment horizontal="center"/>
    </xf>
    <xf numFmtId="164" fontId="8" fillId="26" borderId="12" xfId="26" applyNumberFormat="1" applyFont="1" applyFill="1" applyBorder="1" applyAlignment="1">
      <alignment horizontal="center"/>
    </xf>
    <xf numFmtId="164" fontId="8" fillId="26" borderId="13" xfId="26" applyNumberFormat="1" applyFont="1" applyFill="1" applyBorder="1" applyAlignment="1">
      <alignment horizontal="center"/>
    </xf>
    <xf numFmtId="0" fontId="8" fillId="26" borderId="15" xfId="0" applyFont="1" applyFill="1" applyBorder="1" applyAlignment="1">
      <alignment horizontal="center"/>
    </xf>
    <xf numFmtId="0" fontId="8" fillId="26" borderId="14" xfId="0" applyFont="1" applyFill="1" applyBorder="1" applyAlignment="1">
      <alignment horizontal="center"/>
    </xf>
    <xf numFmtId="0" fontId="0" fillId="26" borderId="15" xfId="0" applyFill="1" applyBorder="1" applyAlignment="1">
      <alignment horizontal="center"/>
    </xf>
    <xf numFmtId="0" fontId="0" fillId="26" borderId="14" xfId="0" applyFill="1" applyBorder="1" applyAlignment="1">
      <alignment horizontal="center"/>
    </xf>
    <xf numFmtId="0" fontId="8" fillId="26" borderId="11" xfId="0" applyFont="1" applyFill="1" applyBorder="1" applyAlignment="1">
      <alignment horizontal="center"/>
    </xf>
    <xf numFmtId="0" fontId="8" fillId="26" borderId="12" xfId="0" applyFont="1" applyFill="1" applyBorder="1" applyAlignment="1">
      <alignment horizontal="center"/>
    </xf>
    <xf numFmtId="0" fontId="8" fillId="26" borderId="13" xfId="0" applyFont="1" applyFill="1" applyBorder="1" applyAlignment="1">
      <alignment horizontal="center"/>
    </xf>
    <xf numFmtId="0" fontId="29" fillId="26" borderId="10" xfId="0" applyFont="1" applyFill="1" applyBorder="1" applyAlignment="1">
      <alignment horizontal="center"/>
    </xf>
    <xf numFmtId="166" fontId="69" fillId="28" borderId="10" xfId="0" applyNumberFormat="1" applyFont="1" applyFill="1" applyBorder="1" applyAlignment="1">
      <alignment horizontal="center" vertical="center" wrapText="1"/>
    </xf>
    <xf numFmtId="0" fontId="67" fillId="28" borderId="10" xfId="0" applyFont="1" applyFill="1" applyBorder="1" applyAlignment="1">
      <alignment horizontal="left"/>
    </xf>
    <xf numFmtId="166" fontId="72" fillId="28" borderId="10" xfId="0" applyNumberFormat="1" applyFont="1" applyFill="1" applyBorder="1" applyAlignment="1">
      <alignment horizontal="center" vertical="center" wrapText="1"/>
    </xf>
    <xf numFmtId="166" fontId="29" fillId="28" borderId="57" xfId="0" applyNumberFormat="1" applyFont="1" applyFill="1" applyBorder="1" applyAlignment="1">
      <alignment horizontal="center" vertical="center" wrapText="1"/>
    </xf>
    <xf numFmtId="166" fontId="29" fillId="28" borderId="49" xfId="0" applyNumberFormat="1" applyFont="1" applyFill="1" applyBorder="1" applyAlignment="1">
      <alignment horizontal="center" vertical="center" wrapText="1"/>
    </xf>
    <xf numFmtId="166" fontId="29" fillId="28" borderId="58" xfId="0" applyNumberFormat="1" applyFont="1" applyFill="1" applyBorder="1" applyAlignment="1">
      <alignment horizontal="center" vertical="center" wrapText="1"/>
    </xf>
    <xf numFmtId="166" fontId="65" fillId="28" borderId="1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31" borderId="15" xfId="0" applyFont="1" applyFill="1" applyBorder="1" applyAlignment="1">
      <alignment horizontal="center" textRotation="45"/>
    </xf>
    <xf numFmtId="0" fontId="5" fillId="31" borderId="14" xfId="0" applyFont="1" applyFill="1" applyBorder="1" applyAlignment="1">
      <alignment horizontal="center" textRotation="45"/>
    </xf>
    <xf numFmtId="0" fontId="92" fillId="27" borderId="15" xfId="0" applyFont="1" applyFill="1" applyBorder="1" applyAlignment="1">
      <alignment horizontal="center"/>
    </xf>
    <xf numFmtId="0" fontId="92" fillId="27" borderId="14" xfId="0" applyFont="1" applyFill="1" applyBorder="1" applyAlignment="1">
      <alignment horizontal="center"/>
    </xf>
    <xf numFmtId="0" fontId="29" fillId="28" borderId="10" xfId="0" applyFont="1" applyFill="1" applyBorder="1" applyAlignment="1">
      <alignment horizontal="center"/>
    </xf>
    <xf numFmtId="0" fontId="8" fillId="28" borderId="10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3" fontId="8" fillId="26" borderId="11" xfId="0" applyNumberFormat="1" applyFont="1" applyFill="1" applyBorder="1" applyAlignment="1">
      <alignment horizontal="center"/>
    </xf>
    <xf numFmtId="3" fontId="8" fillId="26" borderId="13" xfId="0" applyNumberFormat="1" applyFont="1" applyFill="1" applyBorder="1" applyAlignment="1">
      <alignment horizontal="center"/>
    </xf>
    <xf numFmtId="3" fontId="8" fillId="28" borderId="11" xfId="0" applyNumberFormat="1" applyFont="1" applyFill="1" applyBorder="1" applyAlignment="1">
      <alignment horizontal="center"/>
    </xf>
    <xf numFmtId="3" fontId="8" fillId="28" borderId="13" xfId="0" applyNumberFormat="1" applyFont="1" applyFill="1" applyBorder="1" applyAlignment="1">
      <alignment horizontal="center"/>
    </xf>
    <xf numFmtId="0" fontId="41" fillId="29" borderId="11" xfId="0" applyFont="1" applyFill="1" applyBorder="1" applyAlignment="1">
      <alignment horizontal="center"/>
    </xf>
    <xf numFmtId="0" fontId="41" fillId="29" borderId="13" xfId="0" applyFont="1" applyFill="1" applyBorder="1" applyAlignment="1">
      <alignment horizontal="center"/>
    </xf>
    <xf numFmtId="0" fontId="29" fillId="26" borderId="27" xfId="0" applyFont="1" applyFill="1" applyBorder="1" applyAlignment="1">
      <alignment horizontal="center"/>
    </xf>
    <xf numFmtId="0" fontId="29" fillId="26" borderId="31" xfId="0" applyFont="1" applyFill="1" applyBorder="1" applyAlignment="1">
      <alignment horizontal="center"/>
    </xf>
    <xf numFmtId="0" fontId="29" fillId="26" borderId="48" xfId="0" applyFont="1" applyFill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107" fillId="27" borderId="15" xfId="0" applyFont="1" applyFill="1" applyBorder="1" applyAlignment="1">
      <alignment horizontal="center" vertical="center" wrapText="1"/>
    </xf>
    <xf numFmtId="0" fontId="107" fillId="27" borderId="14" xfId="0" applyFont="1" applyFill="1" applyBorder="1" applyAlignment="1">
      <alignment horizontal="center" vertical="center" wrapText="1"/>
    </xf>
    <xf numFmtId="0" fontId="38" fillId="28" borderId="11" xfId="0" applyFont="1" applyFill="1" applyBorder="1" applyAlignment="1">
      <alignment horizontal="center" vertical="center" wrapText="1"/>
    </xf>
    <xf numFmtId="0" fontId="38" fillId="28" borderId="12" xfId="0" applyFont="1" applyFill="1" applyBorder="1" applyAlignment="1">
      <alignment horizontal="center" vertical="center" wrapText="1"/>
    </xf>
    <xf numFmtId="0" fontId="38" fillId="28" borderId="13" xfId="0" applyFont="1" applyFill="1" applyBorder="1" applyAlignment="1">
      <alignment horizontal="center" vertical="center" wrapText="1"/>
    </xf>
    <xf numFmtId="0" fontId="29" fillId="28" borderId="15" xfId="0" applyFont="1" applyFill="1" applyBorder="1" applyAlignment="1">
      <alignment horizontal="center" vertical="center" wrapText="1"/>
    </xf>
    <xf numFmtId="0" fontId="29" fillId="28" borderId="16" xfId="0" applyFont="1" applyFill="1" applyBorder="1" applyAlignment="1">
      <alignment horizontal="center" vertical="center" wrapText="1"/>
    </xf>
    <xf numFmtId="166" fontId="29" fillId="28" borderId="15" xfId="0" applyNumberFormat="1" applyFont="1" applyFill="1" applyBorder="1" applyAlignment="1">
      <alignment horizontal="center" vertical="center" wrapText="1"/>
    </xf>
    <xf numFmtId="166" fontId="29" fillId="28" borderId="16" xfId="0" applyNumberFormat="1" applyFont="1" applyFill="1" applyBorder="1" applyAlignment="1">
      <alignment horizontal="center" vertical="center" wrapText="1"/>
    </xf>
    <xf numFmtId="166" fontId="29" fillId="28" borderId="14" xfId="0" applyNumberFormat="1" applyFont="1" applyFill="1" applyBorder="1" applyAlignment="1">
      <alignment horizontal="center" vertical="center" wrapText="1"/>
    </xf>
    <xf numFmtId="0" fontId="7" fillId="31" borderId="15" xfId="0" applyFont="1" applyFill="1" applyBorder="1" applyAlignment="1">
      <alignment horizontal="center" textRotation="45"/>
    </xf>
    <xf numFmtId="0" fontId="7" fillId="31" borderId="16" xfId="0" applyFont="1" applyFill="1" applyBorder="1" applyAlignment="1">
      <alignment horizontal="center" textRotation="45"/>
    </xf>
    <xf numFmtId="0" fontId="7" fillId="31" borderId="14" xfId="0" applyFont="1" applyFill="1" applyBorder="1" applyAlignment="1">
      <alignment horizontal="center" textRotation="45"/>
    </xf>
    <xf numFmtId="166" fontId="93" fillId="27" borderId="15" xfId="0" applyNumberFormat="1" applyFont="1" applyFill="1" applyBorder="1" applyAlignment="1">
      <alignment horizontal="center" vertical="center" wrapText="1"/>
    </xf>
    <xf numFmtId="166" fontId="93" fillId="27" borderId="16" xfId="0" applyNumberFormat="1" applyFont="1" applyFill="1" applyBorder="1" applyAlignment="1">
      <alignment horizontal="center" vertical="center" wrapText="1"/>
    </xf>
    <xf numFmtId="166" fontId="93" fillId="27" borderId="14" xfId="0" applyNumberFormat="1" applyFont="1" applyFill="1" applyBorder="1" applyAlignment="1">
      <alignment horizontal="center" vertical="center" wrapText="1"/>
    </xf>
    <xf numFmtId="166" fontId="29" fillId="28" borderId="10" xfId="0" applyNumberFormat="1" applyFont="1" applyFill="1" applyBorder="1" applyAlignment="1">
      <alignment horizontal="center" vertical="center" wrapText="1"/>
    </xf>
    <xf numFmtId="166" fontId="27" fillId="28" borderId="10" xfId="0" applyNumberFormat="1" applyFont="1" applyFill="1" applyBorder="1" applyAlignment="1">
      <alignment horizontal="center" vertical="center" wrapText="1"/>
    </xf>
    <xf numFmtId="166" fontId="29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28" borderId="59" xfId="41" applyFont="1" applyFill="1" applyBorder="1" applyAlignment="1">
      <alignment horizontal="center"/>
    </xf>
    <xf numFmtId="0" fontId="8" fillId="28" borderId="45" xfId="41" applyFont="1" applyFill="1" applyBorder="1" applyAlignment="1">
      <alignment horizontal="center"/>
    </xf>
    <xf numFmtId="0" fontId="8" fillId="28" borderId="27" xfId="41" applyFont="1" applyFill="1" applyBorder="1" applyAlignment="1">
      <alignment horizontal="center"/>
    </xf>
    <xf numFmtId="0" fontId="8" fillId="28" borderId="58" xfId="41" applyFont="1" applyFill="1" applyBorder="1" applyAlignment="1">
      <alignment horizontal="center"/>
    </xf>
    <xf numFmtId="0" fontId="8" fillId="28" borderId="60" xfId="41" applyFont="1" applyFill="1" applyBorder="1" applyAlignment="1">
      <alignment horizontal="center"/>
    </xf>
    <xf numFmtId="0" fontId="8" fillId="28" borderId="48" xfId="41" applyFont="1" applyFill="1" applyBorder="1" applyAlignment="1">
      <alignment horizontal="center"/>
    </xf>
    <xf numFmtId="0" fontId="73" fillId="31" borderId="15" xfId="41" applyFont="1" applyFill="1" applyBorder="1" applyAlignment="1">
      <alignment horizontal="center" textRotation="45"/>
    </xf>
    <xf numFmtId="0" fontId="73" fillId="31" borderId="16" xfId="41" applyFont="1" applyFill="1" applyBorder="1" applyAlignment="1">
      <alignment horizontal="center" textRotation="45"/>
    </xf>
    <xf numFmtId="0" fontId="73" fillId="31" borderId="14" xfId="41" applyFont="1" applyFill="1" applyBorder="1" applyAlignment="1">
      <alignment horizontal="center" textRotation="45"/>
    </xf>
    <xf numFmtId="0" fontId="129" fillId="0" borderId="61" xfId="43" applyFont="1" applyBorder="1" applyAlignment="1">
      <alignment wrapText="1"/>
    </xf>
    <xf numFmtId="0" fontId="130" fillId="0" borderId="62" xfId="43" applyFont="1" applyBorder="1" applyAlignment="1">
      <alignment wrapText="1"/>
    </xf>
    <xf numFmtId="0" fontId="130" fillId="0" borderId="63" xfId="43" applyFont="1" applyBorder="1" applyAlignment="1">
      <alignment wrapText="1"/>
    </xf>
    <xf numFmtId="0" fontId="7" fillId="0" borderId="0" xfId="0" applyFont="1" applyAlignment="1">
      <alignment horizontal="center"/>
    </xf>
    <xf numFmtId="0" fontId="67" fillId="25" borderId="0" xfId="0" applyFont="1" applyFill="1" applyAlignment="1">
      <alignment horizontal="center"/>
    </xf>
    <xf numFmtId="164" fontId="68" fillId="25" borderId="0" xfId="26" applyNumberFormat="1" applyFont="1" applyFill="1" applyAlignment="1">
      <alignment horizontal="center"/>
    </xf>
    <xf numFmtId="0" fontId="8" fillId="31" borderId="15" xfId="0" applyFont="1" applyFill="1" applyBorder="1" applyAlignment="1">
      <alignment horizontal="center"/>
    </xf>
    <xf numFmtId="0" fontId="8" fillId="31" borderId="16" xfId="0" applyFont="1" applyFill="1" applyBorder="1" applyAlignment="1">
      <alignment horizontal="center"/>
    </xf>
    <xf numFmtId="0" fontId="8" fillId="31" borderId="14" xfId="0" applyFont="1" applyFill="1" applyBorder="1" applyAlignment="1">
      <alignment horizontal="center"/>
    </xf>
    <xf numFmtId="0" fontId="29" fillId="28" borderId="15" xfId="0" applyFont="1" applyFill="1" applyBorder="1" applyAlignment="1">
      <alignment horizontal="center"/>
    </xf>
    <xf numFmtId="0" fontId="29" fillId="28" borderId="14" xfId="0" applyFont="1" applyFill="1" applyBorder="1" applyAlignment="1">
      <alignment horizontal="center"/>
    </xf>
    <xf numFmtId="0" fontId="29" fillId="28" borderId="16" xfId="0" applyFont="1" applyFill="1" applyBorder="1" applyAlignment="1">
      <alignment horizontal="center"/>
    </xf>
    <xf numFmtId="0" fontId="8" fillId="28" borderId="15" xfId="0" applyFont="1" applyFill="1" applyBorder="1" applyAlignment="1">
      <alignment horizontal="center"/>
    </xf>
    <xf numFmtId="0" fontId="8" fillId="28" borderId="16" xfId="0" applyFont="1" applyFill="1" applyBorder="1" applyAlignment="1">
      <alignment horizontal="center"/>
    </xf>
    <xf numFmtId="0" fontId="8" fillId="28" borderId="14" xfId="0" applyFont="1" applyFill="1" applyBorder="1" applyAlignment="1">
      <alignment horizontal="center"/>
    </xf>
    <xf numFmtId="0" fontId="29" fillId="28" borderId="11" xfId="0" applyFont="1" applyFill="1" applyBorder="1" applyAlignment="1">
      <alignment horizontal="center"/>
    </xf>
    <xf numFmtId="0" fontId="29" fillId="28" borderId="13" xfId="0" applyFont="1" applyFill="1" applyBorder="1" applyAlignment="1">
      <alignment horizontal="center"/>
    </xf>
    <xf numFmtId="0" fontId="68" fillId="25" borderId="0" xfId="0" applyFont="1" applyFill="1" applyAlignment="1">
      <alignment horizontal="center"/>
    </xf>
    <xf numFmtId="164" fontId="32" fillId="32" borderId="15" xfId="26" applyNumberFormat="1" applyFont="1" applyFill="1" applyBorder="1" applyAlignment="1">
      <alignment horizontal="center" wrapText="1"/>
    </xf>
    <xf numFmtId="0" fontId="52" fillId="32" borderId="16" xfId="0" applyFont="1" applyFill="1" applyBorder="1" applyAlignment="1">
      <alignment horizontal="center" wrapText="1"/>
    </xf>
    <xf numFmtId="0" fontId="52" fillId="32" borderId="14" xfId="0" applyFont="1" applyFill="1" applyBorder="1" applyAlignment="1">
      <alignment horizontal="center" wrapText="1"/>
    </xf>
    <xf numFmtId="0" fontId="0" fillId="32" borderId="16" xfId="0" applyFill="1" applyBorder="1" applyAlignment="1">
      <alignment horizontal="center" wrapText="1"/>
    </xf>
    <xf numFmtId="0" fontId="0" fillId="32" borderId="14" xfId="0" applyFill="1" applyBorder="1" applyAlignment="1">
      <alignment horizontal="center" wrapText="1"/>
    </xf>
    <xf numFmtId="0" fontId="7" fillId="31" borderId="15" xfId="0" applyFont="1" applyFill="1" applyBorder="1" applyAlignment="1">
      <alignment horizontal="center" textRotation="255"/>
    </xf>
    <xf numFmtId="0" fontId="66" fillId="31" borderId="16" xfId="0" applyFont="1" applyFill="1" applyBorder="1" applyAlignment="1">
      <alignment horizontal="center" textRotation="255"/>
    </xf>
    <xf numFmtId="0" fontId="66" fillId="31" borderId="14" xfId="0" applyFont="1" applyFill="1" applyBorder="1" applyAlignment="1">
      <alignment horizontal="center" textRotation="255"/>
    </xf>
    <xf numFmtId="165" fontId="65" fillId="28" borderId="10" xfId="27" applyNumberFormat="1" applyFont="1" applyFill="1" applyBorder="1" applyAlignment="1">
      <alignment horizontal="center"/>
    </xf>
    <xf numFmtId="165" fontId="64" fillId="28" borderId="10" xfId="27" applyNumberFormat="1" applyFont="1" applyFill="1" applyBorder="1" applyAlignment="1">
      <alignment horizontal="center"/>
    </xf>
    <xf numFmtId="164" fontId="31" fillId="0" borderId="10" xfId="26" applyNumberFormat="1" applyFont="1" applyBorder="1" applyAlignment="1">
      <alignment horizontal="left"/>
    </xf>
    <xf numFmtId="164" fontId="32" fillId="0" borderId="10" xfId="26" applyNumberFormat="1" applyFont="1" applyBorder="1" applyAlignment="1">
      <alignment horizontal="center"/>
    </xf>
    <xf numFmtId="0" fontId="0" fillId="32" borderId="15" xfId="0" applyFill="1" applyBorder="1" applyAlignment="1">
      <alignment horizontal="center" wrapText="1"/>
    </xf>
    <xf numFmtId="164" fontId="32" fillId="32" borderId="16" xfId="26" applyNumberFormat="1" applyFont="1" applyFill="1" applyBorder="1" applyAlignment="1">
      <alignment horizontal="center" wrapText="1"/>
    </xf>
    <xf numFmtId="164" fontId="32" fillId="32" borderId="14" xfId="26" applyNumberFormat="1" applyFont="1" applyFill="1" applyBorder="1" applyAlignment="1">
      <alignment horizontal="center" wrapText="1"/>
    </xf>
    <xf numFmtId="164" fontId="31" fillId="33" borderId="15" xfId="26" applyNumberFormat="1" applyFont="1" applyFill="1" applyBorder="1" applyAlignment="1">
      <alignment wrapText="1"/>
    </xf>
    <xf numFmtId="0" fontId="0" fillId="33" borderId="16" xfId="0" applyFill="1" applyBorder="1" applyAlignment="1">
      <alignment wrapText="1"/>
    </xf>
    <xf numFmtId="0" fontId="0" fillId="33" borderId="14" xfId="0" applyFill="1" applyBorder="1" applyAlignment="1">
      <alignment wrapText="1"/>
    </xf>
    <xf numFmtId="164" fontId="32" fillId="0" borderId="0" xfId="26" applyNumberFormat="1" applyFont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4" fontId="7" fillId="32" borderId="15" xfId="26" applyNumberFormat="1" applyFont="1" applyFill="1" applyBorder="1" applyAlignment="1">
      <alignment horizontal="center" wrapText="1"/>
    </xf>
    <xf numFmtId="164" fontId="7" fillId="32" borderId="16" xfId="26" applyNumberFormat="1" applyFont="1" applyFill="1" applyBorder="1" applyAlignment="1">
      <alignment horizontal="center" wrapText="1"/>
    </xf>
    <xf numFmtId="164" fontId="7" fillId="32" borderId="14" xfId="26" applyNumberFormat="1" applyFont="1" applyFill="1" applyBorder="1" applyAlignment="1">
      <alignment horizontal="center" wrapText="1"/>
    </xf>
    <xf numFmtId="164" fontId="31" fillId="33" borderId="15" xfId="26" applyNumberFormat="1" applyFont="1" applyFill="1" applyBorder="1" applyAlignment="1">
      <alignment horizontal="right" wrapText="1"/>
    </xf>
    <xf numFmtId="0" fontId="0" fillId="33" borderId="16" xfId="0" applyFill="1" applyBorder="1" applyAlignment="1">
      <alignment horizontal="right" wrapText="1"/>
    </xf>
    <xf numFmtId="0" fontId="0" fillId="33" borderId="14" xfId="0" applyFill="1" applyBorder="1" applyAlignment="1">
      <alignment horizontal="right" wrapText="1"/>
    </xf>
    <xf numFmtId="164" fontId="7" fillId="33" borderId="15" xfId="26" applyNumberFormat="1" applyFont="1" applyFill="1" applyBorder="1" applyAlignment="1">
      <alignment horizontal="center" wrapText="1"/>
    </xf>
    <xf numFmtId="0" fontId="1" fillId="33" borderId="16" xfId="0" applyFont="1" applyFill="1" applyBorder="1" applyAlignment="1">
      <alignment horizontal="center" wrapText="1"/>
    </xf>
    <xf numFmtId="0" fontId="1" fillId="33" borderId="14" xfId="0" applyFont="1" applyFill="1" applyBorder="1" applyAlignment="1">
      <alignment horizontal="center" wrapText="1"/>
    </xf>
    <xf numFmtId="0" fontId="7" fillId="25" borderId="0" xfId="0" applyFont="1" applyFill="1" applyAlignment="1">
      <alignment horizontal="center"/>
    </xf>
    <xf numFmtId="0" fontId="0" fillId="32" borderId="16" xfId="0" applyFill="1" applyBorder="1" applyAlignment="1">
      <alignment horizontal="center"/>
    </xf>
    <xf numFmtId="0" fontId="0" fillId="32" borderId="14" xfId="0" applyFill="1" applyBorder="1" applyAlignment="1">
      <alignment horizontal="center"/>
    </xf>
    <xf numFmtId="164" fontId="120" fillId="32" borderId="15" xfId="26" applyNumberFormat="1" applyFont="1" applyFill="1" applyBorder="1" applyAlignment="1">
      <alignment wrapText="1"/>
    </xf>
    <xf numFmtId="164" fontId="120" fillId="32" borderId="16" xfId="26" applyNumberFormat="1" applyFont="1" applyFill="1" applyBorder="1" applyAlignment="1">
      <alignment wrapText="1"/>
    </xf>
    <xf numFmtId="164" fontId="120" fillId="32" borderId="14" xfId="26" applyNumberFormat="1" applyFont="1" applyFill="1" applyBorder="1" applyAlignment="1">
      <alignment wrapText="1"/>
    </xf>
    <xf numFmtId="164" fontId="32" fillId="32" borderId="10" xfId="26" applyNumberFormat="1" applyFont="1" applyFill="1" applyBorder="1" applyAlignment="1">
      <alignment horizontal="center" wrapText="1"/>
    </xf>
    <xf numFmtId="165" fontId="8" fillId="28" borderId="10" xfId="27" applyNumberFormat="1" applyFont="1" applyFill="1" applyBorder="1" applyAlignment="1">
      <alignment horizontal="center"/>
    </xf>
    <xf numFmtId="0" fontId="7" fillId="31" borderId="16" xfId="0" applyFont="1" applyFill="1" applyBorder="1" applyAlignment="1">
      <alignment horizontal="center" textRotation="255"/>
    </xf>
    <xf numFmtId="0" fontId="7" fillId="31" borderId="14" xfId="0" applyFont="1" applyFill="1" applyBorder="1" applyAlignment="1">
      <alignment horizontal="center" textRotation="255"/>
    </xf>
    <xf numFmtId="165" fontId="29" fillId="28" borderId="10" xfId="27" applyNumberFormat="1" applyFont="1" applyFill="1" applyBorder="1" applyAlignment="1">
      <alignment horizontal="center"/>
    </xf>
    <xf numFmtId="0" fontId="55" fillId="0" borderId="64" xfId="42" applyFont="1" applyBorder="1" applyAlignment="1">
      <alignment horizontal="left" vertical="center" indent="1"/>
    </xf>
    <xf numFmtId="0" fontId="55" fillId="0" borderId="62" xfId="42" applyFont="1" applyBorder="1" applyAlignment="1">
      <alignment horizontal="left" vertical="center" indent="1"/>
    </xf>
    <xf numFmtId="0" fontId="55" fillId="0" borderId="63" xfId="42" applyFont="1" applyBorder="1" applyAlignment="1">
      <alignment horizontal="left" vertical="center" indent="1"/>
    </xf>
    <xf numFmtId="0" fontId="8" fillId="0" borderId="11" xfId="40" applyFont="1" applyBorder="1" applyAlignment="1">
      <alignment horizontal="center"/>
    </xf>
    <xf numFmtId="0" fontId="8" fillId="0" borderId="12" xfId="40" applyFont="1" applyBorder="1" applyAlignment="1">
      <alignment horizontal="center"/>
    </xf>
    <xf numFmtId="0" fontId="8" fillId="0" borderId="13" xfId="40" applyFont="1" applyBorder="1" applyAlignment="1">
      <alignment horizontal="center"/>
    </xf>
    <xf numFmtId="0" fontId="8" fillId="24" borderId="11" xfId="40" applyFont="1" applyFill="1" applyBorder="1" applyAlignment="1">
      <alignment horizontal="center"/>
    </xf>
    <xf numFmtId="0" fontId="8" fillId="24" borderId="12" xfId="40" applyFont="1" applyFill="1" applyBorder="1" applyAlignment="1">
      <alignment horizontal="center"/>
    </xf>
    <xf numFmtId="0" fontId="8" fillId="24" borderId="13" xfId="40" applyFont="1" applyFill="1" applyBorder="1" applyAlignment="1">
      <alignment horizontal="center"/>
    </xf>
    <xf numFmtId="0" fontId="110" fillId="0" borderId="61" xfId="0" applyFont="1" applyBorder="1" applyAlignment="1">
      <alignment horizontal="left"/>
    </xf>
    <xf numFmtId="0" fontId="110" fillId="0" borderId="63" xfId="0" applyFont="1" applyBorder="1" applyAlignment="1">
      <alignment horizontal="left"/>
    </xf>
    <xf numFmtId="0" fontId="108" fillId="0" borderId="50" xfId="0" applyFont="1" applyBorder="1" applyAlignment="1">
      <alignment horizontal="center" vertical="center"/>
    </xf>
    <xf numFmtId="0" fontId="108" fillId="0" borderId="5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0" fillId="0" borderId="38" xfId="0" applyBorder="1"/>
    <xf numFmtId="0" fontId="0" fillId="0" borderId="0" xfId="0"/>
    <xf numFmtId="0" fontId="0" fillId="0" borderId="39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70" fillId="0" borderId="68" xfId="40" applyFont="1" applyBorder="1" applyAlignment="1">
      <alignment horizontal="center"/>
    </xf>
    <xf numFmtId="0" fontId="70" fillId="0" borderId="56" xfId="40" applyFont="1" applyBorder="1" applyAlignment="1">
      <alignment horizontal="center"/>
    </xf>
    <xf numFmtId="0" fontId="109" fillId="0" borderId="36" xfId="40" applyFont="1" applyBorder="1" applyAlignment="1">
      <alignment horizontal="center"/>
    </xf>
    <xf numFmtId="0" fontId="109" fillId="0" borderId="61" xfId="40" applyFont="1" applyBorder="1" applyAlignment="1">
      <alignment horizontal="center"/>
    </xf>
    <xf numFmtId="0" fontId="109" fillId="0" borderId="63" xfId="40" applyFont="1" applyBorder="1" applyAlignment="1">
      <alignment horizontal="center"/>
    </xf>
    <xf numFmtId="0" fontId="109" fillId="0" borderId="0" xfId="0" applyFont="1" applyAlignment="1">
      <alignment horizontal="center"/>
    </xf>
    <xf numFmtId="0" fontId="113" fillId="0" borderId="15" xfId="0" applyFont="1" applyBorder="1" applyAlignment="1">
      <alignment horizontal="center" vertical="center"/>
    </xf>
    <xf numFmtId="0" fontId="113" fillId="0" borderId="14" xfId="0" applyFont="1" applyBorder="1" applyAlignment="1">
      <alignment horizontal="center" vertical="center"/>
    </xf>
    <xf numFmtId="0" fontId="109" fillId="0" borderId="60" xfId="0" applyFont="1" applyBorder="1" applyAlignment="1">
      <alignment horizont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 xr:uid="{00000000-0005-0000-0000-00001A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1" xfId="31" builtinId="29" customBuiltin="1"/>
    <cellStyle name="Jelölőszín 2" xfId="32" builtinId="33" customBuiltin="1"/>
    <cellStyle name="Jelölőszín 3" xfId="33" builtinId="37" customBuiltin="1"/>
    <cellStyle name="Jelölőszín 4" xfId="34" builtinId="41" customBuiltin="1"/>
    <cellStyle name="Jelölőszín 5" xfId="35" builtinId="45" customBuiltin="1"/>
    <cellStyle name="Jelölőszín 6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 xr:uid="{00000000-0005-0000-0000-000028000000}"/>
    <cellStyle name="Normál_Pénzátad." xfId="41" xr:uid="{00000000-0005-0000-0000-000029000000}"/>
    <cellStyle name="Normál_SEGEDLETEK" xfId="42" xr:uid="{00000000-0005-0000-0000-00002A000000}"/>
    <cellStyle name="Normál_Szoc.jutt." xfId="43" xr:uid="{00000000-0005-0000-0000-00002B000000}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dvar2014/Ktgv%20Mudvar%202014.%20rende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vetési mérleg"/>
      <sheetName val="Műk-felh.mérleg"/>
      <sheetName val="Bevétel össz."/>
      <sheetName val="Állami"/>
      <sheetName val="Ber.-felú."/>
      <sheetName val="Pénze.átadás"/>
      <sheetName val="Szoc.jutt."/>
      <sheetName val="Önkormányzat"/>
      <sheetName val="Önk.hivatal"/>
      <sheetName val="Eu tám."/>
      <sheetName val="Áth.köt."/>
      <sheetName val="Ktett tám."/>
      <sheetName val="Ei. felh.terv"/>
    </sheetNames>
    <sheetDataSet>
      <sheetData sheetId="0"/>
      <sheetData sheetId="1"/>
      <sheetData sheetId="2"/>
      <sheetData sheetId="3"/>
      <sheetData sheetId="4" refreshError="1">
        <row r="31">
          <cell r="G31">
            <v>0</v>
          </cell>
        </row>
        <row r="37">
          <cell r="G37">
            <v>0</v>
          </cell>
        </row>
        <row r="43">
          <cell r="G43">
            <v>0</v>
          </cell>
        </row>
      </sheetData>
      <sheetData sheetId="5" refreshError="1">
        <row r="20">
          <cell r="G20">
            <v>0</v>
          </cell>
        </row>
        <row r="23">
          <cell r="G23">
            <v>0</v>
          </cell>
        </row>
        <row r="31">
          <cell r="G31">
            <v>0</v>
          </cell>
        </row>
        <row r="35">
          <cell r="G35">
            <v>0</v>
          </cell>
        </row>
      </sheetData>
      <sheetData sheetId="6" refreshError="1">
        <row r="35">
          <cell r="G35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L33"/>
  <sheetViews>
    <sheetView view="pageLayout" topLeftCell="A16" workbookViewId="0">
      <selection activeCell="L1" sqref="L1"/>
    </sheetView>
  </sheetViews>
  <sheetFormatPr defaultRowHeight="12.75" x14ac:dyDescent="0.2"/>
  <cols>
    <col min="1" max="1" width="6.28515625" customWidth="1"/>
    <col min="2" max="2" width="44.7109375" customWidth="1"/>
    <col min="3" max="3" width="14.5703125" hidden="1" customWidth="1"/>
    <col min="4" max="4" width="13.140625" hidden="1" customWidth="1"/>
    <col min="5" max="5" width="14" hidden="1" customWidth="1"/>
    <col min="6" max="6" width="20.7109375" customWidth="1"/>
    <col min="7" max="7" width="7" customWidth="1"/>
    <col min="8" max="8" width="47" customWidth="1"/>
    <col min="9" max="9" width="14.42578125" hidden="1" customWidth="1"/>
    <col min="10" max="11" width="14.5703125" hidden="1" customWidth="1"/>
    <col min="12" max="12" width="21.5703125" customWidth="1"/>
  </cols>
  <sheetData>
    <row r="1" spans="1:12" ht="24.95" customHeight="1" x14ac:dyDescent="0.3">
      <c r="A1" s="794"/>
      <c r="B1" s="799" t="s">
        <v>87</v>
      </c>
      <c r="C1" s="796" t="s">
        <v>51</v>
      </c>
      <c r="D1" s="797"/>
      <c r="E1" s="798"/>
      <c r="F1" s="48" t="s">
        <v>689</v>
      </c>
      <c r="G1" s="792"/>
      <c r="H1" s="799" t="s">
        <v>9</v>
      </c>
      <c r="I1" s="789" t="s">
        <v>51</v>
      </c>
      <c r="J1" s="790"/>
      <c r="K1" s="791"/>
      <c r="L1" s="48" t="s">
        <v>689</v>
      </c>
    </row>
    <row r="2" spans="1:12" ht="24.95" customHeight="1" x14ac:dyDescent="0.3">
      <c r="A2" s="795"/>
      <c r="B2" s="799"/>
      <c r="C2" s="63" t="s">
        <v>57</v>
      </c>
      <c r="D2" s="63" t="s">
        <v>395</v>
      </c>
      <c r="E2" s="63" t="s">
        <v>71</v>
      </c>
      <c r="F2" s="49" t="s">
        <v>431</v>
      </c>
      <c r="G2" s="793"/>
      <c r="H2" s="799"/>
      <c r="I2" s="63" t="s">
        <v>57</v>
      </c>
      <c r="J2" s="63" t="s">
        <v>416</v>
      </c>
      <c r="K2" s="63" t="s">
        <v>71</v>
      </c>
      <c r="L2" s="49" t="s">
        <v>431</v>
      </c>
    </row>
    <row r="3" spans="1:12" ht="24.95" customHeight="1" x14ac:dyDescent="0.3">
      <c r="A3" s="178" t="s">
        <v>328</v>
      </c>
      <c r="B3" s="2" t="s">
        <v>321</v>
      </c>
      <c r="C3" s="104">
        <f>SUM('Bevétel össz.'!C9)</f>
        <v>0</v>
      </c>
      <c r="D3" s="104">
        <f>SUM('Bevétel össz.'!D9)</f>
        <v>0</v>
      </c>
      <c r="E3" s="104">
        <f>SUM('Bevétel össz.'!E9)</f>
        <v>0</v>
      </c>
      <c r="F3" s="165">
        <f>SUM('Bevétel össz.'!F9)</f>
        <v>56512929</v>
      </c>
      <c r="G3" s="113" t="s">
        <v>169</v>
      </c>
      <c r="H3" s="119" t="s">
        <v>2</v>
      </c>
      <c r="I3" s="212" t="e">
        <f>SUM('Kiadás ktgvszervenként'!S6)</f>
        <v>#REF!</v>
      </c>
      <c r="J3" s="212" t="e">
        <f>SUM('Kiadás ktgvszervenként'!T6)</f>
        <v>#REF!</v>
      </c>
      <c r="K3" s="212" t="e">
        <f>SUM('Kiadás ktgvszervenként'!U6)</f>
        <v>#REF!</v>
      </c>
      <c r="L3" s="196">
        <f>SUM('Kiadás ktgvszervenként'!V6)</f>
        <v>86983644</v>
      </c>
    </row>
    <row r="4" spans="1:12" ht="24.95" customHeight="1" x14ac:dyDescent="0.3">
      <c r="A4" s="178" t="s">
        <v>329</v>
      </c>
      <c r="B4" s="2" t="s">
        <v>417</v>
      </c>
      <c r="C4" s="207">
        <f>SUM('Bevétel össz.'!C14)</f>
        <v>0</v>
      </c>
      <c r="D4" s="207">
        <f>SUM('Bevétel össz.'!D14)</f>
        <v>0</v>
      </c>
      <c r="E4" s="207">
        <f>SUM('Bevétel össz.'!E14)</f>
        <v>0</v>
      </c>
      <c r="F4" s="25">
        <f>SUM('Bevétel össz.'!F14)</f>
        <v>21112800</v>
      </c>
      <c r="G4" s="113" t="s">
        <v>174</v>
      </c>
      <c r="H4" s="119" t="s">
        <v>56</v>
      </c>
      <c r="I4" s="212" t="e">
        <f>SUM('Kiadás ktgvszervenként'!S7)</f>
        <v>#REF!</v>
      </c>
      <c r="J4" s="212" t="e">
        <f>SUM('Kiadás ktgvszervenként'!T7)</f>
        <v>#REF!</v>
      </c>
      <c r="K4" s="212" t="e">
        <f>SUM('Kiadás ktgvszervenként'!U7)</f>
        <v>#REF!</v>
      </c>
      <c r="L4" s="196">
        <f>SUM('Kiadás ktgvszervenként'!V7)</f>
        <v>17383608</v>
      </c>
    </row>
    <row r="5" spans="1:12" ht="24.95" customHeight="1" x14ac:dyDescent="0.3">
      <c r="A5" s="179" t="s">
        <v>320</v>
      </c>
      <c r="B5" s="119" t="s">
        <v>432</v>
      </c>
      <c r="C5" s="192">
        <f>SUM(C3:C4)</f>
        <v>0</v>
      </c>
      <c r="D5" s="113">
        <f>SUM(D3:D4)</f>
        <v>0</v>
      </c>
      <c r="E5" s="192">
        <f>SUM(E3:E4)</f>
        <v>0</v>
      </c>
      <c r="F5" s="196">
        <f>SUM(F3:F4)</f>
        <v>77625729</v>
      </c>
      <c r="G5" s="113" t="s">
        <v>234</v>
      </c>
      <c r="H5" s="119" t="s">
        <v>3</v>
      </c>
      <c r="I5" s="212" t="e">
        <f>SUM('Kiadás ktgvszervenként'!S8)</f>
        <v>#REF!</v>
      </c>
      <c r="J5" s="212" t="e">
        <f>SUM('Kiadás ktgvszervenként'!T8)</f>
        <v>#REF!</v>
      </c>
      <c r="K5" s="212" t="e">
        <f>SUM('Kiadás ktgvszervenként'!U8)</f>
        <v>#REF!</v>
      </c>
      <c r="L5" s="196">
        <f>SUM('Kiadás ktgvszervenként'!V8)</f>
        <v>79745477</v>
      </c>
    </row>
    <row r="6" spans="1:12" ht="24.95" customHeight="1" x14ac:dyDescent="0.3">
      <c r="A6" s="178" t="s">
        <v>333</v>
      </c>
      <c r="B6" s="2" t="s">
        <v>418</v>
      </c>
      <c r="C6" s="207">
        <f>SUM('Bevétel össz.'!C16)</f>
        <v>0</v>
      </c>
      <c r="D6" s="207">
        <f>SUM('Bevétel össz.'!D16)</f>
        <v>0</v>
      </c>
      <c r="E6" s="207">
        <f>SUM('Bevétel össz.'!E16)</f>
        <v>0</v>
      </c>
      <c r="F6" s="198">
        <f>SUM('Bevétel össz.'!F16)</f>
        <v>0</v>
      </c>
      <c r="G6" s="113" t="s">
        <v>266</v>
      </c>
      <c r="H6" s="119" t="s">
        <v>4</v>
      </c>
      <c r="I6" s="212" t="e">
        <f>SUM('Kiadás ktgvszervenként'!S9)</f>
        <v>#REF!</v>
      </c>
      <c r="J6" s="212" t="e">
        <f>SUM('Kiadás ktgvszervenként'!T9)</f>
        <v>#REF!</v>
      </c>
      <c r="K6" s="212" t="e">
        <f>SUM('Kiadás ktgvszervenként'!U9)</f>
        <v>#REF!</v>
      </c>
      <c r="L6" s="196">
        <f>SUM('Kiadás ktgvszervenként'!V9)</f>
        <v>7000800</v>
      </c>
    </row>
    <row r="7" spans="1:12" ht="24.95" customHeight="1" x14ac:dyDescent="0.3">
      <c r="A7" s="183" t="s">
        <v>331</v>
      </c>
      <c r="B7" s="2" t="s">
        <v>419</v>
      </c>
      <c r="C7" s="207">
        <f>SUM('Bevétel össz.'!C20)</f>
        <v>0</v>
      </c>
      <c r="D7" s="207">
        <f>SUM('Bevétel össz.'!D20)</f>
        <v>0</v>
      </c>
      <c r="E7" s="207">
        <f>SUM('Bevétel össz.'!E20)</f>
        <v>0</v>
      </c>
      <c r="F7" s="198">
        <f>SUM('Bevétel össz.'!F20)</f>
        <v>0</v>
      </c>
      <c r="G7" s="556" t="s">
        <v>608</v>
      </c>
      <c r="H7" s="557" t="s">
        <v>268</v>
      </c>
      <c r="I7" s="194" t="e">
        <f>SUM('Kiadás ktgvszervenként'!S11)</f>
        <v>#REF!</v>
      </c>
      <c r="J7" s="208" t="e">
        <f>SUM('Kiadás ktgvszervenként'!T11)</f>
        <v>#REF!</v>
      </c>
      <c r="K7" s="194" t="e">
        <f>SUM('Kiadás ktgvszervenként'!U11)</f>
        <v>#REF!</v>
      </c>
      <c r="L7" s="197">
        <f>SUM('Kiadás ktgvszervenként'!F10)</f>
        <v>18163453</v>
      </c>
    </row>
    <row r="8" spans="1:12" ht="24.95" customHeight="1" x14ac:dyDescent="0.3">
      <c r="A8" s="184" t="s">
        <v>332</v>
      </c>
      <c r="B8" s="119" t="s">
        <v>421</v>
      </c>
      <c r="C8" s="113">
        <f>SUM(C6:C7)</f>
        <v>0</v>
      </c>
      <c r="D8" s="113">
        <f>SUM(D6:D7)</f>
        <v>0</v>
      </c>
      <c r="E8" s="192">
        <f>SUM(E6:E7)</f>
        <v>0</v>
      </c>
      <c r="F8" s="196">
        <f>SUM(F6:F7)</f>
        <v>0</v>
      </c>
      <c r="G8" s="190" t="s">
        <v>269</v>
      </c>
      <c r="H8" s="53" t="s">
        <v>305</v>
      </c>
      <c r="I8" s="194" t="e">
        <f>SUM('Kiadás ktgvszervenként'!S12)</f>
        <v>#REF!</v>
      </c>
      <c r="J8" s="208" t="e">
        <f>SUM('Kiadás ktgvszervenként'!T12)</f>
        <v>#REF!</v>
      </c>
      <c r="K8" s="194" t="e">
        <f>SUM('Kiadás ktgvszervenként'!U12)</f>
        <v>#REF!</v>
      </c>
      <c r="L8" s="197">
        <f>SUM('Kiadás ktgvszervenként'!F11)</f>
        <v>21152748</v>
      </c>
    </row>
    <row r="9" spans="1:12" ht="24.95" customHeight="1" x14ac:dyDescent="0.3">
      <c r="A9" s="185" t="s">
        <v>335</v>
      </c>
      <c r="B9" s="200" t="s">
        <v>438</v>
      </c>
      <c r="C9" s="207">
        <f>SUM('Bevétel össz.'!C22)</f>
        <v>0</v>
      </c>
      <c r="D9" s="207">
        <f>SUM('Bevétel össz.'!D22)</f>
        <v>0</v>
      </c>
      <c r="E9" s="207">
        <f>SUM('Bevétel össz.'!E22)</f>
        <v>0</v>
      </c>
      <c r="F9" s="198">
        <f>SUM('Bevétel össz.'!F22)</f>
        <v>2500000</v>
      </c>
      <c r="G9" s="177" t="s">
        <v>271</v>
      </c>
      <c r="H9" s="53" t="s">
        <v>424</v>
      </c>
      <c r="I9" s="194" t="e">
        <f>SUM('Kiadás ktgvszervenként'!S13)</f>
        <v>#REF!</v>
      </c>
      <c r="J9" s="208" t="e">
        <f>SUM('Kiadás ktgvszervenként'!T13)</f>
        <v>#REF!</v>
      </c>
      <c r="K9" s="194" t="e">
        <f>SUM('Kiadás ktgvszervenként'!U13)</f>
        <v>#REF!</v>
      </c>
      <c r="L9" s="197">
        <f>SUM('Kiadás ktgvszervenként'!F12)</f>
        <v>0</v>
      </c>
    </row>
    <row r="10" spans="1:12" ht="24.95" customHeight="1" x14ac:dyDescent="0.3">
      <c r="A10" s="185" t="s">
        <v>337</v>
      </c>
      <c r="B10" s="200" t="s">
        <v>439</v>
      </c>
      <c r="C10" s="207">
        <f>SUM('Bevétel össz.'!C23)</f>
        <v>0</v>
      </c>
      <c r="D10" s="207">
        <f>SUM('Bevétel össz.'!D23)</f>
        <v>0</v>
      </c>
      <c r="E10" s="207">
        <f>SUM('Bevétel össz.'!E23)</f>
        <v>0</v>
      </c>
      <c r="F10" s="198">
        <f>SUM('Bevétel össz.'!F23)</f>
        <v>6500000</v>
      </c>
      <c r="G10" s="177" t="s">
        <v>273</v>
      </c>
      <c r="H10" s="53" t="s">
        <v>307</v>
      </c>
      <c r="I10" s="194" t="e">
        <f>SUM('Kiadás ktgvszervenként'!S14)</f>
        <v>#REF!</v>
      </c>
      <c r="J10" s="208" t="e">
        <f>SUM('Kiadás ktgvszervenként'!T14)</f>
        <v>#REF!</v>
      </c>
      <c r="K10" s="194" t="e">
        <f>SUM('Kiadás ktgvszervenként'!U14)</f>
        <v>#REF!</v>
      </c>
      <c r="L10" s="197">
        <f>SUM('Kiadás ktgvszervenként'!F13)</f>
        <v>15246654</v>
      </c>
    </row>
    <row r="11" spans="1:12" ht="24.95" customHeight="1" x14ac:dyDescent="0.3">
      <c r="A11" s="1" t="s">
        <v>635</v>
      </c>
      <c r="B11" s="507" t="s">
        <v>595</v>
      </c>
      <c r="C11" s="173"/>
      <c r="D11" s="172"/>
      <c r="E11" s="172"/>
      <c r="F11" s="617">
        <f>SUM(Önkormányzat!F112)</f>
        <v>2000000</v>
      </c>
      <c r="G11" s="113" t="s">
        <v>277</v>
      </c>
      <c r="H11" s="119" t="s">
        <v>427</v>
      </c>
      <c r="I11" s="113"/>
      <c r="J11" s="113"/>
      <c r="K11" s="113"/>
      <c r="L11" s="51">
        <f>SUM(L7:L10)</f>
        <v>54562855</v>
      </c>
    </row>
    <row r="12" spans="1:12" ht="24.95" customHeight="1" x14ac:dyDescent="0.3">
      <c r="A12" s="1" t="s">
        <v>635</v>
      </c>
      <c r="B12" s="507" t="s">
        <v>596</v>
      </c>
      <c r="C12" s="173"/>
      <c r="D12" s="172"/>
      <c r="E12" s="172"/>
      <c r="F12" s="617">
        <f>SUM(Önkormányzat!F111)</f>
        <v>4200000</v>
      </c>
      <c r="G12" s="113"/>
      <c r="H12" s="119"/>
      <c r="I12" s="113"/>
      <c r="J12" s="113"/>
      <c r="K12" s="113"/>
      <c r="L12" s="51"/>
    </row>
    <row r="13" spans="1:12" ht="24.95" customHeight="1" x14ac:dyDescent="0.3">
      <c r="A13" s="185" t="s">
        <v>339</v>
      </c>
      <c r="B13" s="201" t="s">
        <v>440</v>
      </c>
      <c r="C13" s="207">
        <f>SUM('Bevétel össz.'!C24)</f>
        <v>0</v>
      </c>
      <c r="D13" s="207">
        <f>SUM('Bevétel össz.'!D24)</f>
        <v>0</v>
      </c>
      <c r="E13" s="207">
        <f>SUM('Bevétel össz.'!E24)</f>
        <v>0</v>
      </c>
      <c r="F13" s="198">
        <f>SUM('Bevétel össz.'!F24)</f>
        <v>150000000</v>
      </c>
      <c r="G13" s="188" t="s">
        <v>248</v>
      </c>
      <c r="H13" s="189" t="s">
        <v>5</v>
      </c>
      <c r="I13" s="212" t="e">
        <f>SUM('Kiadás ktgvszervenként'!S15)</f>
        <v>#REF!</v>
      </c>
      <c r="J13" s="212" t="e">
        <f>SUM('Kiadás ktgvszervenként'!T15)</f>
        <v>#REF!</v>
      </c>
      <c r="K13" s="212" t="e">
        <f>SUM('Kiadás ktgvszervenként'!U15)</f>
        <v>#REF!</v>
      </c>
      <c r="L13" s="196">
        <f>SUM('Kiadás ktgvszervenként'!V15)</f>
        <v>99077799</v>
      </c>
    </row>
    <row r="14" spans="1:12" ht="24.95" customHeight="1" x14ac:dyDescent="0.3">
      <c r="A14" s="185" t="s">
        <v>341</v>
      </c>
      <c r="B14" s="60" t="s">
        <v>343</v>
      </c>
      <c r="C14" s="207">
        <f>SUM('Bevétel össz.'!C27)</f>
        <v>0</v>
      </c>
      <c r="D14" s="207">
        <f>SUM('Bevétel össz.'!D27)</f>
        <v>0</v>
      </c>
      <c r="E14" s="207">
        <f>SUM('Bevétel össz.'!E27)</f>
        <v>0</v>
      </c>
      <c r="F14" s="198">
        <f>SUM('Bevétel össz.'!F27)</f>
        <v>6000000</v>
      </c>
      <c r="G14" s="188" t="s">
        <v>254</v>
      </c>
      <c r="H14" s="189" t="s">
        <v>63</v>
      </c>
      <c r="I14" s="212" t="e">
        <f>SUM('Kiadás ktgvszervenként'!S16)</f>
        <v>#REF!</v>
      </c>
      <c r="J14" s="212" t="e">
        <f>SUM('Kiadás ktgvszervenként'!T16)</f>
        <v>#REF!</v>
      </c>
      <c r="K14" s="212" t="e">
        <f>SUM('Kiadás ktgvszervenként'!U16)</f>
        <v>#REF!</v>
      </c>
      <c r="L14" s="196">
        <f>SUM('Kiadás ktgvszervenként'!V16)</f>
        <v>37310978</v>
      </c>
    </row>
    <row r="15" spans="1:12" ht="24.95" customHeight="1" x14ac:dyDescent="0.3">
      <c r="A15" s="185" t="s">
        <v>342</v>
      </c>
      <c r="B15" s="201" t="s">
        <v>441</v>
      </c>
      <c r="C15" s="207">
        <f>SUM('Bevétel össz.'!C28)</f>
        <v>0</v>
      </c>
      <c r="D15" s="207">
        <f>SUM('Bevétel össz.'!D28)</f>
        <v>0</v>
      </c>
      <c r="E15" s="207">
        <f>SUM('Bevétel össz.'!E28)</f>
        <v>0</v>
      </c>
      <c r="F15" s="198">
        <f>SUM('Bevétel össz.'!F28)</f>
        <v>50000</v>
      </c>
      <c r="G15" s="2" t="s">
        <v>256</v>
      </c>
      <c r="H15" s="53" t="s">
        <v>312</v>
      </c>
      <c r="I15" s="194" t="e">
        <f>SUM('Kiadás ktgvszervenként'!S17)</f>
        <v>#REF!</v>
      </c>
      <c r="J15" s="194" t="e">
        <f>SUM('Kiadás ktgvszervenként'!T17)</f>
        <v>#REF!</v>
      </c>
      <c r="K15" s="194" t="e">
        <f>SUM('Kiadás ktgvszervenként'!U17)</f>
        <v>#REF!</v>
      </c>
      <c r="L15" s="197">
        <f>SUM('Kiadás ktgvszervenként'!V17)</f>
        <v>0</v>
      </c>
    </row>
    <row r="16" spans="1:12" ht="24.95" customHeight="1" x14ac:dyDescent="0.3">
      <c r="A16" s="185"/>
      <c r="B16" s="60" t="s">
        <v>345</v>
      </c>
      <c r="C16" s="207">
        <f>SUM('Bevétel össz.'!C29)</f>
        <v>0</v>
      </c>
      <c r="D16" s="207">
        <f>SUM('Bevétel össz.'!D29)</f>
        <v>0</v>
      </c>
      <c r="E16" s="207">
        <f>SUM('Bevétel össz.'!E29)</f>
        <v>0</v>
      </c>
      <c r="F16" s="198">
        <f>SUM('Bevétel össz.'!F29)</f>
        <v>15000</v>
      </c>
      <c r="G16" s="2" t="s">
        <v>257</v>
      </c>
      <c r="H16" s="53" t="s">
        <v>313</v>
      </c>
      <c r="I16" s="194" t="e">
        <f>SUM('Kiadás ktgvszervenként'!S18)</f>
        <v>#REF!</v>
      </c>
      <c r="J16" s="194" t="e">
        <f>SUM('Kiadás ktgvszervenként'!T18)</f>
        <v>#REF!</v>
      </c>
      <c r="K16" s="194" t="e">
        <f>SUM('Kiadás ktgvszervenként'!U18)</f>
        <v>#REF!</v>
      </c>
      <c r="L16" s="197">
        <f>SUM('Kiadás ktgvszervenként'!V18)</f>
        <v>0</v>
      </c>
    </row>
    <row r="17" spans="1:12" ht="24.95" customHeight="1" x14ac:dyDescent="0.3">
      <c r="A17" s="184" t="s">
        <v>346</v>
      </c>
      <c r="B17" s="119" t="s">
        <v>420</v>
      </c>
      <c r="C17" s="192">
        <f>SUM(C9:C16)</f>
        <v>0</v>
      </c>
      <c r="D17" s="195">
        <f>SUM(D9:D16)</f>
        <v>0</v>
      </c>
      <c r="E17" s="192">
        <f>SUM(E9:E16)</f>
        <v>0</v>
      </c>
      <c r="F17" s="196">
        <f>SUM(F9:F16)</f>
        <v>171265000</v>
      </c>
      <c r="G17" s="2" t="s">
        <v>258</v>
      </c>
      <c r="H17" s="53" t="s">
        <v>314</v>
      </c>
      <c r="I17" s="194" t="e">
        <f>SUM('Kiadás ktgvszervenként'!S19)</f>
        <v>#REF!</v>
      </c>
      <c r="J17" s="194" t="e">
        <f>SUM('Kiadás ktgvszervenként'!T19)</f>
        <v>#REF!</v>
      </c>
      <c r="K17" s="194" t="e">
        <f>SUM('Kiadás ktgvszervenként'!U19)</f>
        <v>#REF!</v>
      </c>
      <c r="L17" s="197">
        <f>SUM('Kiadás ktgvszervenként'!V19)</f>
        <v>0</v>
      </c>
    </row>
    <row r="18" spans="1:12" ht="24.95" customHeight="1" x14ac:dyDescent="0.3">
      <c r="A18" s="179" t="s">
        <v>348</v>
      </c>
      <c r="B18" s="119" t="s">
        <v>111</v>
      </c>
      <c r="C18" s="192" t="e">
        <f>SUM('Bevétel össz.'!C40)</f>
        <v>#REF!</v>
      </c>
      <c r="D18" s="195" t="e">
        <f>SUM('Bevétel össz.'!D40)</f>
        <v>#REF!</v>
      </c>
      <c r="E18" s="192" t="e">
        <f>SUM('Bevétel össz.'!E40)</f>
        <v>#REF!</v>
      </c>
      <c r="F18" s="196">
        <f>SUM('Bevétel össz.'!F40)</f>
        <v>13851807</v>
      </c>
      <c r="G18" s="113" t="s">
        <v>260</v>
      </c>
      <c r="H18" s="119" t="s">
        <v>428</v>
      </c>
      <c r="I18" s="113" t="e">
        <f>SUM(I15:I17)</f>
        <v>#REF!</v>
      </c>
      <c r="J18" s="113" t="e">
        <f>SUM(J15:J17)</f>
        <v>#REF!</v>
      </c>
      <c r="K18" s="113" t="e">
        <f>SUM(K15:K17)</f>
        <v>#REF!</v>
      </c>
      <c r="L18" s="51">
        <f>SUM(L15:L17)</f>
        <v>0</v>
      </c>
    </row>
    <row r="19" spans="1:12" ht="24.95" customHeight="1" x14ac:dyDescent="0.3">
      <c r="A19" s="179" t="s">
        <v>422</v>
      </c>
      <c r="B19" s="119" t="s">
        <v>423</v>
      </c>
      <c r="C19" s="192">
        <f>SUM('Bevétel össz.'!C43)</f>
        <v>0</v>
      </c>
      <c r="D19" s="195">
        <f>SUM('Bevétel össz.'!D43)</f>
        <v>0</v>
      </c>
      <c r="E19" s="192">
        <f>SUM('Bevétel össz.'!E43)</f>
        <v>0</v>
      </c>
      <c r="F19" s="196">
        <f>SUM('Bevétel össz.'!F43)</f>
        <v>460000</v>
      </c>
      <c r="G19" s="4" t="s">
        <v>275</v>
      </c>
      <c r="H19" s="53" t="s">
        <v>60</v>
      </c>
      <c r="I19" s="207" t="e">
        <f>SUM('Kiadás ktgvszervenként'!S21)</f>
        <v>#REF!</v>
      </c>
      <c r="J19" s="207" t="e">
        <f>SUM('Kiadás ktgvszervenként'!T21)</f>
        <v>#REF!</v>
      </c>
      <c r="K19" s="207" t="e">
        <f>SUM('Kiadás ktgvszervenként'!U21)</f>
        <v>#REF!</v>
      </c>
      <c r="L19" s="198">
        <f>SUM('Kiadás ktgvszervenként'!V21)</f>
        <v>52314000</v>
      </c>
    </row>
    <row r="20" spans="1:12" ht="24.95" customHeight="1" x14ac:dyDescent="0.3">
      <c r="A20" s="186" t="s">
        <v>371</v>
      </c>
      <c r="B20" s="53" t="s">
        <v>433</v>
      </c>
      <c r="C20" s="199">
        <f>SUM('Bevétel össz.'!C44)</f>
        <v>0</v>
      </c>
      <c r="D20" s="199">
        <f>SUM('Bevétel össz.'!D44)</f>
        <v>0</v>
      </c>
      <c r="E20" s="209">
        <f>SUM('Bevétel össz.'!E44)</f>
        <v>0</v>
      </c>
      <c r="F20" s="198">
        <f>SUM('Bevétel össz.'!F44)</f>
        <v>0</v>
      </c>
      <c r="G20" s="6"/>
      <c r="H20" s="182"/>
      <c r="I20" s="10"/>
      <c r="J20" s="10"/>
      <c r="K20" s="10"/>
      <c r="L20" s="25"/>
    </row>
    <row r="21" spans="1:12" ht="24.95" customHeight="1" x14ac:dyDescent="0.3">
      <c r="A21" s="186" t="s">
        <v>373</v>
      </c>
      <c r="B21" s="53" t="s">
        <v>434</v>
      </c>
      <c r="C21" s="199">
        <f>SUM('Bevétel össz.'!C45)</f>
        <v>0</v>
      </c>
      <c r="D21" s="199">
        <f>SUM('Bevétel össz.'!D45)</f>
        <v>0</v>
      </c>
      <c r="E21" s="209">
        <f>SUM('Bevétel össz.'!E45)</f>
        <v>0</v>
      </c>
      <c r="F21" s="198">
        <f>SUM('Bevétel össz.'!F45)</f>
        <v>0</v>
      </c>
      <c r="G21" s="6"/>
      <c r="H21" s="2"/>
      <c r="I21" s="9"/>
      <c r="J21" s="10"/>
      <c r="K21" s="9"/>
      <c r="L21" s="25"/>
    </row>
    <row r="22" spans="1:12" ht="24.95" customHeight="1" x14ac:dyDescent="0.3">
      <c r="A22" s="187" t="s">
        <v>375</v>
      </c>
      <c r="B22" s="121" t="s">
        <v>435</v>
      </c>
      <c r="C22" s="195">
        <f>SUM(C20:C21)</f>
        <v>0</v>
      </c>
      <c r="D22" s="195">
        <f>SUM(D20:D21)</f>
        <v>0</v>
      </c>
      <c r="E22" s="192">
        <f>SUM(E20:E21)</f>
        <v>0</v>
      </c>
      <c r="F22" s="193">
        <f>SUM(F20:F21)</f>
        <v>0</v>
      </c>
      <c r="G22" s="6"/>
      <c r="H22" s="2"/>
      <c r="I22" s="9"/>
      <c r="J22" s="10"/>
      <c r="K22" s="9"/>
      <c r="L22" s="25"/>
    </row>
    <row r="23" spans="1:12" ht="24.95" customHeight="1" x14ac:dyDescent="0.3">
      <c r="A23" s="186" t="s">
        <v>379</v>
      </c>
      <c r="B23" s="53" t="s">
        <v>380</v>
      </c>
      <c r="C23" s="211">
        <f>SUM('Bevétel össz.'!C47)</f>
        <v>0</v>
      </c>
      <c r="D23" s="9">
        <f>SUM('Bevétel össz.'!D47)</f>
        <v>0</v>
      </c>
      <c r="E23" s="10">
        <f>SUM('Bevétel össz.'!E47)</f>
        <v>0</v>
      </c>
      <c r="F23" s="165">
        <f>SUM('Bevétel össz.'!F47)</f>
        <v>0</v>
      </c>
      <c r="G23" s="6"/>
      <c r="H23" s="2"/>
      <c r="I23" s="9"/>
      <c r="J23" s="10"/>
      <c r="K23" s="9"/>
      <c r="L23" s="25"/>
    </row>
    <row r="24" spans="1:12" ht="24.95" customHeight="1" x14ac:dyDescent="0.3">
      <c r="A24" s="186" t="s">
        <v>381</v>
      </c>
      <c r="B24" s="53" t="s">
        <v>437</v>
      </c>
      <c r="C24" s="211">
        <f>SUM('Bevétel össz.'!C48)</f>
        <v>0</v>
      </c>
      <c r="D24" s="9">
        <f>SUM('Bevétel össz.'!D48)</f>
        <v>0</v>
      </c>
      <c r="E24" s="10">
        <f>SUM('Bevétel össz.'!E48)</f>
        <v>0</v>
      </c>
      <c r="F24" s="165">
        <f>SUM('Bevétel össz.'!F48)</f>
        <v>2886600</v>
      </c>
      <c r="G24" s="6"/>
      <c r="H24" s="2"/>
      <c r="I24" s="9"/>
      <c r="J24" s="10"/>
      <c r="K24" s="9"/>
      <c r="L24" s="25"/>
    </row>
    <row r="25" spans="1:12" ht="24.95" customHeight="1" x14ac:dyDescent="0.3">
      <c r="A25" s="187" t="s">
        <v>376</v>
      </c>
      <c r="B25" s="121" t="s">
        <v>436</v>
      </c>
      <c r="C25" s="210">
        <f>SUM(C23:C24)</f>
        <v>0</v>
      </c>
      <c r="D25" s="202">
        <f>SUM(D23:D24)</f>
        <v>0</v>
      </c>
      <c r="E25" s="210">
        <f>SUM(E23:E24)</f>
        <v>0</v>
      </c>
      <c r="F25" s="203">
        <f>SUM(F23:F24)</f>
        <v>2886600</v>
      </c>
      <c r="G25" s="180"/>
      <c r="H25" s="2"/>
      <c r="I25" s="9"/>
      <c r="J25" s="10"/>
      <c r="K25" s="9"/>
      <c r="L25" s="25"/>
    </row>
    <row r="26" spans="1:12" ht="24.95" customHeight="1" x14ac:dyDescent="0.3">
      <c r="A26" s="179"/>
      <c r="B26" s="125" t="s">
        <v>425</v>
      </c>
      <c r="C26" s="113" t="e">
        <f>SUM(C25,C22,C17,C8,C5,C18,C19)</f>
        <v>#REF!</v>
      </c>
      <c r="D26" s="192" t="e">
        <f>SUM(D25,D22,D17,D8,D5,D18,D19)</f>
        <v>#REF!</v>
      </c>
      <c r="E26" s="113" t="e">
        <f>SUM(E25,E22,E17,E8,E5,E18,E19)</f>
        <v>#REF!</v>
      </c>
      <c r="F26" s="442">
        <f>SUM(F25,F22,F17,F8,F5,F18,F19)</f>
        <v>266089136</v>
      </c>
      <c r="G26" s="113"/>
      <c r="H26" s="125" t="s">
        <v>426</v>
      </c>
      <c r="I26" s="113" t="e">
        <f>SUM(I3:I6,I10:I14,I18,I19)</f>
        <v>#REF!</v>
      </c>
      <c r="J26" s="192" t="e">
        <f>SUM(J3:J6,J10:J14,J18,J19)</f>
        <v>#REF!</v>
      </c>
      <c r="K26" s="113" t="e">
        <f>SUM(K3:K6,K10:K14,K18,K19)</f>
        <v>#REF!</v>
      </c>
      <c r="L26" s="442">
        <f>SUM(L3+L4+L5+L6+L11+L13+L14+L19)</f>
        <v>434379161</v>
      </c>
    </row>
    <row r="27" spans="1:12" ht="24.95" customHeight="1" x14ac:dyDescent="0.25">
      <c r="A27" s="191" t="s">
        <v>386</v>
      </c>
      <c r="B27" s="62" t="s">
        <v>385</v>
      </c>
      <c r="C27" s="211">
        <f>SUM('Bevétel össz.'!C51)</f>
        <v>0</v>
      </c>
      <c r="D27" s="9">
        <f>SUM('Bevétel össz.'!D51)</f>
        <v>0</v>
      </c>
      <c r="E27" s="10">
        <f>SUM('Bevétel össz.'!E51)</f>
        <v>0</v>
      </c>
      <c r="F27" s="204">
        <f>SUM('Bevétel össz.'!F51)</f>
        <v>5000000</v>
      </c>
      <c r="G27" s="2" t="s">
        <v>316</v>
      </c>
      <c r="H27" s="62" t="s">
        <v>317</v>
      </c>
      <c r="I27" s="211" t="e">
        <f>SUM('Kiadás ktgvszervenként'!S23)</f>
        <v>#REF!</v>
      </c>
      <c r="J27" s="211" t="e">
        <f>SUM('Kiadás ktgvszervenként'!T23)</f>
        <v>#REF!</v>
      </c>
      <c r="K27" s="211" t="e">
        <f>SUM('Kiadás ktgvszervenként'!U23)</f>
        <v>#REF!</v>
      </c>
      <c r="L27" s="213"/>
    </row>
    <row r="28" spans="1:12" ht="24.95" customHeight="1" x14ac:dyDescent="0.3">
      <c r="A28" s="191" t="s">
        <v>387</v>
      </c>
      <c r="B28" s="62" t="s">
        <v>388</v>
      </c>
      <c r="C28" s="211" t="e">
        <f>SUM('Bevétel össz.'!C52)</f>
        <v>#REF!</v>
      </c>
      <c r="D28" s="9" t="e">
        <f>SUM('Bevétel össz.'!D52)</f>
        <v>#REF!</v>
      </c>
      <c r="E28" s="10" t="e">
        <f>SUM('Bevétel össz.'!E52)</f>
        <v>#REF!</v>
      </c>
      <c r="F28" s="165">
        <f>SUM('Bevétel össz.'!F52)</f>
        <v>164147292</v>
      </c>
      <c r="G28" s="2"/>
      <c r="H28" s="62"/>
      <c r="I28" s="211" t="e">
        <f>SUM('Kiadás ktgvszervenként'!#REF!)</f>
        <v>#REF!</v>
      </c>
      <c r="J28" s="211" t="e">
        <f>SUM('Kiadás ktgvszervenként'!#REF!)</f>
        <v>#REF!</v>
      </c>
      <c r="K28" s="211" t="e">
        <f>SUM('Kiadás ktgvszervenként'!#REF!)</f>
        <v>#REF!</v>
      </c>
      <c r="L28" s="213"/>
    </row>
    <row r="29" spans="1:12" ht="24.95" customHeight="1" x14ac:dyDescent="0.3">
      <c r="A29" s="435"/>
      <c r="B29" s="436" t="s">
        <v>504</v>
      </c>
      <c r="C29" s="56" t="e">
        <f>SUM(C26:C28)</f>
        <v>#REF!</v>
      </c>
      <c r="D29" s="437" t="e">
        <f>SUM(D26:D28)</f>
        <v>#REF!</v>
      </c>
      <c r="E29" s="56" t="e">
        <f>SUM(E26:E28)</f>
        <v>#REF!</v>
      </c>
      <c r="F29" s="206">
        <f>SUM(F26:F28)</f>
        <v>435236428</v>
      </c>
      <c r="G29" s="438"/>
      <c r="H29" s="436" t="s">
        <v>504</v>
      </c>
      <c r="I29" s="56" t="e">
        <f>SUM(I26:I28)</f>
        <v>#REF!</v>
      </c>
      <c r="J29" s="439" t="e">
        <f>SUM(J26:J28)</f>
        <v>#REF!</v>
      </c>
      <c r="K29" s="56" t="e">
        <f>SUM(K26:K28)</f>
        <v>#REF!</v>
      </c>
      <c r="L29" s="206">
        <f>SUM(L26:L28)</f>
        <v>434379161</v>
      </c>
    </row>
    <row r="30" spans="1:12" ht="24.95" customHeight="1" x14ac:dyDescent="0.3">
      <c r="A30" s="191" t="s">
        <v>389</v>
      </c>
      <c r="B30" s="62" t="s">
        <v>77</v>
      </c>
      <c r="C30" s="211" t="e">
        <f>SUM('Bevétel össz.'!C53)</f>
        <v>#REF!</v>
      </c>
      <c r="D30" s="9" t="e">
        <f>SUM('Bevétel össz.'!D53)</f>
        <v>#REF!</v>
      </c>
      <c r="E30" s="10" t="e">
        <f>SUM('Bevétel össz.'!E53)</f>
        <v>#REF!</v>
      </c>
      <c r="F30" s="204">
        <f>SUM('Bevétel össz.'!F53)</f>
        <v>69183233</v>
      </c>
      <c r="G30" s="2" t="s">
        <v>304</v>
      </c>
      <c r="H30" s="62" t="s">
        <v>77</v>
      </c>
      <c r="I30" s="211" t="e">
        <f>SUM('Kiadás ktgvszervenként'!C24)</f>
        <v>#REF!</v>
      </c>
      <c r="J30" s="211" t="e">
        <f>SUM('Kiadás ktgvszervenként'!D24)</f>
        <v>#REF!</v>
      </c>
      <c r="K30" s="211" t="e">
        <f>SUM('Kiadás ktgvszervenként'!E24)</f>
        <v>#REF!</v>
      </c>
      <c r="L30" s="198">
        <f>SUM('Kiadás ktgvszervenként'!V24)</f>
        <v>69183233</v>
      </c>
    </row>
    <row r="31" spans="1:12" ht="24.95" customHeight="1" x14ac:dyDescent="0.3">
      <c r="A31" s="191"/>
      <c r="B31" s="62"/>
      <c r="C31" s="211"/>
      <c r="D31" s="9"/>
      <c r="E31" s="10"/>
      <c r="F31" s="204"/>
      <c r="G31" s="566" t="s">
        <v>654</v>
      </c>
      <c r="H31" s="567" t="s">
        <v>655</v>
      </c>
      <c r="I31" s="568"/>
      <c r="J31" s="569"/>
      <c r="K31" s="569"/>
      <c r="L31" s="570">
        <f>'Kiadás ktgvszervenként'!V25</f>
        <v>524833</v>
      </c>
    </row>
    <row r="32" spans="1:12" ht="24.95" customHeight="1" x14ac:dyDescent="0.25">
      <c r="A32" s="191" t="s">
        <v>390</v>
      </c>
      <c r="B32" s="62" t="s">
        <v>391</v>
      </c>
      <c r="C32" s="211">
        <f>SUM('Bevétel össz.'!C54)</f>
        <v>0</v>
      </c>
      <c r="D32" s="9">
        <f>SUM('Bevétel össz.'!D54)</f>
        <v>0</v>
      </c>
      <c r="E32" s="10">
        <f>SUM('Bevétel össz.'!E54)</f>
        <v>0</v>
      </c>
      <c r="F32" s="204">
        <f>SUM('Bevétel össz.'!F54)</f>
        <v>0</v>
      </c>
      <c r="G32" s="4" t="s">
        <v>649</v>
      </c>
      <c r="H32" s="150" t="s">
        <v>650</v>
      </c>
      <c r="I32" s="211" t="e">
        <f>SUM('Kiadás ktgvszervenként'!S25)</f>
        <v>#REF!</v>
      </c>
      <c r="J32" s="211" t="e">
        <f>SUM('Kiadás ktgvszervenként'!T25)</f>
        <v>#REF!</v>
      </c>
      <c r="K32" s="211" t="e">
        <f>SUM('Kiadás ktgvszervenként'!U25)</f>
        <v>#REF!</v>
      </c>
      <c r="L32" s="213">
        <f>'Kiadás ktgvszervenként'!V23</f>
        <v>332434</v>
      </c>
    </row>
    <row r="33" spans="1:12" ht="24.95" customHeight="1" x14ac:dyDescent="0.3">
      <c r="A33" s="443"/>
      <c r="B33" s="119" t="s">
        <v>429</v>
      </c>
      <c r="C33" s="47" t="e">
        <f>SUM(C26:C32)</f>
        <v>#REF!</v>
      </c>
      <c r="D33" s="444" t="e">
        <f>SUM(D26:D32)</f>
        <v>#REF!</v>
      </c>
      <c r="E33" s="47" t="e">
        <f>SUM(E26:E32)</f>
        <v>#REF!</v>
      </c>
      <c r="F33" s="445">
        <f>SUM(F29:F30)</f>
        <v>504419661</v>
      </c>
      <c r="G33" s="51"/>
      <c r="H33" s="119" t="s">
        <v>430</v>
      </c>
      <c r="I33" s="113" t="e">
        <f>SUM(I26:I32)</f>
        <v>#REF!</v>
      </c>
      <c r="J33" s="192" t="e">
        <f>SUM(J26:J32)</f>
        <v>#REF!</v>
      </c>
      <c r="K33" s="113" t="e">
        <f>SUM(K26:K32)</f>
        <v>#REF!</v>
      </c>
      <c r="L33" s="446">
        <f>SUM(L29:L32)</f>
        <v>504419661</v>
      </c>
    </row>
  </sheetData>
  <mergeCells count="6">
    <mergeCell ref="I1:K1"/>
    <mergeCell ref="G1:G2"/>
    <mergeCell ref="A1:A2"/>
    <mergeCell ref="C1:E1"/>
    <mergeCell ref="H1:H2"/>
    <mergeCell ref="B1:B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&amp;LLevél Községi Önkormányzat&amp;CKöltségvetési mérleg 2018.&amp;R1.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9"/>
  <dimension ref="A1:G131"/>
  <sheetViews>
    <sheetView view="pageLayout" workbookViewId="0">
      <selection activeCell="F2" sqref="F2"/>
    </sheetView>
  </sheetViews>
  <sheetFormatPr defaultRowHeight="12.75" x14ac:dyDescent="0.2"/>
  <cols>
    <col min="1" max="1" width="5.42578125" customWidth="1"/>
    <col min="2" max="2" width="59.140625" customWidth="1"/>
    <col min="3" max="3" width="14.28515625" hidden="1" customWidth="1"/>
    <col min="4" max="4" width="12.140625" hidden="1" customWidth="1"/>
    <col min="5" max="5" width="4.5703125" hidden="1" customWidth="1"/>
    <col min="6" max="6" width="21.28515625" customWidth="1"/>
    <col min="7" max="7" width="11.5703125" customWidth="1"/>
  </cols>
  <sheetData>
    <row r="1" spans="1:7" ht="20.25" customHeight="1" x14ac:dyDescent="0.3">
      <c r="A1" s="880" t="s">
        <v>287</v>
      </c>
      <c r="B1" s="155"/>
      <c r="C1" s="916" t="s">
        <v>51</v>
      </c>
      <c r="D1" s="916"/>
      <c r="E1" s="916"/>
      <c r="F1" s="281"/>
      <c r="G1" s="282" t="s">
        <v>132</v>
      </c>
    </row>
    <row r="2" spans="1:7" ht="20.25" x14ac:dyDescent="0.3">
      <c r="A2" s="914"/>
      <c r="B2" s="154" t="s">
        <v>455</v>
      </c>
      <c r="C2" s="916"/>
      <c r="D2" s="916"/>
      <c r="E2" s="916"/>
      <c r="F2" s="286" t="s">
        <v>732</v>
      </c>
      <c r="G2" s="283" t="s">
        <v>135</v>
      </c>
    </row>
    <row r="3" spans="1:7" ht="20.25" x14ac:dyDescent="0.3">
      <c r="A3" s="914"/>
      <c r="B3" s="327"/>
      <c r="C3" s="913" t="s">
        <v>263</v>
      </c>
      <c r="D3" s="913"/>
      <c r="E3" s="913" t="s">
        <v>71</v>
      </c>
      <c r="F3" s="286" t="s">
        <v>72</v>
      </c>
      <c r="G3" s="283" t="s">
        <v>136</v>
      </c>
    </row>
    <row r="4" spans="1:7" ht="20.25" x14ac:dyDescent="0.3">
      <c r="A4" s="915"/>
      <c r="B4" s="157"/>
      <c r="C4" s="328" t="s">
        <v>299</v>
      </c>
      <c r="D4" s="329" t="s">
        <v>300</v>
      </c>
      <c r="E4" s="913"/>
      <c r="F4" s="284"/>
      <c r="G4" s="285" t="s">
        <v>137</v>
      </c>
    </row>
    <row r="5" spans="1:7" ht="18.75" x14ac:dyDescent="0.3">
      <c r="A5" s="1" t="s">
        <v>142</v>
      </c>
      <c r="B5" s="53" t="s">
        <v>143</v>
      </c>
      <c r="C5" s="330"/>
      <c r="D5" s="331"/>
      <c r="E5" s="330"/>
      <c r="F5" s="332">
        <v>37626303</v>
      </c>
      <c r="G5" s="330"/>
    </row>
    <row r="6" spans="1:7" ht="18.75" x14ac:dyDescent="0.3">
      <c r="A6" s="1" t="s">
        <v>142</v>
      </c>
      <c r="B6" s="53" t="s">
        <v>594</v>
      </c>
      <c r="C6" s="330"/>
      <c r="D6" s="331"/>
      <c r="E6" s="330"/>
      <c r="F6" s="332"/>
      <c r="G6" s="330"/>
    </row>
    <row r="7" spans="1:7" ht="18.75" x14ac:dyDescent="0.3">
      <c r="A7" s="1" t="s">
        <v>144</v>
      </c>
      <c r="B7" s="53" t="s">
        <v>145</v>
      </c>
      <c r="C7" s="330"/>
      <c r="D7" s="331"/>
      <c r="E7" s="330"/>
      <c r="F7" s="332">
        <v>2809905</v>
      </c>
      <c r="G7" s="330"/>
    </row>
    <row r="8" spans="1:7" ht="18.75" x14ac:dyDescent="0.3">
      <c r="A8" s="1" t="s">
        <v>144</v>
      </c>
      <c r="B8" s="53" t="s">
        <v>577</v>
      </c>
      <c r="C8" s="330"/>
      <c r="D8" s="331"/>
      <c r="E8" s="330"/>
      <c r="F8" s="332"/>
      <c r="G8" s="330"/>
    </row>
    <row r="9" spans="1:7" ht="18.75" x14ac:dyDescent="0.3">
      <c r="A9" s="1" t="s">
        <v>146</v>
      </c>
      <c r="B9" s="53" t="s">
        <v>147</v>
      </c>
      <c r="C9" s="330"/>
      <c r="D9" s="331"/>
      <c r="E9" s="330"/>
      <c r="F9" s="332"/>
      <c r="G9" s="330"/>
    </row>
    <row r="10" spans="1:7" ht="18.75" x14ac:dyDescent="0.3">
      <c r="A10" s="1" t="s">
        <v>148</v>
      </c>
      <c r="B10" s="53" t="s">
        <v>149</v>
      </c>
      <c r="C10" s="330"/>
      <c r="D10" s="331"/>
      <c r="E10" s="330"/>
      <c r="F10" s="332">
        <v>450000</v>
      </c>
      <c r="G10" s="330"/>
    </row>
    <row r="11" spans="1:7" ht="18.75" x14ac:dyDescent="0.3">
      <c r="A11" s="1" t="s">
        <v>150</v>
      </c>
      <c r="B11" s="53" t="s">
        <v>151</v>
      </c>
      <c r="C11" s="330"/>
      <c r="D11" s="331"/>
      <c r="E11" s="330"/>
      <c r="F11" s="332">
        <v>2804445</v>
      </c>
      <c r="G11" s="330"/>
    </row>
    <row r="12" spans="1:7" ht="18.75" x14ac:dyDescent="0.3">
      <c r="A12" s="1" t="s">
        <v>152</v>
      </c>
      <c r="B12" s="53" t="s">
        <v>153</v>
      </c>
      <c r="C12" s="330"/>
      <c r="D12" s="331"/>
      <c r="E12" s="330"/>
      <c r="F12" s="332">
        <v>1561340</v>
      </c>
      <c r="G12" s="330"/>
    </row>
    <row r="13" spans="1:7" ht="18.75" x14ac:dyDescent="0.3">
      <c r="A13" s="1" t="s">
        <v>152</v>
      </c>
      <c r="B13" s="53" t="s">
        <v>580</v>
      </c>
      <c r="C13" s="330"/>
      <c r="D13" s="331"/>
      <c r="E13" s="330"/>
      <c r="F13" s="332"/>
      <c r="G13" s="330"/>
    </row>
    <row r="14" spans="1:7" ht="18.75" x14ac:dyDescent="0.3">
      <c r="A14" s="1" t="s">
        <v>154</v>
      </c>
      <c r="B14" s="53" t="s">
        <v>495</v>
      </c>
      <c r="C14" s="330"/>
      <c r="D14" s="331"/>
      <c r="E14" s="330"/>
      <c r="F14" s="420"/>
      <c r="G14" s="330"/>
    </row>
    <row r="15" spans="1:7" ht="18.75" x14ac:dyDescent="0.3">
      <c r="A15" s="1" t="s">
        <v>156</v>
      </c>
      <c r="B15" s="53" t="s">
        <v>157</v>
      </c>
      <c r="C15" s="330"/>
      <c r="D15" s="331"/>
      <c r="E15" s="330"/>
      <c r="F15" s="332">
        <v>380000</v>
      </c>
      <c r="G15" s="330"/>
    </row>
    <row r="16" spans="1:7" ht="18.75" x14ac:dyDescent="0.3">
      <c r="A16" s="1" t="s">
        <v>158</v>
      </c>
      <c r="B16" s="53" t="s">
        <v>159</v>
      </c>
      <c r="C16" s="330"/>
      <c r="D16" s="331"/>
      <c r="E16" s="330"/>
      <c r="F16" s="332"/>
      <c r="G16" s="330"/>
    </row>
    <row r="17" spans="1:7" ht="18.75" x14ac:dyDescent="0.3">
      <c r="A17" s="1" t="s">
        <v>160</v>
      </c>
      <c r="B17" s="53" t="s">
        <v>194</v>
      </c>
      <c r="C17" s="330"/>
      <c r="D17" s="331"/>
      <c r="E17" s="330"/>
      <c r="F17" s="332"/>
      <c r="G17" s="330"/>
    </row>
    <row r="18" spans="1:7" ht="18.75" x14ac:dyDescent="0.3">
      <c r="A18" s="333" t="s">
        <v>167</v>
      </c>
      <c r="B18" s="121" t="s">
        <v>166</v>
      </c>
      <c r="C18" s="334">
        <f>SUM(C5:C17)</f>
        <v>0</v>
      </c>
      <c r="D18" s="335">
        <f>SUM(D5:D17)</f>
        <v>0</v>
      </c>
      <c r="E18" s="334">
        <f>SUM(E5:E17)</f>
        <v>0</v>
      </c>
      <c r="F18" s="336">
        <f>F5+F7+F10+F11+F12+F15</f>
        <v>45631993</v>
      </c>
      <c r="G18" s="334">
        <f>SUM(G5:G17)</f>
        <v>0</v>
      </c>
    </row>
    <row r="19" spans="1:7" ht="18.75" x14ac:dyDescent="0.3">
      <c r="A19" s="1" t="s">
        <v>161</v>
      </c>
      <c r="B19" s="53" t="s">
        <v>164</v>
      </c>
      <c r="C19" s="330"/>
      <c r="D19" s="331"/>
      <c r="E19" s="330"/>
      <c r="F19" s="332"/>
      <c r="G19" s="331"/>
    </row>
    <row r="20" spans="1:7" ht="18.75" x14ac:dyDescent="0.3">
      <c r="A20" s="1" t="s">
        <v>162</v>
      </c>
      <c r="B20" s="53" t="s">
        <v>165</v>
      </c>
      <c r="C20" s="330"/>
      <c r="D20" s="331"/>
      <c r="E20" s="330"/>
      <c r="F20" s="332">
        <v>576000</v>
      </c>
      <c r="G20" s="331"/>
    </row>
    <row r="21" spans="1:7" ht="18.75" x14ac:dyDescent="0.3">
      <c r="A21" s="1" t="s">
        <v>163</v>
      </c>
      <c r="B21" s="53" t="s">
        <v>195</v>
      </c>
      <c r="C21" s="330"/>
      <c r="D21" s="330"/>
      <c r="E21" s="330"/>
      <c r="F21" s="332"/>
      <c r="G21" s="331"/>
    </row>
    <row r="22" spans="1:7" ht="18.75" x14ac:dyDescent="0.3">
      <c r="A22" s="333" t="s">
        <v>168</v>
      </c>
      <c r="B22" s="121" t="s">
        <v>73</v>
      </c>
      <c r="C22" s="334">
        <f>SUM(C19:C21)</f>
        <v>0</v>
      </c>
      <c r="D22" s="335">
        <f>SUM(D19:D21)</f>
        <v>0</v>
      </c>
      <c r="E22" s="334">
        <f>SUM(E19:E21)</f>
        <v>0</v>
      </c>
      <c r="F22" s="336">
        <f>SUM(F19:F21)</f>
        <v>576000</v>
      </c>
      <c r="G22" s="335"/>
    </row>
    <row r="23" spans="1:7" ht="18.75" x14ac:dyDescent="0.3">
      <c r="A23" s="114" t="s">
        <v>169</v>
      </c>
      <c r="B23" s="123" t="s">
        <v>176</v>
      </c>
      <c r="C23" s="337">
        <f>SUM(C18,C22)</f>
        <v>0</v>
      </c>
      <c r="D23" s="338">
        <f>SUM(D18,D22)</f>
        <v>0</v>
      </c>
      <c r="E23" s="337">
        <f>SUM(E18,E22)</f>
        <v>0</v>
      </c>
      <c r="F23" s="336">
        <f>SUM(F18,F22)</f>
        <v>46207993</v>
      </c>
      <c r="G23" s="337">
        <f>SUM(G18,G22)</f>
        <v>0</v>
      </c>
    </row>
    <row r="24" spans="1:7" ht="18.75" x14ac:dyDescent="0.3">
      <c r="A24" s="1" t="s">
        <v>170</v>
      </c>
      <c r="B24" s="53" t="s">
        <v>74</v>
      </c>
      <c r="C24" s="330"/>
      <c r="D24" s="331"/>
      <c r="E24" s="330"/>
      <c r="F24" s="332">
        <v>8936459</v>
      </c>
      <c r="G24" s="330"/>
    </row>
    <row r="25" spans="1:7" ht="18.75" x14ac:dyDescent="0.3">
      <c r="A25" s="1" t="s">
        <v>171</v>
      </c>
      <c r="B25" s="53" t="s">
        <v>75</v>
      </c>
      <c r="C25" s="330"/>
      <c r="D25" s="331"/>
      <c r="E25" s="330"/>
      <c r="F25" s="421"/>
      <c r="G25" s="330"/>
    </row>
    <row r="26" spans="1:7" ht="18.75" x14ac:dyDescent="0.3">
      <c r="A26" s="1" t="s">
        <v>172</v>
      </c>
      <c r="B26" s="53" t="s">
        <v>496</v>
      </c>
      <c r="C26" s="330"/>
      <c r="D26" s="331"/>
      <c r="E26" s="330"/>
      <c r="F26" s="332"/>
      <c r="G26" s="330"/>
    </row>
    <row r="27" spans="1:7" ht="18.75" x14ac:dyDescent="0.3">
      <c r="A27" s="1" t="s">
        <v>173</v>
      </c>
      <c r="B27" s="53" t="s">
        <v>70</v>
      </c>
      <c r="C27" s="330"/>
      <c r="D27" s="331"/>
      <c r="E27" s="331"/>
      <c r="F27" s="421">
        <v>234201</v>
      </c>
      <c r="G27" s="330"/>
    </row>
    <row r="28" spans="1:7" ht="18.75" x14ac:dyDescent="0.3">
      <c r="A28" s="119" t="s">
        <v>174</v>
      </c>
      <c r="B28" s="147" t="s">
        <v>175</v>
      </c>
      <c r="C28" s="338">
        <f>SUM(C24:C27)</f>
        <v>0</v>
      </c>
      <c r="D28" s="337">
        <f>SUM(D24:D27)</f>
        <v>0</v>
      </c>
      <c r="E28" s="338">
        <f>SUM(E24:E27)</f>
        <v>0</v>
      </c>
      <c r="F28" s="336">
        <f>SUM(F24:F27)</f>
        <v>9170660</v>
      </c>
      <c r="G28" s="335">
        <f>SUM(G24:G27)</f>
        <v>0</v>
      </c>
    </row>
    <row r="29" spans="1:7" ht="18.75" x14ac:dyDescent="0.3">
      <c r="A29" s="1" t="s">
        <v>178</v>
      </c>
      <c r="B29" s="53" t="s">
        <v>95</v>
      </c>
      <c r="C29" s="330"/>
      <c r="D29" s="331"/>
      <c r="E29" s="330"/>
      <c r="F29" s="737">
        <v>19685</v>
      </c>
      <c r="G29" s="330"/>
    </row>
    <row r="30" spans="1:7" ht="18.75" x14ac:dyDescent="0.3">
      <c r="A30" s="1" t="s">
        <v>179</v>
      </c>
      <c r="B30" s="53" t="s">
        <v>180</v>
      </c>
      <c r="C30" s="330"/>
      <c r="D30" s="331"/>
      <c r="E30" s="330"/>
      <c r="F30" s="737">
        <v>236220</v>
      </c>
      <c r="G30" s="330"/>
    </row>
    <row r="31" spans="1:7" ht="18.75" x14ac:dyDescent="0.3">
      <c r="A31" s="1" t="s">
        <v>181</v>
      </c>
      <c r="B31" s="53" t="s">
        <v>647</v>
      </c>
      <c r="C31" s="330"/>
      <c r="D31" s="331"/>
      <c r="E31" s="330"/>
      <c r="F31" s="737">
        <v>118110</v>
      </c>
      <c r="G31" s="330"/>
    </row>
    <row r="32" spans="1:7" ht="18.75" x14ac:dyDescent="0.3">
      <c r="A32" s="1" t="s">
        <v>181</v>
      </c>
      <c r="B32" s="53" t="s">
        <v>648</v>
      </c>
      <c r="C32" s="330"/>
      <c r="D32" s="331"/>
      <c r="E32" s="330"/>
      <c r="F32" s="737">
        <v>196850</v>
      </c>
      <c r="G32" s="330"/>
    </row>
    <row r="33" spans="1:7" ht="15.75" x14ac:dyDescent="0.25">
      <c r="A33" s="339" t="s">
        <v>181</v>
      </c>
      <c r="B33" s="61" t="s">
        <v>182</v>
      </c>
      <c r="C33" s="331">
        <f>SUM(C29:C30)</f>
        <v>0</v>
      </c>
      <c r="D33" s="330">
        <f>SUM(D29:D30)</f>
        <v>0</v>
      </c>
      <c r="E33" s="331">
        <f>SUM(E29:E30)</f>
        <v>0</v>
      </c>
      <c r="F33" s="335">
        <f>SUM(F29:F32)</f>
        <v>570865</v>
      </c>
      <c r="G33" s="331">
        <f>SUM(G29:G30)</f>
        <v>0</v>
      </c>
    </row>
    <row r="34" spans="1:7" ht="18.75" x14ac:dyDescent="0.3">
      <c r="A34" s="1" t="s">
        <v>186</v>
      </c>
      <c r="B34" s="53" t="s">
        <v>67</v>
      </c>
      <c r="C34" s="330"/>
      <c r="D34" s="331"/>
      <c r="E34" s="330"/>
      <c r="F34" s="332"/>
      <c r="G34" s="330"/>
    </row>
    <row r="35" spans="1:7" ht="18.75" x14ac:dyDescent="0.3">
      <c r="A35" s="1" t="s">
        <v>187</v>
      </c>
      <c r="B35" s="53" t="s">
        <v>183</v>
      </c>
      <c r="C35" s="330"/>
      <c r="D35" s="331"/>
      <c r="E35" s="330"/>
      <c r="F35" s="737">
        <v>166102</v>
      </c>
      <c r="G35" s="330"/>
    </row>
    <row r="36" spans="1:7" ht="18.75" x14ac:dyDescent="0.3">
      <c r="A36" s="1" t="s">
        <v>188</v>
      </c>
      <c r="B36" s="53" t="s">
        <v>184</v>
      </c>
      <c r="C36" s="330"/>
      <c r="D36" s="331"/>
      <c r="E36" s="330"/>
      <c r="F36" s="332">
        <v>0</v>
      </c>
      <c r="G36" s="330"/>
    </row>
    <row r="37" spans="1:7" ht="18.75" x14ac:dyDescent="0.3">
      <c r="A37" s="1" t="s">
        <v>189</v>
      </c>
      <c r="B37" s="53" t="s">
        <v>68</v>
      </c>
      <c r="C37" s="330"/>
      <c r="D37" s="331"/>
      <c r="E37" s="330"/>
      <c r="F37" s="332"/>
      <c r="G37" s="330"/>
    </row>
    <row r="38" spans="1:7" ht="18.75" x14ac:dyDescent="0.3">
      <c r="A38" s="1" t="s">
        <v>190</v>
      </c>
      <c r="B38" s="53" t="s">
        <v>76</v>
      </c>
      <c r="C38" s="330"/>
      <c r="D38" s="331"/>
      <c r="E38" s="330"/>
      <c r="F38" s="737">
        <v>206692</v>
      </c>
      <c r="G38" s="330"/>
    </row>
    <row r="39" spans="1:7" ht="18.75" x14ac:dyDescent="0.3">
      <c r="A39" s="1" t="s">
        <v>191</v>
      </c>
      <c r="B39" s="53" t="s">
        <v>185</v>
      </c>
      <c r="C39" s="330"/>
      <c r="D39" s="331"/>
      <c r="E39" s="330"/>
      <c r="F39" s="737">
        <v>683463</v>
      </c>
      <c r="G39" s="330"/>
    </row>
    <row r="40" spans="1:7" ht="15.75" x14ac:dyDescent="0.25">
      <c r="A40" s="1" t="s">
        <v>192</v>
      </c>
      <c r="B40" s="60" t="s">
        <v>193</v>
      </c>
      <c r="C40" s="331">
        <f>SUM(C34:C39)</f>
        <v>0</v>
      </c>
      <c r="D40" s="330">
        <f>SUM(D34:D39)</f>
        <v>0</v>
      </c>
      <c r="E40" s="331">
        <f>SUM(E34:E39)</f>
        <v>0</v>
      </c>
      <c r="F40" s="335">
        <f>SUM(F34:F39)</f>
        <v>1056257</v>
      </c>
      <c r="G40" s="331">
        <f>SUM(G34:G39)</f>
        <v>0</v>
      </c>
    </row>
    <row r="41" spans="1:7" ht="18.75" x14ac:dyDescent="0.3">
      <c r="A41" s="114" t="s">
        <v>177</v>
      </c>
      <c r="B41" s="121" t="s">
        <v>196</v>
      </c>
      <c r="C41" s="337">
        <f>SUM(C40,C33)</f>
        <v>0</v>
      </c>
      <c r="D41" s="338">
        <f>SUM(D40,D33)</f>
        <v>0</v>
      </c>
      <c r="E41" s="337">
        <f>SUM(E40,E33)</f>
        <v>0</v>
      </c>
      <c r="F41" s="336">
        <f>SUM(F40,F33)</f>
        <v>1627122</v>
      </c>
      <c r="G41" s="335">
        <f>SUM(G40,G33)</f>
        <v>0</v>
      </c>
    </row>
    <row r="42" spans="1:7" ht="18.75" x14ac:dyDescent="0.3">
      <c r="A42" s="1" t="s">
        <v>197</v>
      </c>
      <c r="B42" s="53" t="s">
        <v>198</v>
      </c>
      <c r="C42" s="330"/>
      <c r="D42" s="331"/>
      <c r="E42" s="330"/>
      <c r="F42" s="341"/>
      <c r="G42" s="330"/>
    </row>
    <row r="43" spans="1:7" ht="18.75" x14ac:dyDescent="0.3">
      <c r="A43" s="1" t="s">
        <v>199</v>
      </c>
      <c r="B43" s="53" t="s">
        <v>451</v>
      </c>
      <c r="C43" s="330"/>
      <c r="D43" s="331"/>
      <c r="E43" s="330"/>
      <c r="F43" s="341">
        <v>102362</v>
      </c>
      <c r="G43" s="330"/>
    </row>
    <row r="44" spans="1:7" ht="18.75" x14ac:dyDescent="0.3">
      <c r="A44" s="114" t="s">
        <v>200</v>
      </c>
      <c r="B44" s="115" t="s">
        <v>201</v>
      </c>
      <c r="C44" s="335">
        <f>SUM(C42:C43)</f>
        <v>0</v>
      </c>
      <c r="D44" s="335">
        <f>SUM(D42:D43)</f>
        <v>0</v>
      </c>
      <c r="E44" s="335">
        <f>SUM(E42:E43)</f>
        <v>0</v>
      </c>
      <c r="F44" s="336">
        <f>SUM(F42:F43)</f>
        <v>102362</v>
      </c>
      <c r="G44" s="335">
        <f>SUM(G42:G43)</f>
        <v>0</v>
      </c>
    </row>
    <row r="45" spans="1:7" ht="18.75" x14ac:dyDescent="0.3">
      <c r="A45" s="1" t="s">
        <v>202</v>
      </c>
      <c r="B45" s="53" t="s">
        <v>452</v>
      </c>
      <c r="C45" s="330"/>
      <c r="D45" s="331"/>
      <c r="E45" s="330"/>
      <c r="F45" s="341">
        <v>1062721</v>
      </c>
      <c r="G45" s="330"/>
    </row>
    <row r="46" spans="1:7" ht="18.75" x14ac:dyDescent="0.3">
      <c r="A46" s="1" t="s">
        <v>213</v>
      </c>
      <c r="B46" s="53" t="s">
        <v>214</v>
      </c>
      <c r="C46" s="330"/>
      <c r="D46" s="331"/>
      <c r="E46" s="330"/>
      <c r="F46" s="341">
        <v>6864000</v>
      </c>
      <c r="G46" s="330"/>
    </row>
    <row r="47" spans="1:7" ht="18.75" x14ac:dyDescent="0.3">
      <c r="A47" s="1" t="s">
        <v>203</v>
      </c>
      <c r="B47" s="53" t="s">
        <v>204</v>
      </c>
      <c r="C47" s="330"/>
      <c r="D47" s="331"/>
      <c r="E47" s="330"/>
      <c r="F47" s="341"/>
      <c r="G47" s="330"/>
    </row>
    <row r="48" spans="1:7" ht="18.75" x14ac:dyDescent="0.3">
      <c r="A48" s="1" t="s">
        <v>205</v>
      </c>
      <c r="B48" s="53" t="s">
        <v>206</v>
      </c>
      <c r="C48" s="330"/>
      <c r="D48" s="331"/>
      <c r="E48" s="330"/>
      <c r="F48" s="341">
        <v>1102360</v>
      </c>
      <c r="G48" s="330"/>
    </row>
    <row r="49" spans="1:7" ht="18.75" x14ac:dyDescent="0.3">
      <c r="A49" s="1" t="s">
        <v>207</v>
      </c>
      <c r="B49" s="53" t="s">
        <v>208</v>
      </c>
      <c r="C49" s="330"/>
      <c r="D49" s="331"/>
      <c r="E49" s="330"/>
      <c r="F49" s="341"/>
      <c r="G49" s="330"/>
    </row>
    <row r="50" spans="1:7" ht="18.75" x14ac:dyDescent="0.3">
      <c r="A50" s="1" t="s">
        <v>209</v>
      </c>
      <c r="B50" s="53" t="s">
        <v>487</v>
      </c>
      <c r="C50" s="330"/>
      <c r="D50" s="331"/>
      <c r="E50" s="330"/>
      <c r="F50" s="341"/>
      <c r="G50" s="330"/>
    </row>
    <row r="51" spans="1:7" ht="18.75" x14ac:dyDescent="0.3">
      <c r="A51" s="1" t="s">
        <v>210</v>
      </c>
      <c r="B51" s="53" t="s">
        <v>488</v>
      </c>
      <c r="C51" s="330"/>
      <c r="D51" s="331"/>
      <c r="E51" s="330"/>
      <c r="F51" s="341">
        <v>1056101</v>
      </c>
      <c r="G51" s="330"/>
    </row>
    <row r="52" spans="1:7" ht="18.75" x14ac:dyDescent="0.3">
      <c r="A52" s="114" t="s">
        <v>211</v>
      </c>
      <c r="B52" s="115" t="s">
        <v>212</v>
      </c>
      <c r="C52" s="334">
        <f>SUM(C45:C51)</f>
        <v>0</v>
      </c>
      <c r="D52" s="335">
        <f>SUM(D45:D51)</f>
        <v>0</v>
      </c>
      <c r="E52" s="334">
        <f>SUM(E45:E51)</f>
        <v>0</v>
      </c>
      <c r="F52" s="336">
        <f>SUM(F45:F51)</f>
        <v>10085182</v>
      </c>
      <c r="G52" s="335">
        <f>SUM(G45:G51)</f>
        <v>0</v>
      </c>
    </row>
    <row r="53" spans="1:7" ht="18.75" x14ac:dyDescent="0.3">
      <c r="A53" s="1" t="s">
        <v>215</v>
      </c>
      <c r="B53" s="53" t="s">
        <v>218</v>
      </c>
      <c r="C53" s="330"/>
      <c r="D53" s="331"/>
      <c r="E53" s="330"/>
      <c r="F53" s="341">
        <v>50000</v>
      </c>
      <c r="G53" s="330"/>
    </row>
    <row r="54" spans="1:7" ht="18.75" x14ac:dyDescent="0.3">
      <c r="A54" s="1" t="s">
        <v>216</v>
      </c>
      <c r="B54" s="53" t="s">
        <v>219</v>
      </c>
      <c r="C54" s="330"/>
      <c r="D54" s="331"/>
      <c r="E54" s="330"/>
      <c r="F54" s="341"/>
      <c r="G54" s="330"/>
    </row>
    <row r="55" spans="1:7" ht="18.75" x14ac:dyDescent="0.3">
      <c r="A55" s="1" t="s">
        <v>217</v>
      </c>
      <c r="B55" s="53" t="s">
        <v>69</v>
      </c>
      <c r="C55" s="330"/>
      <c r="D55" s="331"/>
      <c r="E55" s="330"/>
      <c r="F55" s="341"/>
      <c r="G55" s="330"/>
    </row>
    <row r="56" spans="1:7" ht="18.75" x14ac:dyDescent="0.3">
      <c r="A56" s="114" t="s">
        <v>220</v>
      </c>
      <c r="B56" s="115" t="s">
        <v>221</v>
      </c>
      <c r="C56" s="334">
        <f>SUM(C53:C55)</f>
        <v>0</v>
      </c>
      <c r="D56" s="335">
        <f>SUM(D53:D55)</f>
        <v>0</v>
      </c>
      <c r="E56" s="334">
        <f>SUM(E53:E55)</f>
        <v>0</v>
      </c>
      <c r="F56" s="336">
        <f>SUM(F53:F55)</f>
        <v>50000</v>
      </c>
      <c r="G56" s="335">
        <f>SUM(G53:G55)</f>
        <v>0</v>
      </c>
    </row>
    <row r="57" spans="1:7" ht="18.75" x14ac:dyDescent="0.3">
      <c r="A57" s="1" t="s">
        <v>222</v>
      </c>
      <c r="B57" s="53" t="s">
        <v>227</v>
      </c>
      <c r="C57" s="330"/>
      <c r="D57" s="331"/>
      <c r="E57" s="330"/>
      <c r="F57" s="341">
        <v>3093115</v>
      </c>
      <c r="G57" s="330"/>
    </row>
    <row r="58" spans="1:7" ht="18.75" x14ac:dyDescent="0.3">
      <c r="A58" s="1" t="s">
        <v>223</v>
      </c>
      <c r="B58" s="53" t="s">
        <v>228</v>
      </c>
      <c r="C58" s="330"/>
      <c r="D58" s="331"/>
      <c r="E58" s="330"/>
      <c r="F58" s="341"/>
      <c r="G58" s="330"/>
    </row>
    <row r="59" spans="1:7" ht="18.75" x14ac:dyDescent="0.3">
      <c r="A59" s="1" t="s">
        <v>224</v>
      </c>
      <c r="B59" s="53" t="s">
        <v>229</v>
      </c>
      <c r="C59" s="330"/>
      <c r="D59" s="331"/>
      <c r="E59" s="330"/>
      <c r="F59" s="341"/>
      <c r="G59" s="330"/>
    </row>
    <row r="60" spans="1:7" ht="18.75" x14ac:dyDescent="0.3">
      <c r="A60" s="1" t="s">
        <v>225</v>
      </c>
      <c r="B60" s="53" t="s">
        <v>230</v>
      </c>
      <c r="C60" s="330"/>
      <c r="D60" s="331"/>
      <c r="E60" s="330"/>
      <c r="F60" s="341"/>
      <c r="G60" s="330"/>
    </row>
    <row r="61" spans="1:7" ht="18.75" x14ac:dyDescent="0.3">
      <c r="A61" s="1" t="s">
        <v>226</v>
      </c>
      <c r="B61" s="53" t="s">
        <v>231</v>
      </c>
      <c r="C61" s="330"/>
      <c r="D61" s="331"/>
      <c r="E61" s="330"/>
      <c r="F61" s="624"/>
      <c r="G61" s="330"/>
    </row>
    <row r="62" spans="1:7" ht="18.75" x14ac:dyDescent="0.3">
      <c r="A62" s="7" t="s">
        <v>232</v>
      </c>
      <c r="B62" s="112" t="s">
        <v>233</v>
      </c>
      <c r="C62" s="342">
        <f>SUM(C57:C61)</f>
        <v>0</v>
      </c>
      <c r="D62" s="343">
        <f>SUM(D57:D61)</f>
        <v>0</v>
      </c>
      <c r="E62" s="343">
        <f>SUM(E57:E61)</f>
        <v>0</v>
      </c>
      <c r="F62" s="344">
        <f>SUM(F57:F61)</f>
        <v>3093115</v>
      </c>
      <c r="G62" s="343">
        <f>SUM(G57:G61)</f>
        <v>0</v>
      </c>
    </row>
    <row r="63" spans="1:7" ht="18.75" x14ac:dyDescent="0.3">
      <c r="A63" s="125" t="s">
        <v>234</v>
      </c>
      <c r="B63" s="123" t="s">
        <v>235</v>
      </c>
      <c r="C63" s="337">
        <f>SUM(C41,C44,C52,C56,C62)</f>
        <v>0</v>
      </c>
      <c r="D63" s="338">
        <f>SUM(D41,D44,D52,D56,D62)</f>
        <v>0</v>
      </c>
      <c r="E63" s="337">
        <f>SUM(E41,E44,E52,E56,E62)</f>
        <v>0</v>
      </c>
      <c r="F63" s="336">
        <f>SUM(F41,F44,F52,F56,F62)</f>
        <v>14957781</v>
      </c>
      <c r="G63" s="336">
        <f>SUM(G41,G44,G52,G56,G62)</f>
        <v>0</v>
      </c>
    </row>
    <row r="64" spans="1:7" ht="18.75" x14ac:dyDescent="0.3">
      <c r="A64" s="149" t="s">
        <v>266</v>
      </c>
      <c r="B64" s="123" t="s">
        <v>308</v>
      </c>
      <c r="C64" s="337"/>
      <c r="D64" s="337"/>
      <c r="E64" s="337"/>
      <c r="F64" s="336"/>
      <c r="G64" s="335">
        <f>SUM([1]Szoc.jutt.!G35)</f>
        <v>0</v>
      </c>
    </row>
    <row r="65" spans="1:7" ht="18.75" x14ac:dyDescent="0.3">
      <c r="A65" s="145" t="s">
        <v>269</v>
      </c>
      <c r="B65" s="111" t="s">
        <v>305</v>
      </c>
      <c r="C65" s="345"/>
      <c r="D65" s="345"/>
      <c r="E65" s="345"/>
      <c r="F65" s="341"/>
      <c r="G65" s="330">
        <f>SUM([1]Pénze.átadás!G20)</f>
        <v>0</v>
      </c>
    </row>
    <row r="66" spans="1:7" ht="18.75" x14ac:dyDescent="0.3">
      <c r="A66" s="145" t="s">
        <v>271</v>
      </c>
      <c r="B66" s="111" t="s">
        <v>306</v>
      </c>
      <c r="C66" s="345"/>
      <c r="D66" s="345"/>
      <c r="E66" s="345"/>
      <c r="F66" s="341"/>
      <c r="G66" s="330">
        <f>SUM([1]Pénze.átadás!G23)</f>
        <v>0</v>
      </c>
    </row>
    <row r="67" spans="1:7" ht="18.75" x14ac:dyDescent="0.3">
      <c r="A67" s="145" t="s">
        <v>273</v>
      </c>
      <c r="B67" s="111" t="s">
        <v>307</v>
      </c>
      <c r="C67" s="345"/>
      <c r="D67" s="345"/>
      <c r="E67" s="345"/>
      <c r="F67" s="341"/>
      <c r="G67" s="330">
        <f>SUM([1]Pénze.átadás!G31)</f>
        <v>0</v>
      </c>
    </row>
    <row r="68" spans="1:7" ht="18.75" x14ac:dyDescent="0.3">
      <c r="A68" s="145" t="s">
        <v>275</v>
      </c>
      <c r="B68" s="111" t="s">
        <v>276</v>
      </c>
      <c r="C68" s="345"/>
      <c r="D68" s="345"/>
      <c r="E68" s="345"/>
      <c r="F68" s="341"/>
      <c r="G68" s="330">
        <f>SUM([1]Pénze.átadás!G35)</f>
        <v>0</v>
      </c>
    </row>
    <row r="69" spans="1:7" ht="18.75" x14ac:dyDescent="0.3">
      <c r="A69" s="125" t="s">
        <v>277</v>
      </c>
      <c r="B69" s="123" t="s">
        <v>278</v>
      </c>
      <c r="C69" s="337">
        <f>SUM(C65:C68)</f>
        <v>0</v>
      </c>
      <c r="D69" s="337">
        <f>SUM(D65:D68)</f>
        <v>0</v>
      </c>
      <c r="E69" s="337">
        <f>SUM(E65:E68)</f>
        <v>0</v>
      </c>
      <c r="F69" s="336">
        <f>SUM(F65:F68)</f>
        <v>0</v>
      </c>
      <c r="G69" s="335">
        <f>SUM(G65:G68)</f>
        <v>0</v>
      </c>
    </row>
    <row r="70" spans="1:7" ht="18.75" x14ac:dyDescent="0.3">
      <c r="A70" s="125" t="s">
        <v>248</v>
      </c>
      <c r="B70" s="123" t="s">
        <v>309</v>
      </c>
      <c r="C70" s="337"/>
      <c r="D70" s="337"/>
      <c r="E70" s="337"/>
      <c r="F70" s="336">
        <v>289999</v>
      </c>
      <c r="G70" s="335">
        <f>SUM('[1]Ber.-felú.'!G31)</f>
        <v>0</v>
      </c>
    </row>
    <row r="71" spans="1:7" ht="18.75" x14ac:dyDescent="0.3">
      <c r="A71" s="125" t="s">
        <v>254</v>
      </c>
      <c r="B71" s="123" t="s">
        <v>310</v>
      </c>
      <c r="C71" s="337"/>
      <c r="D71" s="337"/>
      <c r="E71" s="337"/>
      <c r="F71" s="336"/>
      <c r="G71" s="335">
        <f>SUM('[1]Ber.-felú.'!G37)</f>
        <v>0</v>
      </c>
    </row>
    <row r="72" spans="1:7" ht="15" x14ac:dyDescent="0.25">
      <c r="A72" s="4" t="s">
        <v>256</v>
      </c>
      <c r="B72" s="111" t="s">
        <v>312</v>
      </c>
      <c r="C72" s="331"/>
      <c r="D72" s="331"/>
      <c r="E72" s="331"/>
      <c r="F72" s="331"/>
      <c r="G72" s="331"/>
    </row>
    <row r="73" spans="1:7" ht="15" x14ac:dyDescent="0.25">
      <c r="A73" s="4" t="s">
        <v>257</v>
      </c>
      <c r="B73" s="111" t="s">
        <v>313</v>
      </c>
      <c r="C73" s="331"/>
      <c r="D73" s="331"/>
      <c r="E73" s="331"/>
      <c r="F73" s="331"/>
      <c r="G73" s="331"/>
    </row>
    <row r="74" spans="1:7" ht="15" x14ac:dyDescent="0.25">
      <c r="A74" s="4" t="s">
        <v>258</v>
      </c>
      <c r="B74" s="111" t="s">
        <v>314</v>
      </c>
      <c r="C74" s="331"/>
      <c r="D74" s="331"/>
      <c r="E74" s="331"/>
      <c r="F74" s="331"/>
      <c r="G74" s="331">
        <f>SUM('[1]Ber.-felú.'!G43)</f>
        <v>0</v>
      </c>
    </row>
    <row r="75" spans="1:7" ht="18.75" x14ac:dyDescent="0.3">
      <c r="A75" s="125" t="s">
        <v>260</v>
      </c>
      <c r="B75" s="123" t="s">
        <v>311</v>
      </c>
      <c r="C75" s="337">
        <f>SUM(C72:C74)</f>
        <v>0</v>
      </c>
      <c r="D75" s="337">
        <f>SUM(D72:D74)</f>
        <v>0</v>
      </c>
      <c r="E75" s="337">
        <f>SUM(E72:E74)</f>
        <v>0</v>
      </c>
      <c r="F75" s="336">
        <f>SUM(F72:F74)</f>
        <v>0</v>
      </c>
      <c r="G75" s="335">
        <f>SUM(G72:G74)</f>
        <v>0</v>
      </c>
    </row>
    <row r="76" spans="1:7" ht="18.75" x14ac:dyDescent="0.3">
      <c r="A76" s="125"/>
      <c r="B76" s="123" t="s">
        <v>315</v>
      </c>
      <c r="C76" s="337">
        <f>SUM(C23,C28,C63,C64,C69,C70,C71,C75)</f>
        <v>0</v>
      </c>
      <c r="D76" s="337">
        <f>SUM(D23,D28,D63,D64,D69,D70,D71,D75)</f>
        <v>0</v>
      </c>
      <c r="E76" s="337">
        <f>SUM(E23,E28,E63,E64,E69,E70,E71,E75)</f>
        <v>0</v>
      </c>
      <c r="F76" s="336">
        <f>SUM(F23,F28,F63,F64,F69,F70,F71,F75)</f>
        <v>70626433</v>
      </c>
      <c r="G76" s="335">
        <f>SUM(G23,G28,G63,G64,G69,G70,G71,G75)</f>
        <v>0</v>
      </c>
    </row>
    <row r="77" spans="1:7" ht="18.75" x14ac:dyDescent="0.3">
      <c r="A77" s="4" t="s">
        <v>316</v>
      </c>
      <c r="B77" s="150" t="s">
        <v>317</v>
      </c>
      <c r="C77" s="346"/>
      <c r="D77" s="347"/>
      <c r="E77" s="348"/>
      <c r="F77" s="344"/>
      <c r="G77" s="330"/>
    </row>
    <row r="78" spans="1:7" ht="18.75" x14ac:dyDescent="0.3">
      <c r="A78" s="4"/>
      <c r="B78" s="150"/>
      <c r="C78" s="346"/>
      <c r="D78" s="346"/>
      <c r="E78" s="346"/>
      <c r="F78" s="349"/>
      <c r="G78" s="346"/>
    </row>
    <row r="79" spans="1:7" ht="18.75" x14ac:dyDescent="0.3">
      <c r="A79" s="4" t="s">
        <v>318</v>
      </c>
      <c r="B79" s="150" t="s">
        <v>319</v>
      </c>
      <c r="C79" s="346"/>
      <c r="D79" s="347"/>
      <c r="E79" s="348"/>
      <c r="F79" s="344"/>
      <c r="G79" s="330"/>
    </row>
    <row r="80" spans="1:7" ht="18.75" x14ac:dyDescent="0.3">
      <c r="A80" s="168"/>
      <c r="B80" s="169" t="s">
        <v>383</v>
      </c>
      <c r="C80" s="350">
        <f>SUM(C76:C79)</f>
        <v>0</v>
      </c>
      <c r="D80" s="350">
        <f>SUM(D76:D79)</f>
        <v>0</v>
      </c>
      <c r="E80" s="350">
        <f>SUM(E76:E79)</f>
        <v>0</v>
      </c>
      <c r="F80" s="351">
        <f>SUM(F76:F79)</f>
        <v>70626433</v>
      </c>
      <c r="G80" s="352">
        <f>SUM(G76:G79)</f>
        <v>0</v>
      </c>
    </row>
    <row r="81" spans="1:7" ht="18.75" x14ac:dyDescent="0.3">
      <c r="A81" s="170"/>
      <c r="B81" s="171"/>
      <c r="C81" s="353"/>
      <c r="D81" s="353"/>
      <c r="E81" s="353"/>
      <c r="F81" s="354"/>
      <c r="G81" s="355"/>
    </row>
    <row r="82" spans="1:7" ht="18.75" x14ac:dyDescent="0.3">
      <c r="A82" s="8" t="s">
        <v>400</v>
      </c>
      <c r="B82" s="2" t="s">
        <v>406</v>
      </c>
      <c r="C82" s="330"/>
      <c r="D82" s="331"/>
      <c r="E82" s="330"/>
      <c r="F82" s="341"/>
      <c r="G82" s="330"/>
    </row>
    <row r="83" spans="1:7" ht="18.75" x14ac:dyDescent="0.3">
      <c r="A83" s="8" t="s">
        <v>401</v>
      </c>
      <c r="B83" s="53" t="s">
        <v>407</v>
      </c>
      <c r="C83" s="330"/>
      <c r="D83" s="331"/>
      <c r="E83" s="330"/>
      <c r="F83" s="341"/>
      <c r="G83" s="330"/>
    </row>
    <row r="84" spans="1:7" ht="18.75" x14ac:dyDescent="0.3">
      <c r="A84" s="8" t="s">
        <v>402</v>
      </c>
      <c r="B84" s="53" t="s">
        <v>408</v>
      </c>
      <c r="C84" s="330"/>
      <c r="D84" s="331"/>
      <c r="E84" s="330"/>
      <c r="F84" s="341"/>
      <c r="G84" s="330"/>
    </row>
    <row r="85" spans="1:7" ht="18.75" x14ac:dyDescent="0.3">
      <c r="A85" s="8" t="s">
        <v>403</v>
      </c>
      <c r="B85" s="53" t="s">
        <v>409</v>
      </c>
      <c r="C85" s="330"/>
      <c r="D85" s="331"/>
      <c r="E85" s="330"/>
      <c r="F85" s="341"/>
      <c r="G85" s="330"/>
    </row>
    <row r="86" spans="1:7" ht="18.75" x14ac:dyDescent="0.3">
      <c r="A86" s="8" t="s">
        <v>404</v>
      </c>
      <c r="B86" s="53" t="s">
        <v>410</v>
      </c>
      <c r="C86" s="330"/>
      <c r="D86" s="331"/>
      <c r="E86" s="330"/>
      <c r="F86" s="341"/>
      <c r="G86" s="330"/>
    </row>
    <row r="87" spans="1:7" ht="18.75" x14ac:dyDescent="0.3">
      <c r="A87" s="8" t="s">
        <v>405</v>
      </c>
      <c r="B87" s="53" t="s">
        <v>411</v>
      </c>
      <c r="C87" s="330"/>
      <c r="D87" s="331"/>
      <c r="E87" s="330"/>
      <c r="F87" s="341"/>
      <c r="G87" s="330"/>
    </row>
    <row r="88" spans="1:7" ht="18.75" x14ac:dyDescent="0.3">
      <c r="A88" s="119" t="s">
        <v>328</v>
      </c>
      <c r="B88" s="121" t="s">
        <v>321</v>
      </c>
      <c r="C88" s="334">
        <f>SUM(C82:C87)</f>
        <v>0</v>
      </c>
      <c r="D88" s="335">
        <f>SUM(D82:D87)</f>
        <v>0</v>
      </c>
      <c r="E88" s="334">
        <f>SUM(E82:E87)</f>
        <v>0</v>
      </c>
      <c r="F88" s="336">
        <f>SUM(F82:F87)</f>
        <v>0</v>
      </c>
      <c r="G88" s="335">
        <f>SUM(G82:G87)</f>
        <v>0</v>
      </c>
    </row>
    <row r="89" spans="1:7" ht="15.75" x14ac:dyDescent="0.25">
      <c r="A89" s="1"/>
      <c r="B89" s="53" t="s">
        <v>453</v>
      </c>
      <c r="C89" s="330"/>
      <c r="D89" s="331"/>
      <c r="E89" s="330"/>
      <c r="F89" s="73"/>
      <c r="G89" s="330"/>
    </row>
    <row r="90" spans="1:7" ht="15.75" x14ac:dyDescent="0.25">
      <c r="A90" s="1"/>
      <c r="B90" s="53"/>
      <c r="C90" s="330"/>
      <c r="D90" s="330"/>
      <c r="E90" s="330"/>
      <c r="F90" s="73"/>
      <c r="G90" s="330"/>
    </row>
    <row r="91" spans="1:7" ht="15.75" x14ac:dyDescent="0.25">
      <c r="A91" s="119" t="s">
        <v>329</v>
      </c>
      <c r="B91" s="121" t="s">
        <v>322</v>
      </c>
      <c r="C91" s="338">
        <f>SUM(C89:C90)</f>
        <v>0</v>
      </c>
      <c r="D91" s="337">
        <f>SUM(D89:D90)</f>
        <v>0</v>
      </c>
      <c r="E91" s="338">
        <f>SUM(E89:E90)</f>
        <v>0</v>
      </c>
      <c r="F91" s="337">
        <f>SUM(F89:F90)</f>
        <v>0</v>
      </c>
      <c r="G91" s="337">
        <f>SUM(G89:G90)</f>
        <v>0</v>
      </c>
    </row>
    <row r="92" spans="1:7" ht="18.75" x14ac:dyDescent="0.3">
      <c r="A92" s="125" t="s">
        <v>320</v>
      </c>
      <c r="B92" s="123" t="s">
        <v>326</v>
      </c>
      <c r="C92" s="337">
        <f>SUM(C91,C88)</f>
        <v>0</v>
      </c>
      <c r="D92" s="337">
        <f>SUM(D91,D88)</f>
        <v>0</v>
      </c>
      <c r="E92" s="337">
        <f>SUM(E91,E88)</f>
        <v>0</v>
      </c>
      <c r="F92" s="336">
        <f>SUM(F88,F91)</f>
        <v>0</v>
      </c>
      <c r="G92" s="335">
        <f>SUM(G88,G91)</f>
        <v>0</v>
      </c>
    </row>
    <row r="93" spans="1:7" ht="15.75" x14ac:dyDescent="0.25">
      <c r="A93" s="119" t="s">
        <v>333</v>
      </c>
      <c r="B93" s="121" t="s">
        <v>327</v>
      </c>
      <c r="C93" s="337"/>
      <c r="D93" s="337"/>
      <c r="E93" s="337"/>
      <c r="F93" s="337"/>
      <c r="G93" s="335"/>
    </row>
    <row r="94" spans="1:7" ht="18.75" x14ac:dyDescent="0.3">
      <c r="A94" s="1"/>
      <c r="B94" s="53" t="s">
        <v>454</v>
      </c>
      <c r="C94" s="330"/>
      <c r="D94" s="331"/>
      <c r="E94" s="330"/>
      <c r="F94" s="341"/>
      <c r="G94" s="330"/>
    </row>
    <row r="95" spans="1:7" ht="15.75" x14ac:dyDescent="0.25">
      <c r="A95" s="1"/>
      <c r="B95" s="53"/>
      <c r="C95" s="330"/>
      <c r="D95" s="330"/>
      <c r="E95" s="330"/>
      <c r="F95" s="73"/>
      <c r="G95" s="330"/>
    </row>
    <row r="96" spans="1:7" ht="15.75" x14ac:dyDescent="0.25">
      <c r="A96" s="119" t="s">
        <v>331</v>
      </c>
      <c r="B96" s="121" t="s">
        <v>330</v>
      </c>
      <c r="C96" s="338">
        <f>SUM(C94:C95)</f>
        <v>0</v>
      </c>
      <c r="D96" s="337">
        <f>SUM(D94:D95)</f>
        <v>0</v>
      </c>
      <c r="E96" s="337">
        <f>SUM(E94:E95)</f>
        <v>0</v>
      </c>
      <c r="F96" s="337">
        <f>SUM(F94:F95)</f>
        <v>0</v>
      </c>
      <c r="G96" s="337">
        <f>SUM(G94:G95)</f>
        <v>0</v>
      </c>
    </row>
    <row r="97" spans="1:7" ht="18.75" x14ac:dyDescent="0.3">
      <c r="A97" s="125" t="s">
        <v>332</v>
      </c>
      <c r="B97" s="123" t="s">
        <v>334</v>
      </c>
      <c r="C97" s="337">
        <f>SUM(C93,C96)</f>
        <v>0</v>
      </c>
      <c r="D97" s="338">
        <f>SUM(D93,D96)</f>
        <v>0</v>
      </c>
      <c r="E97" s="337">
        <f>SUM(E93,E96)</f>
        <v>0</v>
      </c>
      <c r="F97" s="336">
        <f>SUM(F93,F96)</f>
        <v>0</v>
      </c>
      <c r="G97" s="337">
        <f>SUM(G93,G96)</f>
        <v>0</v>
      </c>
    </row>
    <row r="98" spans="1:7" ht="15.75" x14ac:dyDescent="0.25">
      <c r="A98" s="1" t="s">
        <v>335</v>
      </c>
      <c r="B98" s="61" t="s">
        <v>336</v>
      </c>
      <c r="C98" s="330"/>
      <c r="D98" s="330"/>
      <c r="E98" s="330"/>
      <c r="F98" s="73"/>
      <c r="G98" s="330"/>
    </row>
    <row r="99" spans="1:7" ht="18.75" x14ac:dyDescent="0.3">
      <c r="A99" s="1" t="s">
        <v>337</v>
      </c>
      <c r="B99" s="61" t="s">
        <v>338</v>
      </c>
      <c r="C99" s="330"/>
      <c r="D99" s="331"/>
      <c r="E99" s="330"/>
      <c r="F99" s="341"/>
      <c r="G99" s="330"/>
    </row>
    <row r="100" spans="1:7" ht="18.75" x14ac:dyDescent="0.3">
      <c r="A100" s="1" t="s">
        <v>339</v>
      </c>
      <c r="B100" s="53" t="s">
        <v>340</v>
      </c>
      <c r="C100" s="330"/>
      <c r="D100" s="331"/>
      <c r="E100" s="330"/>
      <c r="F100" s="341"/>
      <c r="G100" s="330"/>
    </row>
    <row r="101" spans="1:7" ht="18.75" x14ac:dyDescent="0.3">
      <c r="A101" s="1" t="s">
        <v>341</v>
      </c>
      <c r="B101" s="60" t="s">
        <v>343</v>
      </c>
      <c r="C101" s="330"/>
      <c r="D101" s="331"/>
      <c r="E101" s="330"/>
      <c r="F101" s="341"/>
      <c r="G101" s="330"/>
    </row>
    <row r="102" spans="1:7" ht="18.75" x14ac:dyDescent="0.3">
      <c r="A102" s="1" t="s">
        <v>342</v>
      </c>
      <c r="B102" s="53" t="s">
        <v>344</v>
      </c>
      <c r="C102" s="330"/>
      <c r="D102" s="331"/>
      <c r="E102" s="330"/>
      <c r="F102" s="341"/>
      <c r="G102" s="330"/>
    </row>
    <row r="103" spans="1:7" ht="18.75" x14ac:dyDescent="0.3">
      <c r="A103" s="1"/>
      <c r="B103" s="53" t="s">
        <v>345</v>
      </c>
      <c r="C103" s="330"/>
      <c r="D103" s="331"/>
      <c r="E103" s="330"/>
      <c r="F103" s="341"/>
      <c r="G103" s="330"/>
    </row>
    <row r="104" spans="1:7" ht="18.75" x14ac:dyDescent="0.3">
      <c r="A104" s="125" t="s">
        <v>346</v>
      </c>
      <c r="B104" s="123" t="s">
        <v>347</v>
      </c>
      <c r="C104" s="338">
        <f>SUM(C99:C103)</f>
        <v>0</v>
      </c>
      <c r="D104" s="337">
        <f>SUM(D99:D103)</f>
        <v>0</v>
      </c>
      <c r="E104" s="338">
        <f>SUM(E99:E103)</f>
        <v>0</v>
      </c>
      <c r="F104" s="336">
        <f>SUM(F99:F103)</f>
        <v>0</v>
      </c>
      <c r="G104" s="335">
        <f>SUM(G99:G103)</f>
        <v>0</v>
      </c>
    </row>
    <row r="105" spans="1:7" ht="18.75" x14ac:dyDescent="0.3">
      <c r="A105" s="1" t="s">
        <v>350</v>
      </c>
      <c r="B105" s="53" t="s">
        <v>489</v>
      </c>
      <c r="C105" s="330"/>
      <c r="D105" s="331"/>
      <c r="E105" s="330"/>
      <c r="F105" s="431"/>
      <c r="G105" s="330"/>
    </row>
    <row r="106" spans="1:7" ht="18.75" hidden="1" x14ac:dyDescent="0.3">
      <c r="A106" s="1" t="s">
        <v>351</v>
      </c>
      <c r="B106" s="53" t="s">
        <v>490</v>
      </c>
      <c r="C106" s="330"/>
      <c r="D106" s="331"/>
      <c r="E106" s="330"/>
      <c r="F106" s="431"/>
      <c r="G106" s="330"/>
    </row>
    <row r="107" spans="1:7" ht="18.75" hidden="1" x14ac:dyDescent="0.3">
      <c r="A107" s="1" t="s">
        <v>352</v>
      </c>
      <c r="B107" s="53" t="s">
        <v>491</v>
      </c>
      <c r="C107" s="330"/>
      <c r="D107" s="331"/>
      <c r="E107" s="330"/>
      <c r="F107" s="431"/>
      <c r="G107" s="330"/>
    </row>
    <row r="108" spans="1:7" ht="18.75" x14ac:dyDescent="0.3">
      <c r="A108" s="1"/>
      <c r="B108" s="53" t="s">
        <v>492</v>
      </c>
      <c r="C108" s="330"/>
      <c r="D108" s="331"/>
      <c r="E108" s="330"/>
      <c r="F108" s="431"/>
      <c r="G108" s="330"/>
    </row>
    <row r="109" spans="1:7" ht="18.75" x14ac:dyDescent="0.3">
      <c r="A109" s="1" t="s">
        <v>353</v>
      </c>
      <c r="B109" s="53" t="s">
        <v>493</v>
      </c>
      <c r="C109" s="330"/>
      <c r="D109" s="331"/>
      <c r="E109" s="330"/>
      <c r="F109" s="431">
        <v>1443200</v>
      </c>
      <c r="G109" s="330"/>
    </row>
    <row r="110" spans="1:7" ht="18.75" x14ac:dyDescent="0.3">
      <c r="A110" s="1" t="s">
        <v>354</v>
      </c>
      <c r="B110" s="53" t="s">
        <v>494</v>
      </c>
      <c r="C110" s="330"/>
      <c r="D110" s="331"/>
      <c r="E110" s="330"/>
      <c r="F110" s="431"/>
      <c r="G110" s="330"/>
    </row>
    <row r="111" spans="1:7" ht="18.75" x14ac:dyDescent="0.3">
      <c r="A111" s="1" t="s">
        <v>355</v>
      </c>
      <c r="B111" s="53" t="s">
        <v>412</v>
      </c>
      <c r="C111" s="330"/>
      <c r="D111" s="331"/>
      <c r="E111" s="330"/>
      <c r="F111" s="431"/>
      <c r="G111" s="330"/>
    </row>
    <row r="112" spans="1:7" ht="18.75" x14ac:dyDescent="0.3">
      <c r="A112" s="1" t="s">
        <v>359</v>
      </c>
      <c r="B112" s="53" t="s">
        <v>360</v>
      </c>
      <c r="C112" s="330"/>
      <c r="D112" s="331"/>
      <c r="E112" s="330"/>
      <c r="F112" s="431"/>
      <c r="G112" s="330"/>
    </row>
    <row r="113" spans="1:7" ht="18.75" x14ac:dyDescent="0.3">
      <c r="A113" s="1" t="s">
        <v>361</v>
      </c>
      <c r="B113" s="53" t="s">
        <v>362</v>
      </c>
      <c r="C113" s="330"/>
      <c r="D113" s="331"/>
      <c r="E113" s="330"/>
      <c r="F113" s="431"/>
      <c r="G113" s="330"/>
    </row>
    <row r="114" spans="1:7" ht="18.75" x14ac:dyDescent="0.3">
      <c r="A114" s="125" t="s">
        <v>348</v>
      </c>
      <c r="B114" s="123" t="s">
        <v>349</v>
      </c>
      <c r="C114" s="338">
        <f>SUM(C105:C113)</f>
        <v>0</v>
      </c>
      <c r="D114" s="337">
        <f>SUM(D105:D113)</f>
        <v>0</v>
      </c>
      <c r="E114" s="338">
        <f>SUM(E105:E113)</f>
        <v>0</v>
      </c>
      <c r="F114" s="336">
        <f>SUM(F105:F113)</f>
        <v>1443200</v>
      </c>
      <c r="G114" s="335">
        <f>SUM(G105:G113)</f>
        <v>0</v>
      </c>
    </row>
    <row r="115" spans="1:7" ht="15.75" x14ac:dyDescent="0.25">
      <c r="A115" s="1" t="s">
        <v>365</v>
      </c>
      <c r="B115" s="53" t="s">
        <v>367</v>
      </c>
      <c r="C115" s="331"/>
      <c r="D115" s="331"/>
      <c r="E115" s="330"/>
      <c r="F115" s="73"/>
      <c r="G115" s="330"/>
    </row>
    <row r="116" spans="1:7" ht="15.75" x14ac:dyDescent="0.25">
      <c r="A116" s="1" t="s">
        <v>366</v>
      </c>
      <c r="B116" s="53" t="s">
        <v>368</v>
      </c>
      <c r="C116" s="331"/>
      <c r="D116" s="331"/>
      <c r="E116" s="330"/>
      <c r="F116" s="73"/>
      <c r="G116" s="330"/>
    </row>
    <row r="117" spans="1:7" ht="18.75" x14ac:dyDescent="0.3">
      <c r="A117" s="125" t="s">
        <v>369</v>
      </c>
      <c r="B117" s="123" t="s">
        <v>370</v>
      </c>
      <c r="C117" s="338">
        <f>SUM(C115:C116)</f>
        <v>0</v>
      </c>
      <c r="D117" s="337">
        <f>SUM(D115:D116)</f>
        <v>0</v>
      </c>
      <c r="E117" s="338">
        <f>SUM(E115:E116)</f>
        <v>0</v>
      </c>
      <c r="F117" s="336">
        <f>SUM(F115:F116)</f>
        <v>0</v>
      </c>
      <c r="G117" s="335">
        <f>SUM(G115:G116)</f>
        <v>0</v>
      </c>
    </row>
    <row r="118" spans="1:7" ht="18.75" x14ac:dyDescent="0.3">
      <c r="A118" s="1" t="s">
        <v>371</v>
      </c>
      <c r="B118" s="53" t="s">
        <v>372</v>
      </c>
      <c r="C118" s="330"/>
      <c r="D118" s="331"/>
      <c r="E118" s="330"/>
      <c r="F118" s="341"/>
      <c r="G118" s="330"/>
    </row>
    <row r="119" spans="1:7" ht="15.75" x14ac:dyDescent="0.25">
      <c r="A119" s="1" t="s">
        <v>373</v>
      </c>
      <c r="B119" s="53" t="s">
        <v>374</v>
      </c>
      <c r="C119" s="330"/>
      <c r="D119" s="331"/>
      <c r="E119" s="330"/>
      <c r="F119" s="73"/>
      <c r="G119" s="330"/>
    </row>
    <row r="120" spans="1:7" ht="18.75" x14ac:dyDescent="0.3">
      <c r="A120" s="125" t="s">
        <v>375</v>
      </c>
      <c r="B120" s="123" t="s">
        <v>378</v>
      </c>
      <c r="C120" s="338">
        <f>SUM(C118:C119)</f>
        <v>0</v>
      </c>
      <c r="D120" s="337">
        <f>SUM(D118:D119)</f>
        <v>0</v>
      </c>
      <c r="E120" s="338">
        <f>SUM(E118:E119)</f>
        <v>0</v>
      </c>
      <c r="F120" s="336">
        <f>SUM(F118:F119)</f>
        <v>0</v>
      </c>
      <c r="G120" s="335">
        <f>SUM(G118:G119)</f>
        <v>0</v>
      </c>
    </row>
    <row r="121" spans="1:7" ht="15.75" x14ac:dyDescent="0.25">
      <c r="A121" s="1" t="s">
        <v>379</v>
      </c>
      <c r="B121" s="53" t="s">
        <v>380</v>
      </c>
      <c r="C121" s="330"/>
      <c r="D121" s="331"/>
      <c r="E121" s="330"/>
      <c r="F121" s="73"/>
      <c r="G121" s="330"/>
    </row>
    <row r="122" spans="1:7" ht="15.75" x14ac:dyDescent="0.25">
      <c r="A122" s="1" t="s">
        <v>381</v>
      </c>
      <c r="B122" s="53" t="s">
        <v>382</v>
      </c>
      <c r="C122" s="330"/>
      <c r="D122" s="331"/>
      <c r="E122" s="330"/>
      <c r="F122" s="73"/>
      <c r="G122" s="330"/>
    </row>
    <row r="123" spans="1:7" ht="18.75" x14ac:dyDescent="0.3">
      <c r="A123" s="125" t="s">
        <v>376</v>
      </c>
      <c r="B123" s="123" t="s">
        <v>377</v>
      </c>
      <c r="C123" s="338">
        <f>SUM(C121:C122)</f>
        <v>0</v>
      </c>
      <c r="D123" s="337">
        <f>SUM(D121:D122)</f>
        <v>0</v>
      </c>
      <c r="E123" s="338">
        <f>SUM(E121:E122)</f>
        <v>0</v>
      </c>
      <c r="F123" s="336">
        <f>SUM(F121:F122)</f>
        <v>0</v>
      </c>
      <c r="G123" s="335">
        <f>SUM(G121:G122)</f>
        <v>0</v>
      </c>
    </row>
    <row r="124" spans="1:7" ht="18.75" x14ac:dyDescent="0.3">
      <c r="A124" s="151"/>
      <c r="B124" s="123" t="s">
        <v>78</v>
      </c>
      <c r="C124" s="337">
        <f>SUM(C92,C97,C104,C114,C117,C120,C123)</f>
        <v>0</v>
      </c>
      <c r="D124" s="338">
        <f>SUM(D92,D97,D104,D114,D117,D120,D123)</f>
        <v>0</v>
      </c>
      <c r="E124" s="337">
        <f>SUM(E92,E97,E104,E114,E117,E120,E123)</f>
        <v>0</v>
      </c>
      <c r="F124" s="336">
        <f>SUM(F92,F97,F104,F114,F117,F120,F123)</f>
        <v>1443200</v>
      </c>
      <c r="G124" s="337">
        <f>SUM(G92,G97,G104,G114,G117,G120,G123)</f>
        <v>0</v>
      </c>
    </row>
    <row r="125" spans="1:7" ht="18.75" x14ac:dyDescent="0.3">
      <c r="A125" s="4" t="s">
        <v>386</v>
      </c>
      <c r="B125" s="62" t="s">
        <v>385</v>
      </c>
      <c r="C125" s="346"/>
      <c r="D125" s="347"/>
      <c r="E125" s="348"/>
      <c r="F125" s="344"/>
      <c r="G125" s="330"/>
    </row>
    <row r="126" spans="1:7" ht="18.75" x14ac:dyDescent="0.3">
      <c r="A126" s="4" t="s">
        <v>387</v>
      </c>
      <c r="B126" s="62" t="s">
        <v>388</v>
      </c>
      <c r="C126" s="356"/>
      <c r="D126" s="357"/>
      <c r="E126" s="356"/>
      <c r="F126" s="344"/>
      <c r="G126" s="330"/>
    </row>
    <row r="127" spans="1:7" ht="18.75" x14ac:dyDescent="0.3">
      <c r="A127" s="4" t="s">
        <v>389</v>
      </c>
      <c r="B127" s="62" t="s">
        <v>77</v>
      </c>
      <c r="C127" s="356"/>
      <c r="D127" s="357"/>
      <c r="E127" s="356"/>
      <c r="F127" s="344">
        <v>69183233</v>
      </c>
      <c r="G127" s="330"/>
    </row>
    <row r="128" spans="1:7" ht="18.75" x14ac:dyDescent="0.3">
      <c r="A128" s="4" t="s">
        <v>390</v>
      </c>
      <c r="B128" s="62" t="s">
        <v>391</v>
      </c>
      <c r="C128" s="346"/>
      <c r="D128" s="347"/>
      <c r="E128" s="348"/>
      <c r="F128" s="344"/>
      <c r="G128" s="330"/>
    </row>
    <row r="129" spans="1:7" ht="18.75" x14ac:dyDescent="0.3">
      <c r="A129" s="152"/>
      <c r="B129" s="123" t="s">
        <v>384</v>
      </c>
      <c r="C129" s="337">
        <f>SUM(C124:C128)</f>
        <v>0</v>
      </c>
      <c r="D129" s="337">
        <f>SUM(D124:D128)</f>
        <v>0</v>
      </c>
      <c r="E129" s="337">
        <f>SUM(E124:E128)</f>
        <v>0</v>
      </c>
      <c r="F129" s="336">
        <f>SUM(F124:F128)</f>
        <v>70626433</v>
      </c>
      <c r="G129" s="335">
        <f>SUM(G124:G128)</f>
        <v>0</v>
      </c>
    </row>
    <row r="130" spans="1:7" ht="15" x14ac:dyDescent="0.2">
      <c r="C130" s="153"/>
      <c r="D130" s="153"/>
      <c r="E130" s="153"/>
      <c r="G130" s="278"/>
    </row>
    <row r="131" spans="1:7" ht="18.75" x14ac:dyDescent="0.3">
      <c r="A131" s="279"/>
      <c r="B131" s="280" t="s">
        <v>134</v>
      </c>
      <c r="C131" s="415"/>
      <c r="D131" s="417"/>
      <c r="E131" s="415"/>
      <c r="F131" s="675">
        <v>11</v>
      </c>
      <c r="G131" s="358"/>
    </row>
  </sheetData>
  <mergeCells count="4">
    <mergeCell ref="E3:E4"/>
    <mergeCell ref="A1:A4"/>
    <mergeCell ref="C1:E2"/>
    <mergeCell ref="C3:D3"/>
  </mergeCells>
  <phoneticPr fontId="2" type="noConversion"/>
  <pageMargins left="0.75" right="0.75" top="1" bottom="1" header="0.5" footer="0.5"/>
  <pageSetup paperSize="9" scale="48" orientation="portrait" r:id="rId1"/>
  <headerFooter alignWithMargins="0">
    <oddHeader>&amp;L&amp;"Times,Félkövér"&amp;14Levél Község    Önkormányzata&amp;C&amp;"Times,Félkövér"&amp;14Óvoda2019. év&amp;R&amp;"Times,Normál"&amp;12 10. mellékletAdatok:  Ft-ban</oddHeader>
  </headerFooter>
  <rowBreaks count="1" manualBreakCount="1">
    <brk id="80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5"/>
  <dimension ref="A1:O43"/>
  <sheetViews>
    <sheetView view="pageBreakPreview" topLeftCell="B10" zoomScale="60" zoomScaleNormal="100" workbookViewId="0">
      <selection activeCell="N40" sqref="N40"/>
    </sheetView>
  </sheetViews>
  <sheetFormatPr defaultRowHeight="12.75" x14ac:dyDescent="0.2"/>
  <cols>
    <col min="1" max="1" width="44" customWidth="1"/>
    <col min="2" max="2" width="12.28515625" customWidth="1"/>
    <col min="3" max="3" width="13.42578125" customWidth="1"/>
    <col min="4" max="4" width="11.7109375" customWidth="1"/>
    <col min="5" max="5" width="12.5703125" customWidth="1"/>
    <col min="6" max="6" width="13.28515625" customWidth="1"/>
    <col min="7" max="7" width="15" customWidth="1"/>
    <col min="8" max="8" width="13.5703125" customWidth="1"/>
    <col min="9" max="9" width="13.7109375" customWidth="1"/>
    <col min="10" max="10" width="14.5703125" customWidth="1"/>
    <col min="11" max="11" width="15.140625" customWidth="1"/>
    <col min="12" max="12" width="13.5703125" customWidth="1"/>
    <col min="13" max="13" width="13.140625" customWidth="1"/>
    <col min="14" max="14" width="13.5703125" customWidth="1"/>
    <col min="15" max="15" width="11" customWidth="1"/>
  </cols>
  <sheetData>
    <row r="1" spans="1:15" ht="15" thickBot="1" x14ac:dyDescent="0.25">
      <c r="A1" s="74" t="s">
        <v>92</v>
      </c>
      <c r="B1" s="74" t="s">
        <v>99</v>
      </c>
      <c r="C1" s="74" t="s">
        <v>100</v>
      </c>
      <c r="D1" s="74" t="s">
        <v>101</v>
      </c>
      <c r="E1" s="74" t="s">
        <v>102</v>
      </c>
      <c r="F1" s="74" t="s">
        <v>103</v>
      </c>
      <c r="G1" s="74" t="s">
        <v>104</v>
      </c>
      <c r="H1" s="74" t="s">
        <v>105</v>
      </c>
      <c r="I1" s="74" t="s">
        <v>106</v>
      </c>
      <c r="J1" s="74" t="s">
        <v>107</v>
      </c>
      <c r="K1" s="74" t="s">
        <v>108</v>
      </c>
      <c r="L1" s="74" t="s">
        <v>109</v>
      </c>
      <c r="M1" s="74" t="s">
        <v>110</v>
      </c>
      <c r="N1" s="75" t="s">
        <v>98</v>
      </c>
    </row>
    <row r="2" spans="1:15" ht="15.75" thickBot="1" x14ac:dyDescent="0.25">
      <c r="A2" s="917" t="s">
        <v>96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9"/>
    </row>
    <row r="3" spans="1:15" s="554" customFormat="1" ht="15" x14ac:dyDescent="0.2">
      <c r="A3" s="614" t="s">
        <v>629</v>
      </c>
      <c r="B3" s="615">
        <v>6468810</v>
      </c>
      <c r="C3" s="615">
        <v>6468810</v>
      </c>
      <c r="D3" s="615">
        <v>6468810</v>
      </c>
      <c r="E3" s="615">
        <v>6468810</v>
      </c>
      <c r="F3" s="615">
        <v>6468810</v>
      </c>
      <c r="G3" s="615">
        <v>6468810</v>
      </c>
      <c r="H3" s="615">
        <v>6468810</v>
      </c>
      <c r="I3" s="615">
        <v>6468810</v>
      </c>
      <c r="J3" s="615">
        <v>6468810</v>
      </c>
      <c r="K3" s="615">
        <v>6468810</v>
      </c>
      <c r="L3" s="615">
        <v>6468810</v>
      </c>
      <c r="M3" s="615">
        <v>6468819</v>
      </c>
      <c r="N3" s="681">
        <f>gördülő!B6</f>
        <v>77625729</v>
      </c>
      <c r="O3" s="750">
        <f>B3+C3+D3+E3+F3+G3+H3+I3+J3+K3+L3+M3</f>
        <v>77625729</v>
      </c>
    </row>
    <row r="4" spans="1:15" ht="15" x14ac:dyDescent="0.2">
      <c r="A4" s="76" t="s">
        <v>630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682"/>
      <c r="O4" s="750">
        <f t="shared" ref="O4:O20" si="0">B4+C4+D4+E4+F4+G4+H4+I4+J4+K4+L4+M4</f>
        <v>0</v>
      </c>
    </row>
    <row r="5" spans="1:15" ht="15" x14ac:dyDescent="0.2">
      <c r="A5" s="79" t="s">
        <v>631</v>
      </c>
      <c r="B5" s="77"/>
      <c r="C5" s="77"/>
      <c r="D5" s="77">
        <v>833333</v>
      </c>
      <c r="E5" s="77">
        <v>200000</v>
      </c>
      <c r="F5" s="77">
        <v>100000</v>
      </c>
      <c r="G5" s="77"/>
      <c r="H5" s="77"/>
      <c r="I5" s="77"/>
      <c r="J5" s="77">
        <v>833333</v>
      </c>
      <c r="K5" s="77">
        <v>233334</v>
      </c>
      <c r="L5" s="77">
        <v>150000</v>
      </c>
      <c r="M5" s="77">
        <v>150000</v>
      </c>
      <c r="N5" s="683">
        <f>gördülő!B15</f>
        <v>2500000</v>
      </c>
      <c r="O5" s="750">
        <f t="shared" si="0"/>
        <v>2500000</v>
      </c>
    </row>
    <row r="6" spans="1:15" ht="15" x14ac:dyDescent="0.2">
      <c r="A6" s="76" t="s">
        <v>632</v>
      </c>
      <c r="B6" s="77"/>
      <c r="C6" s="77"/>
      <c r="D6" s="77">
        <v>3500000</v>
      </c>
      <c r="E6" s="77"/>
      <c r="F6" s="77"/>
      <c r="G6" s="77"/>
      <c r="H6" s="77"/>
      <c r="I6" s="77"/>
      <c r="J6" s="77">
        <v>3000000</v>
      </c>
      <c r="K6" s="77"/>
      <c r="L6" s="77"/>
      <c r="M6" s="77"/>
      <c r="N6" s="683">
        <f>gördülő!B16</f>
        <v>6500000</v>
      </c>
      <c r="O6" s="750">
        <f t="shared" si="0"/>
        <v>6500000</v>
      </c>
    </row>
    <row r="7" spans="1:15" ht="15" x14ac:dyDescent="0.2">
      <c r="A7" s="76" t="s">
        <v>88</v>
      </c>
      <c r="B7" s="77"/>
      <c r="C7" s="77"/>
      <c r="D7" s="77"/>
      <c r="E7" s="77"/>
      <c r="F7" s="77">
        <v>75000000</v>
      </c>
      <c r="G7" s="77"/>
      <c r="H7" s="77"/>
      <c r="I7" s="77"/>
      <c r="J7" s="77"/>
      <c r="K7" s="77"/>
      <c r="L7" s="77"/>
      <c r="M7" s="77">
        <v>75000000</v>
      </c>
      <c r="N7" s="683">
        <f>gördülő!B17</f>
        <v>150000000</v>
      </c>
      <c r="O7" s="750">
        <f t="shared" si="0"/>
        <v>150000000</v>
      </c>
    </row>
    <row r="8" spans="1:15" ht="15" x14ac:dyDescent="0.2">
      <c r="A8" s="76" t="s">
        <v>596</v>
      </c>
      <c r="B8" s="77"/>
      <c r="C8" s="77"/>
      <c r="D8" s="77">
        <v>2100000</v>
      </c>
      <c r="E8" s="77"/>
      <c r="F8" s="77"/>
      <c r="G8" s="77"/>
      <c r="H8" s="77"/>
      <c r="I8" s="77"/>
      <c r="J8" s="77">
        <v>2100000</v>
      </c>
      <c r="K8" s="77"/>
      <c r="L8" s="77"/>
      <c r="M8" s="77"/>
      <c r="N8" s="683">
        <f>gördülő!B18</f>
        <v>4200000</v>
      </c>
      <c r="O8" s="750">
        <f t="shared" si="0"/>
        <v>4200000</v>
      </c>
    </row>
    <row r="9" spans="1:15" ht="15" x14ac:dyDescent="0.2">
      <c r="A9" s="76" t="s">
        <v>595</v>
      </c>
      <c r="B9" s="77">
        <v>166666</v>
      </c>
      <c r="C9" s="77">
        <v>166666</v>
      </c>
      <c r="D9" s="77">
        <v>166666</v>
      </c>
      <c r="E9" s="77">
        <v>166666</v>
      </c>
      <c r="F9" s="77">
        <v>166666</v>
      </c>
      <c r="G9" s="77">
        <v>166666</v>
      </c>
      <c r="H9" s="77">
        <v>166666</v>
      </c>
      <c r="I9" s="77">
        <v>166666</v>
      </c>
      <c r="J9" s="77">
        <v>166666</v>
      </c>
      <c r="K9" s="77">
        <v>166666</v>
      </c>
      <c r="L9" s="77">
        <v>166670</v>
      </c>
      <c r="M9" s="77">
        <v>166670</v>
      </c>
      <c r="N9" s="683">
        <f>gördülő!B19</f>
        <v>2000000</v>
      </c>
      <c r="O9" s="750">
        <f t="shared" si="0"/>
        <v>2000000</v>
      </c>
    </row>
    <row r="10" spans="1:15" ht="15" x14ac:dyDescent="0.2">
      <c r="A10" s="76" t="s">
        <v>633</v>
      </c>
      <c r="B10" s="77"/>
      <c r="C10" s="77"/>
      <c r="D10" s="77">
        <v>3000000</v>
      </c>
      <c r="E10" s="77"/>
      <c r="F10" s="77"/>
      <c r="G10" s="77"/>
      <c r="H10" s="77"/>
      <c r="I10" s="77"/>
      <c r="J10" s="77">
        <v>3000000</v>
      </c>
      <c r="K10" s="77"/>
      <c r="L10" s="77"/>
      <c r="M10" s="77"/>
      <c r="N10" s="683">
        <f>gördülő!B20</f>
        <v>6000000</v>
      </c>
      <c r="O10" s="750">
        <f t="shared" si="0"/>
        <v>6000000</v>
      </c>
    </row>
    <row r="11" spans="1:15" ht="15" x14ac:dyDescent="0.2">
      <c r="A11" s="76" t="s">
        <v>519</v>
      </c>
      <c r="B11" s="77"/>
      <c r="C11" s="77"/>
      <c r="D11" s="77">
        <v>25000</v>
      </c>
      <c r="E11" s="77"/>
      <c r="F11" s="77"/>
      <c r="G11" s="77"/>
      <c r="H11" s="77"/>
      <c r="I11" s="77"/>
      <c r="J11" s="77">
        <v>25000</v>
      </c>
      <c r="K11" s="77"/>
      <c r="L11" s="77"/>
      <c r="M11" s="77"/>
      <c r="N11" s="683">
        <f>gördülő!B21</f>
        <v>50000</v>
      </c>
      <c r="O11" s="750">
        <f t="shared" si="0"/>
        <v>50000</v>
      </c>
    </row>
    <row r="12" spans="1:15" ht="15" x14ac:dyDescent="0.2">
      <c r="A12" s="76" t="s">
        <v>676</v>
      </c>
      <c r="B12" s="77">
        <v>1000</v>
      </c>
      <c r="C12" s="77">
        <v>1000</v>
      </c>
      <c r="D12" s="77">
        <v>1000</v>
      </c>
      <c r="E12" s="77">
        <v>2000</v>
      </c>
      <c r="F12" s="77">
        <v>1000</v>
      </c>
      <c r="G12" s="77">
        <v>2000</v>
      </c>
      <c r="H12" s="77">
        <v>1000</v>
      </c>
      <c r="I12" s="77">
        <v>1000</v>
      </c>
      <c r="J12" s="77">
        <v>1000</v>
      </c>
      <c r="K12" s="77">
        <v>1000</v>
      </c>
      <c r="L12" s="77">
        <v>1000</v>
      </c>
      <c r="M12" s="77">
        <v>2000</v>
      </c>
      <c r="N12" s="707">
        <v>15000</v>
      </c>
      <c r="O12" s="750">
        <f t="shared" si="0"/>
        <v>15000</v>
      </c>
    </row>
    <row r="13" spans="1:15" ht="15" x14ac:dyDescent="0.2">
      <c r="A13" s="76" t="s">
        <v>111</v>
      </c>
      <c r="B13" s="77">
        <v>1154317</v>
      </c>
      <c r="C13" s="77">
        <v>1154317</v>
      </c>
      <c r="D13" s="77">
        <v>1154317</v>
      </c>
      <c r="E13" s="77">
        <v>1154317</v>
      </c>
      <c r="F13" s="77">
        <v>1154317</v>
      </c>
      <c r="G13" s="77">
        <v>1154317</v>
      </c>
      <c r="H13" s="77">
        <v>1154317</v>
      </c>
      <c r="I13" s="77">
        <v>1154317</v>
      </c>
      <c r="J13" s="77">
        <v>1154317</v>
      </c>
      <c r="K13" s="77">
        <v>1154317</v>
      </c>
      <c r="L13" s="77">
        <v>1154317</v>
      </c>
      <c r="M13" s="77">
        <v>1154320</v>
      </c>
      <c r="N13" s="682">
        <f>gördülő!B7</f>
        <v>13851807</v>
      </c>
      <c r="O13" s="750">
        <f t="shared" si="0"/>
        <v>13851807</v>
      </c>
    </row>
    <row r="14" spans="1:15" ht="15" x14ac:dyDescent="0.2">
      <c r="A14" s="82" t="s">
        <v>423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682">
        <f>'Bevétel össz.'!G16</f>
        <v>0</v>
      </c>
      <c r="O14" s="750">
        <f t="shared" si="0"/>
        <v>0</v>
      </c>
    </row>
    <row r="15" spans="1:15" ht="15" x14ac:dyDescent="0.2">
      <c r="A15" s="82" t="s">
        <v>380</v>
      </c>
      <c r="B15" s="83">
        <v>0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682">
        <f>'Bevétel össz.'!K47</f>
        <v>0</v>
      </c>
      <c r="O15" s="750">
        <f t="shared" si="0"/>
        <v>0</v>
      </c>
    </row>
    <row r="16" spans="1:15" ht="14.25" customHeight="1" x14ac:dyDescent="0.2">
      <c r="A16" s="82" t="s">
        <v>634</v>
      </c>
      <c r="B16" s="83"/>
      <c r="C16" s="83"/>
      <c r="D16" s="83"/>
      <c r="E16" s="83"/>
      <c r="F16" s="83"/>
      <c r="G16" s="83">
        <v>1443300</v>
      </c>
      <c r="H16" s="83"/>
      <c r="I16" s="83"/>
      <c r="J16" s="83"/>
      <c r="K16" s="83">
        <v>1443300</v>
      </c>
      <c r="L16" s="83"/>
      <c r="M16" s="83"/>
      <c r="N16" s="682">
        <f>'Bevétel össz.'!K48</f>
        <v>2886600</v>
      </c>
      <c r="O16" s="750">
        <f t="shared" si="0"/>
        <v>2886600</v>
      </c>
    </row>
    <row r="17" spans="1:15" ht="15" x14ac:dyDescent="0.2">
      <c r="A17" s="708" t="s">
        <v>77</v>
      </c>
      <c r="B17" s="709">
        <v>5765269</v>
      </c>
      <c r="C17" s="709">
        <v>5765269</v>
      </c>
      <c r="D17" s="709">
        <v>5765269</v>
      </c>
      <c r="E17" s="709">
        <v>5765269</v>
      </c>
      <c r="F17" s="709">
        <v>5765269</v>
      </c>
      <c r="G17" s="709">
        <v>5765269</v>
      </c>
      <c r="H17" s="709">
        <v>5765269</v>
      </c>
      <c r="I17" s="709">
        <v>5765269</v>
      </c>
      <c r="J17" s="709">
        <v>5765269</v>
      </c>
      <c r="K17" s="709">
        <v>5765269</v>
      </c>
      <c r="L17" s="709">
        <v>5765269</v>
      </c>
      <c r="M17" s="709">
        <v>5765274</v>
      </c>
      <c r="N17" s="710">
        <f>'Bevétel össz.'!I53</f>
        <v>69183233</v>
      </c>
      <c r="O17" s="750">
        <f t="shared" si="0"/>
        <v>69183233</v>
      </c>
    </row>
    <row r="18" spans="1:15" ht="15" x14ac:dyDescent="0.2">
      <c r="A18" s="708" t="s">
        <v>737</v>
      </c>
      <c r="B18" s="709"/>
      <c r="C18" s="709"/>
      <c r="D18" s="709"/>
      <c r="E18" s="709"/>
      <c r="F18" s="709"/>
      <c r="G18" s="709"/>
      <c r="H18" s="709"/>
      <c r="I18" s="709"/>
      <c r="J18" s="709"/>
      <c r="K18" s="709"/>
      <c r="L18" s="709">
        <v>5000000</v>
      </c>
      <c r="M18" s="709"/>
      <c r="N18" s="710">
        <f>Önkormányzat!F137</f>
        <v>5000000</v>
      </c>
      <c r="O18" s="750">
        <f t="shared" si="0"/>
        <v>5000000</v>
      </c>
    </row>
    <row r="19" spans="1:15" ht="15" x14ac:dyDescent="0.2">
      <c r="A19" s="708" t="s">
        <v>691</v>
      </c>
      <c r="B19" s="709">
        <v>13678941</v>
      </c>
      <c r="C19" s="709">
        <v>13678941</v>
      </c>
      <c r="D19" s="709">
        <v>13678941</v>
      </c>
      <c r="E19" s="709">
        <v>13678941</v>
      </c>
      <c r="F19" s="709">
        <v>13678941</v>
      </c>
      <c r="G19" s="709">
        <v>13678941</v>
      </c>
      <c r="H19" s="709">
        <v>13678941</v>
      </c>
      <c r="I19" s="709">
        <v>13678941</v>
      </c>
      <c r="J19" s="709">
        <v>13678941</v>
      </c>
      <c r="K19" s="709">
        <v>13678941</v>
      </c>
      <c r="L19" s="709">
        <v>13678941</v>
      </c>
      <c r="M19" s="709">
        <v>13678941</v>
      </c>
      <c r="N19" s="710">
        <f>'Bevétel össz.'!G52</f>
        <v>164147292</v>
      </c>
      <c r="O19" s="750">
        <f t="shared" si="0"/>
        <v>164147292</v>
      </c>
    </row>
    <row r="20" spans="1:15" ht="15.75" thickBot="1" x14ac:dyDescent="0.25">
      <c r="A20" s="708" t="s">
        <v>738</v>
      </c>
      <c r="B20" s="709"/>
      <c r="C20" s="709"/>
      <c r="D20" s="709"/>
      <c r="E20" s="709">
        <v>460000</v>
      </c>
      <c r="F20" s="709"/>
      <c r="G20" s="709"/>
      <c r="H20" s="709"/>
      <c r="I20" s="709"/>
      <c r="J20" s="709"/>
      <c r="K20" s="709"/>
      <c r="L20" s="709"/>
      <c r="M20" s="709"/>
      <c r="N20" s="749">
        <f>Önkormányzat!F127</f>
        <v>460000</v>
      </c>
      <c r="O20" s="750">
        <f t="shared" si="0"/>
        <v>460000</v>
      </c>
    </row>
    <row r="21" spans="1:15" ht="15" thickBot="1" x14ac:dyDescent="0.25">
      <c r="A21" s="84" t="s">
        <v>112</v>
      </c>
      <c r="B21" s="85">
        <f>SUM(B3:B19)</f>
        <v>27235003</v>
      </c>
      <c r="C21" s="85">
        <f t="shared" ref="C21:M21" si="1">SUM(C3:C19)</f>
        <v>27235003</v>
      </c>
      <c r="D21" s="85">
        <f t="shared" si="1"/>
        <v>36693336</v>
      </c>
      <c r="E21" s="85">
        <f>SUM(E3:E20)</f>
        <v>27896003</v>
      </c>
      <c r="F21" s="85">
        <f t="shared" si="1"/>
        <v>102335003</v>
      </c>
      <c r="G21" s="85">
        <f t="shared" si="1"/>
        <v>28679303</v>
      </c>
      <c r="H21" s="85">
        <f t="shared" si="1"/>
        <v>27235003</v>
      </c>
      <c r="I21" s="85">
        <f t="shared" si="1"/>
        <v>27235003</v>
      </c>
      <c r="J21" s="85">
        <f t="shared" si="1"/>
        <v>36193336</v>
      </c>
      <c r="K21" s="85">
        <f t="shared" si="1"/>
        <v>28911637</v>
      </c>
      <c r="L21" s="85">
        <f t="shared" si="1"/>
        <v>32385007</v>
      </c>
      <c r="M21" s="85">
        <f t="shared" si="1"/>
        <v>102386024</v>
      </c>
      <c r="N21" s="85">
        <f>SUM(N3:N20)</f>
        <v>504419661</v>
      </c>
      <c r="O21" s="613">
        <f>B21+C21+D21+E21+F21+G21+H21+I21+J21+K21+L21+M21</f>
        <v>504419661</v>
      </c>
    </row>
    <row r="22" spans="1:15" ht="15.75" thickBot="1" x14ac:dyDescent="0.25">
      <c r="A22" s="917" t="s">
        <v>65</v>
      </c>
      <c r="B22" s="918"/>
      <c r="C22" s="918"/>
      <c r="D22" s="918"/>
      <c r="E22" s="918"/>
      <c r="F22" s="918"/>
      <c r="G22" s="918"/>
      <c r="H22" s="918"/>
      <c r="I22" s="918"/>
      <c r="J22" s="918"/>
      <c r="K22" s="918"/>
      <c r="L22" s="918"/>
      <c r="M22" s="918"/>
      <c r="N22" s="919"/>
    </row>
    <row r="23" spans="1:15" ht="15" x14ac:dyDescent="0.2">
      <c r="A23" s="79" t="s">
        <v>2</v>
      </c>
      <c r="B23" s="80">
        <v>7248637</v>
      </c>
      <c r="C23" s="80">
        <v>7248637</v>
      </c>
      <c r="D23" s="80">
        <v>7248637</v>
      </c>
      <c r="E23" s="80">
        <v>7248637</v>
      </c>
      <c r="F23" s="80">
        <v>7248637</v>
      </c>
      <c r="G23" s="80">
        <v>7248637</v>
      </c>
      <c r="H23" s="80">
        <v>7248637</v>
      </c>
      <c r="I23" s="80">
        <v>7248637</v>
      </c>
      <c r="J23" s="80">
        <v>7248637</v>
      </c>
      <c r="K23" s="80">
        <v>7248637</v>
      </c>
      <c r="L23" s="80">
        <v>7248637</v>
      </c>
      <c r="M23" s="80">
        <v>7248637</v>
      </c>
      <c r="N23" s="81">
        <f>'Kiadás ktgvszervenként'!V6</f>
        <v>86983644</v>
      </c>
      <c r="O23" s="613">
        <f>B23+C23+D23+E23+F23+G23+H23+I23+J23+K23+L23+M23</f>
        <v>86983644</v>
      </c>
    </row>
    <row r="24" spans="1:15" ht="15" x14ac:dyDescent="0.2">
      <c r="A24" s="76" t="s">
        <v>113</v>
      </c>
      <c r="B24" s="77">
        <v>1448634</v>
      </c>
      <c r="C24" s="77">
        <v>1448634</v>
      </c>
      <c r="D24" s="77">
        <v>1448634</v>
      </c>
      <c r="E24" s="77">
        <v>1448634</v>
      </c>
      <c r="F24" s="77">
        <v>1448634</v>
      </c>
      <c r="G24" s="77">
        <v>1448634</v>
      </c>
      <c r="H24" s="77">
        <v>1448634</v>
      </c>
      <c r="I24" s="77">
        <v>1448634</v>
      </c>
      <c r="J24" s="77">
        <v>1448634</v>
      </c>
      <c r="K24" s="77">
        <v>1448634</v>
      </c>
      <c r="L24" s="77">
        <v>1448634</v>
      </c>
      <c r="M24" s="77">
        <v>1448634</v>
      </c>
      <c r="N24" s="81">
        <f>'Kiadás ktgvszervenként'!V7</f>
        <v>17383608</v>
      </c>
      <c r="O24" s="613">
        <f t="shared" ref="O24:O36" si="2">B24+C24+D24+E24+F24+G24+H24+I24+J24+K24+L24+M24</f>
        <v>17383608</v>
      </c>
    </row>
    <row r="25" spans="1:15" ht="15" x14ac:dyDescent="0.2">
      <c r="A25" s="76" t="s">
        <v>114</v>
      </c>
      <c r="B25" s="77">
        <v>6645546</v>
      </c>
      <c r="C25" s="77">
        <v>6645546</v>
      </c>
      <c r="D25" s="77">
        <v>6645546</v>
      </c>
      <c r="E25" s="77">
        <v>6645546</v>
      </c>
      <c r="F25" s="77">
        <v>6645546</v>
      </c>
      <c r="G25" s="77">
        <v>6645546</v>
      </c>
      <c r="H25" s="77">
        <v>1645546</v>
      </c>
      <c r="I25" s="77">
        <v>2000000</v>
      </c>
      <c r="J25" s="77">
        <v>6645546</v>
      </c>
      <c r="K25" s="77">
        <v>6645546</v>
      </c>
      <c r="L25" s="77">
        <v>6645546</v>
      </c>
      <c r="M25" s="77">
        <v>16290017</v>
      </c>
      <c r="N25" s="81">
        <f>'Kiadás ktgvszervenként'!V8</f>
        <v>79745477</v>
      </c>
      <c r="O25" s="613">
        <f t="shared" si="2"/>
        <v>79745477</v>
      </c>
    </row>
    <row r="26" spans="1:15" ht="15" x14ac:dyDescent="0.2">
      <c r="A26" s="76" t="s">
        <v>115</v>
      </c>
      <c r="B26" s="77">
        <v>0</v>
      </c>
      <c r="C26" s="77">
        <v>0</v>
      </c>
      <c r="D26" s="77">
        <v>4596105</v>
      </c>
      <c r="E26" s="77">
        <v>0</v>
      </c>
      <c r="F26" s="77">
        <v>55000000</v>
      </c>
      <c r="G26" s="77">
        <v>3000000</v>
      </c>
      <c r="H26" s="77">
        <v>3000000</v>
      </c>
      <c r="I26" s="77"/>
      <c r="J26" s="77">
        <v>2500000</v>
      </c>
      <c r="K26" s="77"/>
      <c r="L26" s="77">
        <v>2200000</v>
      </c>
      <c r="M26" s="77">
        <v>28781694</v>
      </c>
      <c r="N26" s="81">
        <f>'Kiadás ktgvszervenként'!V15</f>
        <v>99077799</v>
      </c>
      <c r="O26" s="613">
        <f>B26+C26+D26+E26+F26+G26+H26+I26+J26+K26+L26+M26</f>
        <v>99077799</v>
      </c>
    </row>
    <row r="27" spans="1:15" ht="15" x14ac:dyDescent="0.2">
      <c r="A27" s="76" t="s">
        <v>116</v>
      </c>
      <c r="B27" s="77">
        <v>0</v>
      </c>
      <c r="C27" s="77">
        <v>0</v>
      </c>
      <c r="D27" s="77">
        <v>5000000</v>
      </c>
      <c r="E27" s="77">
        <v>4000000</v>
      </c>
      <c r="F27" s="77">
        <v>12000000</v>
      </c>
      <c r="G27" s="77">
        <v>6000000</v>
      </c>
      <c r="H27" s="77"/>
      <c r="I27" s="77"/>
      <c r="J27" s="77"/>
      <c r="K27" s="77"/>
      <c r="L27" s="77"/>
      <c r="M27" s="77">
        <v>10310978</v>
      </c>
      <c r="N27" s="81">
        <f>'Kiadás ktgvszervenként'!V16</f>
        <v>37310978</v>
      </c>
      <c r="O27" s="613">
        <f t="shared" si="2"/>
        <v>37310978</v>
      </c>
    </row>
    <row r="28" spans="1:15" ht="15" x14ac:dyDescent="0.2">
      <c r="A28" s="76" t="s">
        <v>117</v>
      </c>
      <c r="B28" s="77">
        <v>3033283</v>
      </c>
      <c r="C28" s="77">
        <v>3033283</v>
      </c>
      <c r="D28" s="77">
        <v>3033283</v>
      </c>
      <c r="E28" s="77">
        <v>3033283</v>
      </c>
      <c r="F28" s="77">
        <v>3033283</v>
      </c>
      <c r="G28" s="77">
        <v>3033283</v>
      </c>
      <c r="H28" s="77">
        <v>3033283</v>
      </c>
      <c r="I28" s="77"/>
      <c r="J28" s="77">
        <v>3033283</v>
      </c>
      <c r="K28" s="77">
        <v>3033283</v>
      </c>
      <c r="L28" s="77">
        <v>3033283</v>
      </c>
      <c r="M28" s="77">
        <v>6066572</v>
      </c>
      <c r="N28" s="81">
        <f>'Kiadás ktgvszervenként'!V11+'Kiadás ktgvszervenként'!V13</f>
        <v>36399402</v>
      </c>
      <c r="O28" s="613">
        <f t="shared" si="2"/>
        <v>36399402</v>
      </c>
    </row>
    <row r="29" spans="1:15" ht="15" x14ac:dyDescent="0.2">
      <c r="A29" s="76" t="s">
        <v>94</v>
      </c>
      <c r="B29" s="77">
        <v>583400</v>
      </c>
      <c r="C29" s="77">
        <v>583400</v>
      </c>
      <c r="D29" s="77">
        <v>583400</v>
      </c>
      <c r="E29" s="77">
        <v>583400</v>
      </c>
      <c r="F29" s="77">
        <v>583400</v>
      </c>
      <c r="G29" s="77">
        <v>583400</v>
      </c>
      <c r="H29" s="77">
        <v>583400</v>
      </c>
      <c r="I29" s="77">
        <v>583400</v>
      </c>
      <c r="J29" s="77">
        <v>583400</v>
      </c>
      <c r="K29" s="77">
        <v>583400</v>
      </c>
      <c r="L29" s="77">
        <v>583400</v>
      </c>
      <c r="M29" s="77">
        <v>583400</v>
      </c>
      <c r="N29" s="81">
        <f>'Kiadás ktgvszervenként'!V9</f>
        <v>7000800</v>
      </c>
      <c r="O29" s="613">
        <f t="shared" si="2"/>
        <v>7000800</v>
      </c>
    </row>
    <row r="30" spans="1:15" ht="15" hidden="1" x14ac:dyDescent="0.2">
      <c r="A30" s="76" t="s">
        <v>97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81">
        <f>'Kiadás ktgvszervenként'!V13</f>
        <v>15246654</v>
      </c>
      <c r="O30" s="613">
        <f t="shared" si="2"/>
        <v>0</v>
      </c>
    </row>
    <row r="31" spans="1:15" ht="15" hidden="1" x14ac:dyDescent="0.2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81">
        <f>'Kiadás ktgvszervenként'!V14</f>
        <v>245676384</v>
      </c>
      <c r="O31" s="613">
        <f t="shared" si="2"/>
        <v>0</v>
      </c>
    </row>
    <row r="32" spans="1:15" ht="15" x14ac:dyDescent="0.2">
      <c r="A32" s="76" t="s">
        <v>677</v>
      </c>
      <c r="B32" s="77">
        <v>2601000</v>
      </c>
      <c r="C32" s="77">
        <v>1414768</v>
      </c>
      <c r="D32" s="77">
        <v>1414768</v>
      </c>
      <c r="E32" s="77">
        <v>1414768</v>
      </c>
      <c r="F32" s="77">
        <v>1414768</v>
      </c>
      <c r="G32" s="77">
        <v>1414768</v>
      </c>
      <c r="H32" s="77">
        <v>1414768</v>
      </c>
      <c r="I32" s="77">
        <v>1414768</v>
      </c>
      <c r="J32" s="77">
        <v>1414768</v>
      </c>
      <c r="K32" s="77">
        <v>1414768</v>
      </c>
      <c r="L32" s="77">
        <v>1414768</v>
      </c>
      <c r="M32" s="77">
        <v>1414773</v>
      </c>
      <c r="N32" s="81">
        <f>'Kiadás ktgvszervenként'!V10</f>
        <v>18163453</v>
      </c>
      <c r="O32" s="613">
        <f t="shared" si="2"/>
        <v>18163453</v>
      </c>
    </row>
    <row r="33" spans="1:15" ht="15" x14ac:dyDescent="0.2">
      <c r="A33" s="76" t="s">
        <v>666</v>
      </c>
      <c r="B33" s="77">
        <v>27702</v>
      </c>
      <c r="C33" s="77">
        <v>27703</v>
      </c>
      <c r="D33" s="77">
        <v>27702</v>
      </c>
      <c r="E33" s="77">
        <v>27703</v>
      </c>
      <c r="F33" s="77">
        <v>27703</v>
      </c>
      <c r="G33" s="77">
        <v>27703</v>
      </c>
      <c r="H33" s="77">
        <v>27703</v>
      </c>
      <c r="I33" s="77">
        <v>27703</v>
      </c>
      <c r="J33" s="77">
        <v>27703</v>
      </c>
      <c r="K33" s="77">
        <v>27703</v>
      </c>
      <c r="L33" s="77">
        <v>27703</v>
      </c>
      <c r="M33" s="77">
        <v>27703</v>
      </c>
      <c r="N33" s="81">
        <f>'Kiadás ktgvszervenként'!V23</f>
        <v>332434</v>
      </c>
      <c r="O33" s="613">
        <f t="shared" si="2"/>
        <v>332434</v>
      </c>
    </row>
    <row r="34" spans="1:15" ht="15" x14ac:dyDescent="0.2">
      <c r="A34" s="76" t="s">
        <v>668</v>
      </c>
      <c r="B34" s="77">
        <v>524833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81">
        <f>'Kiadás ktgvszervenként'!V25</f>
        <v>524833</v>
      </c>
      <c r="O34" s="613">
        <f t="shared" si="2"/>
        <v>524833</v>
      </c>
    </row>
    <row r="35" spans="1:15" ht="15" x14ac:dyDescent="0.2">
      <c r="A35" s="76" t="s">
        <v>77</v>
      </c>
      <c r="B35" s="709">
        <v>3765269</v>
      </c>
      <c r="C35" s="709">
        <v>5765269</v>
      </c>
      <c r="D35" s="709">
        <v>5765269</v>
      </c>
      <c r="E35" s="709">
        <v>5765269</v>
      </c>
      <c r="F35" s="709">
        <v>5765269</v>
      </c>
      <c r="G35" s="709">
        <v>5765269</v>
      </c>
      <c r="H35" s="709">
        <v>5765269</v>
      </c>
      <c r="I35" s="709">
        <v>5765269</v>
      </c>
      <c r="J35" s="709">
        <v>5765269</v>
      </c>
      <c r="K35" s="709">
        <v>5765269</v>
      </c>
      <c r="L35" s="709">
        <v>5765269</v>
      </c>
      <c r="M35" s="709">
        <v>7765274</v>
      </c>
      <c r="N35" s="78">
        <f>'Kiadás ktgvszervenként'!F24</f>
        <v>69183233</v>
      </c>
      <c r="O35" s="613">
        <f t="shared" si="2"/>
        <v>69183233</v>
      </c>
    </row>
    <row r="36" spans="1:15" ht="15.75" thickBot="1" x14ac:dyDescent="0.25">
      <c r="A36" s="76" t="s">
        <v>60</v>
      </c>
      <c r="B36" s="77">
        <v>1356699</v>
      </c>
      <c r="C36" s="77"/>
      <c r="D36" s="77"/>
      <c r="E36" s="77"/>
      <c r="F36" s="77"/>
      <c r="G36" s="77"/>
      <c r="H36" s="77">
        <v>3426911</v>
      </c>
      <c r="I36" s="77">
        <v>7530390</v>
      </c>
      <c r="J36" s="77"/>
      <c r="K36" s="77"/>
      <c r="L36" s="77">
        <v>15000000</v>
      </c>
      <c r="M36" s="77">
        <v>25000000</v>
      </c>
      <c r="N36" s="78">
        <f>'Kiadás ktgvszervenként'!V21</f>
        <v>52314000</v>
      </c>
      <c r="O36" s="613">
        <f t="shared" si="2"/>
        <v>52314000</v>
      </c>
    </row>
    <row r="37" spans="1:15" ht="15" thickBot="1" x14ac:dyDescent="0.25">
      <c r="A37" s="84" t="s">
        <v>118</v>
      </c>
      <c r="B37" s="85">
        <f t="shared" ref="B37:M37" si="3">SUM(B23:B36)</f>
        <v>27235003</v>
      </c>
      <c r="C37" s="85">
        <f t="shared" si="3"/>
        <v>26167240</v>
      </c>
      <c r="D37" s="85">
        <f t="shared" si="3"/>
        <v>35763344</v>
      </c>
      <c r="E37" s="85">
        <f t="shared" si="3"/>
        <v>30167240</v>
      </c>
      <c r="F37" s="85">
        <f t="shared" si="3"/>
        <v>93167240</v>
      </c>
      <c r="G37" s="85">
        <f t="shared" si="3"/>
        <v>35167240</v>
      </c>
      <c r="H37" s="85">
        <f t="shared" si="3"/>
        <v>27594151</v>
      </c>
      <c r="I37" s="85">
        <f t="shared" si="3"/>
        <v>26018801</v>
      </c>
      <c r="J37" s="85">
        <f t="shared" si="3"/>
        <v>28667240</v>
      </c>
      <c r="K37" s="85">
        <f t="shared" si="3"/>
        <v>26167240</v>
      </c>
      <c r="L37" s="85">
        <f t="shared" si="3"/>
        <v>43367240</v>
      </c>
      <c r="M37" s="85">
        <f t="shared" si="3"/>
        <v>104937682</v>
      </c>
      <c r="N37" s="86">
        <f>N23+N24+N25+N26+N27+N28+N29+N32+N33+N34+N35+N36</f>
        <v>504419661</v>
      </c>
      <c r="O37" s="613">
        <f>B37+C37+D37+E37+F37+G37+H37+I37+J37+K37+L37+M37</f>
        <v>504419661</v>
      </c>
    </row>
    <row r="38" spans="1:15" ht="15" thickBot="1" x14ac:dyDescent="0.25">
      <c r="A38" s="87" t="s">
        <v>119</v>
      </c>
      <c r="B38" s="88">
        <f>(B21-B37)</f>
        <v>0</v>
      </c>
      <c r="C38" s="88">
        <f t="shared" ref="C38:N38" si="4">B38+C21-C37</f>
        <v>1067763</v>
      </c>
      <c r="D38" s="88">
        <f t="shared" si="4"/>
        <v>1997755</v>
      </c>
      <c r="E38" s="88">
        <f t="shared" si="4"/>
        <v>-273482</v>
      </c>
      <c r="F38" s="88">
        <f t="shared" si="4"/>
        <v>8894281</v>
      </c>
      <c r="G38" s="88">
        <f t="shared" si="4"/>
        <v>2406344</v>
      </c>
      <c r="H38" s="88">
        <f t="shared" si="4"/>
        <v>2047196</v>
      </c>
      <c r="I38" s="88">
        <f t="shared" si="4"/>
        <v>3263398</v>
      </c>
      <c r="J38" s="88">
        <f t="shared" si="4"/>
        <v>10789494</v>
      </c>
      <c r="K38" s="88">
        <f t="shared" si="4"/>
        <v>13533891</v>
      </c>
      <c r="L38" s="88">
        <f t="shared" si="4"/>
        <v>2551658</v>
      </c>
      <c r="M38" s="88">
        <f t="shared" si="4"/>
        <v>0</v>
      </c>
      <c r="N38" s="88">
        <f t="shared" si="4"/>
        <v>0</v>
      </c>
    </row>
    <row r="43" spans="1:15" x14ac:dyDescent="0.2">
      <c r="E43" s="613"/>
    </row>
  </sheetData>
  <mergeCells count="2">
    <mergeCell ref="A2:N2"/>
    <mergeCell ref="A22:N22"/>
  </mergeCells>
  <phoneticPr fontId="2" type="noConversion"/>
  <pageMargins left="0.75" right="0.75" top="1" bottom="1" header="0.5" footer="0.5"/>
  <pageSetup paperSize="9" scale="55" orientation="landscape" r:id="rId1"/>
  <headerFooter alignWithMargins="0">
    <oddHeader>&amp;L&amp;"Times New Roman,Félkövér"&amp;14Levél Községi Önkormányzat&amp;C&amp;"Times,Félkövér"&amp;14Előirányzat felhasználási terv2019.&amp;R&amp;12 13.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7"/>
  <dimension ref="A1:M60"/>
  <sheetViews>
    <sheetView view="pageLayout" workbookViewId="0">
      <selection sqref="A1:XFD60"/>
    </sheetView>
  </sheetViews>
  <sheetFormatPr defaultRowHeight="12.75" x14ac:dyDescent="0.2"/>
  <cols>
    <col min="1" max="1" width="26.42578125" customWidth="1"/>
    <col min="2" max="4" width="0" hidden="1" customWidth="1"/>
    <col min="5" max="5" width="16.140625" hidden="1" customWidth="1"/>
    <col min="6" max="6" width="14.5703125" hidden="1" customWidth="1"/>
    <col min="7" max="7" width="15.5703125" hidden="1" customWidth="1"/>
    <col min="8" max="10" width="9.42578125" bestFit="1" customWidth="1"/>
    <col min="11" max="11" width="19" customWidth="1"/>
    <col min="12" max="12" width="17.5703125" bestFit="1" customWidth="1"/>
    <col min="13" max="13" width="18.7109375" customWidth="1"/>
  </cols>
  <sheetData>
    <row r="1" spans="1:13" s="758" customFormat="1" ht="15.75" x14ac:dyDescent="0.25">
      <c r="A1" s="751"/>
      <c r="B1" s="920" t="s">
        <v>17</v>
      </c>
      <c r="C1" s="921"/>
      <c r="D1" s="921"/>
      <c r="E1" s="921"/>
      <c r="F1" s="921"/>
      <c r="G1" s="922"/>
      <c r="H1" s="923" t="s">
        <v>731</v>
      </c>
      <c r="I1" s="924"/>
      <c r="J1" s="924"/>
      <c r="K1" s="924"/>
      <c r="L1" s="924"/>
      <c r="M1" s="925"/>
    </row>
    <row r="2" spans="1:13" s="758" customFormat="1" ht="15.75" x14ac:dyDescent="0.25">
      <c r="A2" s="751"/>
      <c r="B2" s="752"/>
      <c r="C2" s="753"/>
      <c r="D2" s="753"/>
      <c r="E2" s="753"/>
      <c r="F2" s="753"/>
      <c r="G2" s="754"/>
      <c r="H2" s="755"/>
      <c r="I2" s="756"/>
      <c r="J2" s="756"/>
      <c r="K2" s="756"/>
      <c r="L2" s="756"/>
      <c r="M2" s="757"/>
    </row>
    <row r="3" spans="1:13" s="758" customFormat="1" ht="15.75" x14ac:dyDescent="0.25">
      <c r="A3" s="759" t="s">
        <v>11</v>
      </c>
      <c r="B3" s="760" t="s">
        <v>12</v>
      </c>
      <c r="C3" s="760" t="s">
        <v>13</v>
      </c>
      <c r="D3" s="760" t="s">
        <v>14</v>
      </c>
      <c r="E3" s="760" t="s">
        <v>15</v>
      </c>
      <c r="F3" s="760" t="s">
        <v>16</v>
      </c>
      <c r="G3" s="761" t="s">
        <v>64</v>
      </c>
      <c r="H3" s="762" t="s">
        <v>12</v>
      </c>
      <c r="I3" s="760" t="s">
        <v>13</v>
      </c>
      <c r="J3" s="760" t="s">
        <v>14</v>
      </c>
      <c r="K3" s="760" t="s">
        <v>15</v>
      </c>
      <c r="L3" s="760" t="s">
        <v>16</v>
      </c>
      <c r="M3" s="763" t="s">
        <v>64</v>
      </c>
    </row>
    <row r="4" spans="1:13" s="758" customFormat="1" ht="15.75" x14ac:dyDescent="0.25">
      <c r="A4" s="764" t="s">
        <v>678</v>
      </c>
      <c r="B4" s="765"/>
      <c r="C4" s="764"/>
      <c r="D4" s="764"/>
      <c r="E4" s="766">
        <f>B4*C4*D4</f>
        <v>0</v>
      </c>
      <c r="F4" s="766">
        <f>E4*0.27</f>
        <v>0</v>
      </c>
      <c r="G4" s="767">
        <f>SUM(E4:F4)</f>
        <v>0</v>
      </c>
      <c r="H4" s="768">
        <v>16</v>
      </c>
      <c r="I4" s="764">
        <v>220</v>
      </c>
      <c r="J4" s="764">
        <v>600</v>
      </c>
      <c r="K4" s="766">
        <f>H4*I4*J4</f>
        <v>2112000</v>
      </c>
      <c r="L4" s="766">
        <f>K4*0.27</f>
        <v>570240</v>
      </c>
      <c r="M4" s="767">
        <f>SUM(K4:L4)</f>
        <v>2682240</v>
      </c>
    </row>
    <row r="5" spans="1:13" s="758" customFormat="1" ht="15.75" x14ac:dyDescent="0.25">
      <c r="A5" s="764" t="s">
        <v>615</v>
      </c>
      <c r="B5" s="765"/>
      <c r="C5" s="764"/>
      <c r="D5" s="764"/>
      <c r="E5" s="766">
        <f>B5*C5*D5</f>
        <v>0</v>
      </c>
      <c r="F5" s="766">
        <f>E5*0.27</f>
        <v>0</v>
      </c>
      <c r="G5" s="767">
        <f>SUM(E5:F5)</f>
        <v>0</v>
      </c>
      <c r="H5" s="765"/>
      <c r="I5" s="764"/>
      <c r="J5" s="764"/>
      <c r="K5" s="766">
        <f>H5*I5*J5</f>
        <v>0</v>
      </c>
      <c r="L5" s="766"/>
      <c r="M5" s="767">
        <f>SUM(K5:L5)</f>
        <v>0</v>
      </c>
    </row>
    <row r="6" spans="1:13" s="758" customFormat="1" ht="15.75" x14ac:dyDescent="0.25">
      <c r="A6" s="764" t="s">
        <v>739</v>
      </c>
      <c r="B6" s="765"/>
      <c r="C6" s="764"/>
      <c r="D6" s="764"/>
      <c r="E6" s="766">
        <f>B6*C6*D6</f>
        <v>0</v>
      </c>
      <c r="F6" s="766">
        <f>E6*0.27</f>
        <v>0</v>
      </c>
      <c r="G6" s="767">
        <f>SUM(E6:F6)</f>
        <v>0</v>
      </c>
      <c r="H6" s="768">
        <v>36</v>
      </c>
      <c r="I6" s="764">
        <v>220</v>
      </c>
      <c r="J6" s="764">
        <v>600</v>
      </c>
      <c r="K6" s="766">
        <f>H6*I6*J6</f>
        <v>4752000</v>
      </c>
      <c r="L6" s="766">
        <f>K6*0.27</f>
        <v>1283040</v>
      </c>
      <c r="M6" s="767">
        <f>SUM(K6:L6)</f>
        <v>6035040</v>
      </c>
    </row>
    <row r="7" spans="1:13" s="758" customFormat="1" ht="15.75" x14ac:dyDescent="0.25">
      <c r="A7" s="769" t="s">
        <v>35</v>
      </c>
      <c r="B7" s="770">
        <f>SUM(B4:B6)</f>
        <v>0</v>
      </c>
      <c r="C7" s="769"/>
      <c r="D7" s="769"/>
      <c r="E7" s="771">
        <f>SUM(E4:E6)</f>
        <v>0</v>
      </c>
      <c r="F7" s="771">
        <f>SUM(F4:F6)</f>
        <v>0</v>
      </c>
      <c r="G7" s="772">
        <f>SUM(G4:G6)</f>
        <v>0</v>
      </c>
      <c r="H7" s="770">
        <f>SUM(H4:H6)</f>
        <v>52</v>
      </c>
      <c r="I7" s="769">
        <v>220</v>
      </c>
      <c r="J7" s="769"/>
      <c r="K7" s="771">
        <f>SUM(K4:K6)</f>
        <v>6864000</v>
      </c>
      <c r="L7" s="771">
        <f>L4+L6</f>
        <v>1853280</v>
      </c>
      <c r="M7" s="772">
        <f>SUM(M4:M6)</f>
        <v>8717280</v>
      </c>
    </row>
    <row r="8" spans="1:13" s="758" customFormat="1" ht="15.75" x14ac:dyDescent="0.25">
      <c r="A8" s="764"/>
      <c r="B8" s="765"/>
      <c r="C8" s="764"/>
      <c r="D8" s="764"/>
      <c r="E8" s="764"/>
      <c r="F8" s="764"/>
      <c r="G8" s="767"/>
      <c r="H8" s="765"/>
      <c r="I8" s="764"/>
      <c r="J8" s="764"/>
      <c r="K8" s="764"/>
      <c r="L8" s="764"/>
      <c r="M8" s="767"/>
    </row>
    <row r="9" spans="1:13" s="758" customFormat="1" ht="15.75" x14ac:dyDescent="0.25">
      <c r="A9" s="764" t="s">
        <v>740</v>
      </c>
      <c r="B9" s="765"/>
      <c r="C9" s="764"/>
      <c r="D9" s="764"/>
      <c r="E9" s="766">
        <f>B9*C9*D9</f>
        <v>0</v>
      </c>
      <c r="F9" s="766">
        <f>E9*0.27</f>
        <v>0</v>
      </c>
      <c r="G9" s="767">
        <f>SUM(E9:F9)</f>
        <v>0</v>
      </c>
      <c r="H9" s="768">
        <v>18</v>
      </c>
      <c r="I9" s="764">
        <v>185</v>
      </c>
      <c r="J9" s="764">
        <v>620</v>
      </c>
      <c r="K9" s="766">
        <f t="shared" ref="K9:K14" si="0">H9*I9*J9</f>
        <v>2064600</v>
      </c>
      <c r="L9" s="766">
        <f t="shared" ref="L9:L14" si="1">K9*0.27</f>
        <v>557442</v>
      </c>
      <c r="M9" s="767">
        <f t="shared" ref="M9:M14" si="2">SUM(K9:L9)</f>
        <v>2622042</v>
      </c>
    </row>
    <row r="10" spans="1:13" s="758" customFormat="1" ht="15.75" x14ac:dyDescent="0.25">
      <c r="A10" s="764" t="s">
        <v>741</v>
      </c>
      <c r="B10" s="765"/>
      <c r="C10" s="764"/>
      <c r="D10" s="764"/>
      <c r="E10" s="766">
        <f>B10*C10*D10</f>
        <v>0</v>
      </c>
      <c r="F10" s="766">
        <f>E10*0.27</f>
        <v>0</v>
      </c>
      <c r="G10" s="767">
        <f>SUM(E10:F10)</f>
        <v>0</v>
      </c>
      <c r="H10" s="768">
        <v>28</v>
      </c>
      <c r="I10" s="764">
        <v>185</v>
      </c>
      <c r="J10" s="764">
        <v>520</v>
      </c>
      <c r="K10" s="766">
        <f t="shared" si="0"/>
        <v>2693600</v>
      </c>
      <c r="L10" s="766">
        <f t="shared" si="1"/>
        <v>727272</v>
      </c>
      <c r="M10" s="767">
        <f t="shared" si="2"/>
        <v>3420872</v>
      </c>
    </row>
    <row r="11" spans="1:13" s="758" customFormat="1" ht="15.75" x14ac:dyDescent="0.25">
      <c r="A11" s="764" t="s">
        <v>742</v>
      </c>
      <c r="B11" s="765"/>
      <c r="C11" s="764"/>
      <c r="D11" s="764"/>
      <c r="E11" s="766">
        <f>B11*C11*D11</f>
        <v>0</v>
      </c>
      <c r="F11" s="766">
        <f>E11*0.27</f>
        <v>0</v>
      </c>
      <c r="G11" s="767">
        <f>SUM(E11:F11)</f>
        <v>0</v>
      </c>
      <c r="H11" s="768">
        <v>6</v>
      </c>
      <c r="I11" s="764">
        <v>185</v>
      </c>
      <c r="J11" s="764">
        <v>620</v>
      </c>
      <c r="K11" s="766">
        <f t="shared" si="0"/>
        <v>688200</v>
      </c>
      <c r="L11" s="766">
        <f t="shared" si="1"/>
        <v>185814</v>
      </c>
      <c r="M11" s="767">
        <f t="shared" si="2"/>
        <v>874014</v>
      </c>
    </row>
    <row r="12" spans="1:13" s="758" customFormat="1" ht="15.75" x14ac:dyDescent="0.25">
      <c r="A12" s="764" t="s">
        <v>743</v>
      </c>
      <c r="B12" s="765"/>
      <c r="C12" s="764"/>
      <c r="D12" s="764"/>
      <c r="E12" s="766">
        <f>B12*C12*D12</f>
        <v>0</v>
      </c>
      <c r="F12" s="766">
        <f>E12*0.27</f>
        <v>0</v>
      </c>
      <c r="G12" s="767">
        <f>SUM(E12:F12)</f>
        <v>0</v>
      </c>
      <c r="H12" s="768">
        <v>6</v>
      </c>
      <c r="I12" s="764">
        <v>185</v>
      </c>
      <c r="J12" s="764">
        <v>520</v>
      </c>
      <c r="K12" s="766">
        <f t="shared" si="0"/>
        <v>577200</v>
      </c>
      <c r="L12" s="766">
        <f t="shared" si="1"/>
        <v>155844</v>
      </c>
      <c r="M12" s="767">
        <f t="shared" si="2"/>
        <v>733044</v>
      </c>
    </row>
    <row r="13" spans="1:13" s="758" customFormat="1" ht="15.75" x14ac:dyDescent="0.25">
      <c r="A13" s="764" t="s">
        <v>744</v>
      </c>
      <c r="B13" s="765"/>
      <c r="C13" s="764"/>
      <c r="D13" s="764"/>
      <c r="E13" s="766"/>
      <c r="F13" s="766"/>
      <c r="G13" s="767"/>
      <c r="H13" s="768">
        <v>6</v>
      </c>
      <c r="I13" s="764">
        <v>185</v>
      </c>
      <c r="J13" s="764">
        <v>620</v>
      </c>
      <c r="K13" s="766">
        <f t="shared" si="0"/>
        <v>688200</v>
      </c>
      <c r="L13" s="766">
        <f t="shared" si="1"/>
        <v>185814</v>
      </c>
      <c r="M13" s="767">
        <f t="shared" si="2"/>
        <v>874014</v>
      </c>
    </row>
    <row r="14" spans="1:13" s="758" customFormat="1" ht="15.75" x14ac:dyDescent="0.25">
      <c r="A14" s="764" t="s">
        <v>745</v>
      </c>
      <c r="B14" s="765"/>
      <c r="C14" s="764"/>
      <c r="D14" s="764"/>
      <c r="E14" s="766"/>
      <c r="F14" s="766"/>
      <c r="G14" s="767"/>
      <c r="H14" s="768">
        <v>1</v>
      </c>
      <c r="I14" s="764">
        <v>185</v>
      </c>
      <c r="J14" s="764">
        <v>520</v>
      </c>
      <c r="K14" s="766">
        <f t="shared" si="0"/>
        <v>96200</v>
      </c>
      <c r="L14" s="766">
        <f t="shared" si="1"/>
        <v>25974</v>
      </c>
      <c r="M14" s="767">
        <f t="shared" si="2"/>
        <v>122174</v>
      </c>
    </row>
    <row r="15" spans="1:13" s="758" customFormat="1" ht="15.75" x14ac:dyDescent="0.25">
      <c r="A15" s="769" t="s">
        <v>36</v>
      </c>
      <c r="B15" s="770">
        <f>SUM(B9:B12)</f>
        <v>0</v>
      </c>
      <c r="C15" s="769"/>
      <c r="D15" s="769"/>
      <c r="E15" s="771">
        <f>SUM(E9:E12)</f>
        <v>0</v>
      </c>
      <c r="F15" s="771">
        <f>SUM(F9:F12)</f>
        <v>0</v>
      </c>
      <c r="G15" s="772">
        <f>SUM(G9:G12)</f>
        <v>0</v>
      </c>
      <c r="H15" s="770">
        <f>SUM(H9:H14)</f>
        <v>65</v>
      </c>
      <c r="I15" s="769">
        <v>185</v>
      </c>
      <c r="J15" s="769"/>
      <c r="K15" s="771">
        <f>SUM(K9:K14)</f>
        <v>6808000</v>
      </c>
      <c r="L15" s="771">
        <f>SUM(L9:L14)</f>
        <v>1838160</v>
      </c>
      <c r="M15" s="772">
        <f>SUM(M9:M14)</f>
        <v>8646160</v>
      </c>
    </row>
    <row r="16" spans="1:13" s="758" customFormat="1" ht="15.75" x14ac:dyDescent="0.25">
      <c r="A16" s="764"/>
      <c r="B16" s="765"/>
      <c r="C16" s="764"/>
      <c r="D16" s="764"/>
      <c r="E16" s="764"/>
      <c r="F16" s="764"/>
      <c r="G16" s="767"/>
      <c r="H16" s="765"/>
      <c r="I16" s="764"/>
      <c r="J16" s="764"/>
      <c r="K16" s="764"/>
      <c r="L16" s="764"/>
      <c r="M16" s="767"/>
    </row>
    <row r="17" spans="1:13" s="758" customFormat="1" ht="15.75" hidden="1" x14ac:dyDescent="0.25">
      <c r="A17" s="764" t="s">
        <v>58</v>
      </c>
      <c r="B17" s="765"/>
      <c r="C17" s="764"/>
      <c r="D17" s="764"/>
      <c r="E17" s="766">
        <f>B17*C17*D17</f>
        <v>0</v>
      </c>
      <c r="F17" s="766">
        <f>E17*0.27</f>
        <v>0</v>
      </c>
      <c r="G17" s="767">
        <f>SUM(E17:F17)</f>
        <v>0</v>
      </c>
      <c r="H17" s="765"/>
      <c r="I17" s="764"/>
      <c r="J17" s="764"/>
      <c r="K17" s="766">
        <f>H17*I17*J17</f>
        <v>0</v>
      </c>
      <c r="L17" s="766">
        <f>K17*0.27</f>
        <v>0</v>
      </c>
      <c r="M17" s="767">
        <f>SUM(K17:L17)</f>
        <v>0</v>
      </c>
    </row>
    <row r="18" spans="1:13" s="758" customFormat="1" ht="15.75" hidden="1" x14ac:dyDescent="0.25">
      <c r="A18" s="769" t="s">
        <v>59</v>
      </c>
      <c r="B18" s="770">
        <f>SUM(B17)</f>
        <v>0</v>
      </c>
      <c r="C18" s="770">
        <f>SUM(C17)</f>
        <v>0</v>
      </c>
      <c r="D18" s="770">
        <f>SUM(D17)</f>
        <v>0</v>
      </c>
      <c r="E18" s="773">
        <f>SUM(E17)</f>
        <v>0</v>
      </c>
      <c r="F18" s="773">
        <f>SUM(F17)</f>
        <v>0</v>
      </c>
      <c r="G18" s="772">
        <f>SUM(E18:F18)</f>
        <v>0</v>
      </c>
      <c r="H18" s="770">
        <f>SUM(H17)</f>
        <v>0</v>
      </c>
      <c r="I18" s="770">
        <f>SUM(I17)</f>
        <v>0</v>
      </c>
      <c r="J18" s="770">
        <f>SUM(J17)</f>
        <v>0</v>
      </c>
      <c r="K18" s="774">
        <f>SUM(K17)</f>
        <v>0</v>
      </c>
      <c r="L18" s="773">
        <f>SUM(L17)</f>
        <v>0</v>
      </c>
      <c r="M18" s="772">
        <f>SUM(K18:L18)</f>
        <v>0</v>
      </c>
    </row>
    <row r="19" spans="1:13" s="758" customFormat="1" ht="15.75" hidden="1" x14ac:dyDescent="0.25">
      <c r="A19" s="764"/>
      <c r="B19" s="765"/>
      <c r="C19" s="764"/>
      <c r="D19" s="764"/>
      <c r="E19" s="764"/>
      <c r="F19" s="764"/>
      <c r="G19" s="767"/>
      <c r="H19" s="765"/>
      <c r="I19" s="764"/>
      <c r="J19" s="764"/>
      <c r="K19" s="764"/>
      <c r="L19" s="764"/>
      <c r="M19" s="767"/>
    </row>
    <row r="20" spans="1:13" s="758" customFormat="1" ht="15.75" hidden="1" x14ac:dyDescent="0.25">
      <c r="A20" s="775" t="s">
        <v>37</v>
      </c>
      <c r="B20" s="765"/>
      <c r="C20" s="764"/>
      <c r="D20" s="764"/>
      <c r="E20" s="764"/>
      <c r="F20" s="764"/>
      <c r="G20" s="767"/>
      <c r="H20" s="765"/>
      <c r="I20" s="764"/>
      <c r="J20" s="764"/>
      <c r="K20" s="764"/>
      <c r="L20" s="764"/>
      <c r="M20" s="767"/>
    </row>
    <row r="21" spans="1:13" s="758" customFormat="1" ht="15.75" hidden="1" x14ac:dyDescent="0.25">
      <c r="A21" s="764" t="s">
        <v>38</v>
      </c>
      <c r="B21" s="765"/>
      <c r="C21" s="768"/>
      <c r="D21" s="764"/>
      <c r="E21" s="766">
        <f>B21*C21*D21</f>
        <v>0</v>
      </c>
      <c r="F21" s="766">
        <f>E21*0.27</f>
        <v>0</v>
      </c>
      <c r="G21" s="767">
        <f>SUM(E21:F21)</f>
        <v>0</v>
      </c>
      <c r="H21" s="765"/>
      <c r="I21" s="768"/>
      <c r="J21" s="764"/>
      <c r="K21" s="766">
        <f>H21*I21*J21</f>
        <v>0</v>
      </c>
      <c r="L21" s="766">
        <f>K21*0.27</f>
        <v>0</v>
      </c>
      <c r="M21" s="767">
        <f>SUM(K21:L21)</f>
        <v>0</v>
      </c>
    </row>
    <row r="22" spans="1:13" s="758" customFormat="1" ht="15.75" hidden="1" x14ac:dyDescent="0.25">
      <c r="A22" s="764" t="s">
        <v>39</v>
      </c>
      <c r="B22" s="765"/>
      <c r="C22" s="764"/>
      <c r="D22" s="764"/>
      <c r="E22" s="766">
        <f>B22*C22*D22</f>
        <v>0</v>
      </c>
      <c r="F22" s="766">
        <f>E22*0.27</f>
        <v>0</v>
      </c>
      <c r="G22" s="767">
        <f>SUM(E22:F22)</f>
        <v>0</v>
      </c>
      <c r="H22" s="765"/>
      <c r="I22" s="764"/>
      <c r="J22" s="764"/>
      <c r="K22" s="766">
        <f>H22*I22*J22</f>
        <v>0</v>
      </c>
      <c r="L22" s="766">
        <f>K22*0.27</f>
        <v>0</v>
      </c>
      <c r="M22" s="767">
        <f>SUM(K22:L22)</f>
        <v>0</v>
      </c>
    </row>
    <row r="23" spans="1:13" s="758" customFormat="1" ht="15.75" hidden="1" x14ac:dyDescent="0.25">
      <c r="A23" s="769" t="s">
        <v>40</v>
      </c>
      <c r="B23" s="770">
        <f>SUM(B21:B22)</f>
        <v>0</v>
      </c>
      <c r="C23" s="769"/>
      <c r="D23" s="769"/>
      <c r="E23" s="771">
        <f>SUM(E21:E22)</f>
        <v>0</v>
      </c>
      <c r="F23" s="771">
        <f>SUM(F21:F22)</f>
        <v>0</v>
      </c>
      <c r="G23" s="772">
        <f>SUM(E23:F23)</f>
        <v>0</v>
      </c>
      <c r="H23" s="770">
        <f>SUM(H21:H22)</f>
        <v>0</v>
      </c>
      <c r="I23" s="769"/>
      <c r="J23" s="769"/>
      <c r="K23" s="771">
        <f>SUM(K21:K22)</f>
        <v>0</v>
      </c>
      <c r="L23" s="771">
        <f>SUM(L21:L22)</f>
        <v>0</v>
      </c>
      <c r="M23" s="772">
        <f>SUM(K23:L23)</f>
        <v>0</v>
      </c>
    </row>
    <row r="24" spans="1:13" s="758" customFormat="1" ht="15.75" hidden="1" x14ac:dyDescent="0.25">
      <c r="A24" s="776"/>
      <c r="B24" s="777"/>
      <c r="C24" s="776"/>
      <c r="D24" s="776"/>
      <c r="E24" s="778"/>
      <c r="F24" s="778"/>
      <c r="G24" s="779"/>
      <c r="H24" s="777"/>
      <c r="I24" s="776"/>
      <c r="J24" s="776"/>
      <c r="K24" s="778"/>
      <c r="L24" s="778"/>
      <c r="M24" s="779"/>
    </row>
    <row r="25" spans="1:13" s="758" customFormat="1" ht="15.75" hidden="1" x14ac:dyDescent="0.25">
      <c r="A25" s="769" t="s">
        <v>10</v>
      </c>
      <c r="B25" s="770">
        <v>0</v>
      </c>
      <c r="C25" s="769">
        <v>0</v>
      </c>
      <c r="D25" s="769">
        <v>0</v>
      </c>
      <c r="E25" s="771">
        <f>B25*C25*D25</f>
        <v>0</v>
      </c>
      <c r="F25" s="771">
        <f>E25*0.2</f>
        <v>0</v>
      </c>
      <c r="G25" s="772">
        <f>SUM(E25:F25)</f>
        <v>0</v>
      </c>
      <c r="H25" s="770"/>
      <c r="I25" s="769"/>
      <c r="J25" s="769"/>
      <c r="K25" s="771">
        <f>H25*I25*J25</f>
        <v>0</v>
      </c>
      <c r="L25" s="771">
        <f>K25*0.2</f>
        <v>0</v>
      </c>
      <c r="M25" s="772">
        <f>SUM(K25:L25)</f>
        <v>0</v>
      </c>
    </row>
    <row r="26" spans="1:13" s="758" customFormat="1" ht="15.75" x14ac:dyDescent="0.25">
      <c r="A26" s="780" t="s">
        <v>41</v>
      </c>
      <c r="B26" s="772">
        <f>SUM(B7,B15,B23,B25,B18)</f>
        <v>0</v>
      </c>
      <c r="C26" s="772"/>
      <c r="D26" s="772"/>
      <c r="E26" s="772">
        <f>SUM(E7,E15,E23,E25,E18)</f>
        <v>0</v>
      </c>
      <c r="F26" s="772">
        <f>SUM(F7,F15,F23,F25,F18)</f>
        <v>0</v>
      </c>
      <c r="G26" s="772">
        <f>SUM(G7,G15,G23,G25,G18)</f>
        <v>0</v>
      </c>
      <c r="H26" s="772">
        <f>SUM(H7,H15)</f>
        <v>117</v>
      </c>
      <c r="I26" s="772"/>
      <c r="J26" s="772"/>
      <c r="K26" s="772">
        <f>SUM(K7,K15)</f>
        <v>13672000</v>
      </c>
      <c r="L26" s="772">
        <f>SUM(L7,L15)</f>
        <v>3691440</v>
      </c>
      <c r="M26" s="772">
        <f>SUM(M7,M15)</f>
        <v>17363440</v>
      </c>
    </row>
    <row r="27" spans="1:13" s="758" customFormat="1" ht="15.75" x14ac:dyDescent="0.25">
      <c r="A27" s="764"/>
      <c r="B27" s="765"/>
      <c r="C27" s="764"/>
      <c r="D27" s="764"/>
      <c r="E27" s="764"/>
      <c r="F27" s="764"/>
      <c r="G27" s="767"/>
      <c r="H27" s="781" t="s">
        <v>82</v>
      </c>
      <c r="I27" s="782" t="s">
        <v>617</v>
      </c>
      <c r="J27" s="782" t="s">
        <v>14</v>
      </c>
      <c r="K27" s="782" t="s">
        <v>83</v>
      </c>
      <c r="L27" s="782"/>
      <c r="M27" s="783"/>
    </row>
    <row r="28" spans="1:13" s="758" customFormat="1" ht="15.75" x14ac:dyDescent="0.25">
      <c r="A28" s="775" t="s">
        <v>679</v>
      </c>
      <c r="B28" s="765"/>
      <c r="C28" s="764"/>
      <c r="D28" s="764"/>
      <c r="E28" s="764"/>
      <c r="F28" s="764"/>
      <c r="G28" s="767"/>
      <c r="H28" s="765"/>
      <c r="I28" s="764"/>
      <c r="J28" s="764"/>
      <c r="K28" s="764"/>
      <c r="L28" s="764"/>
      <c r="M28" s="767"/>
    </row>
    <row r="29" spans="1:13" s="758" customFormat="1" ht="15.75" x14ac:dyDescent="0.25">
      <c r="A29" s="764" t="s">
        <v>616</v>
      </c>
      <c r="B29" s="765"/>
      <c r="C29" s="764"/>
      <c r="D29" s="764"/>
      <c r="E29" s="766">
        <f>B29*C29*D29</f>
        <v>0</v>
      </c>
      <c r="F29" s="766">
        <f t="shared" ref="F29:F34" si="3">E29*0.27</f>
        <v>0</v>
      </c>
      <c r="G29" s="767">
        <f t="shared" ref="G29:G35" si="4">SUM(E29:F29)</f>
        <v>0</v>
      </c>
      <c r="H29" s="768">
        <v>16</v>
      </c>
      <c r="I29" s="764">
        <v>220</v>
      </c>
      <c r="J29" s="764">
        <v>410</v>
      </c>
      <c r="K29" s="766">
        <f>H29*I29*J29</f>
        <v>1443200</v>
      </c>
      <c r="L29" s="766"/>
      <c r="M29" s="767">
        <f>K29</f>
        <v>1443200</v>
      </c>
    </row>
    <row r="30" spans="1:13" s="758" customFormat="1" ht="15.75" x14ac:dyDescent="0.25">
      <c r="A30" s="764" t="s">
        <v>669</v>
      </c>
      <c r="B30" s="765"/>
      <c r="C30" s="764"/>
      <c r="D30" s="764"/>
      <c r="E30" s="766">
        <f>B30*C30*D30</f>
        <v>0</v>
      </c>
      <c r="F30" s="766">
        <f t="shared" si="3"/>
        <v>0</v>
      </c>
      <c r="G30" s="767">
        <f t="shared" si="4"/>
        <v>0</v>
      </c>
      <c r="H30" s="768">
        <v>36</v>
      </c>
      <c r="I30" s="764">
        <v>220</v>
      </c>
      <c r="J30" s="764">
        <v>0</v>
      </c>
      <c r="K30" s="766">
        <f>H30*I30*J30</f>
        <v>0</v>
      </c>
      <c r="L30" s="766"/>
      <c r="M30" s="767"/>
    </row>
    <row r="31" spans="1:13" s="758" customFormat="1" ht="15.75" hidden="1" x14ac:dyDescent="0.25">
      <c r="A31" s="764" t="s">
        <v>46</v>
      </c>
      <c r="B31" s="765"/>
      <c r="C31" s="764"/>
      <c r="D31" s="764"/>
      <c r="E31" s="766">
        <f>B31*C31*D31</f>
        <v>0</v>
      </c>
      <c r="F31" s="766">
        <f t="shared" si="3"/>
        <v>0</v>
      </c>
      <c r="G31" s="767">
        <f t="shared" si="4"/>
        <v>0</v>
      </c>
      <c r="H31" s="768"/>
      <c r="I31" s="764"/>
      <c r="J31" s="764"/>
      <c r="K31" s="766"/>
      <c r="L31" s="766"/>
      <c r="M31" s="767"/>
    </row>
    <row r="32" spans="1:13" s="758" customFormat="1" ht="15.75" hidden="1" x14ac:dyDescent="0.25">
      <c r="A32" s="764" t="s">
        <v>47</v>
      </c>
      <c r="B32" s="765"/>
      <c r="C32" s="764"/>
      <c r="D32" s="764"/>
      <c r="E32" s="766">
        <f>B32*C32*D32</f>
        <v>0</v>
      </c>
      <c r="F32" s="766">
        <f t="shared" si="3"/>
        <v>0</v>
      </c>
      <c r="G32" s="767">
        <f t="shared" si="4"/>
        <v>0</v>
      </c>
      <c r="H32" s="768"/>
      <c r="I32" s="764"/>
      <c r="J32" s="764"/>
      <c r="K32" s="766"/>
      <c r="L32" s="766"/>
      <c r="M32" s="767"/>
    </row>
    <row r="33" spans="1:13" s="758" customFormat="1" ht="15.75" hidden="1" x14ac:dyDescent="0.25">
      <c r="A33" s="764"/>
      <c r="B33" s="765"/>
      <c r="C33" s="764"/>
      <c r="D33" s="764"/>
      <c r="E33" s="766">
        <f>B33*C33*D33</f>
        <v>0</v>
      </c>
      <c r="F33" s="766">
        <f t="shared" si="3"/>
        <v>0</v>
      </c>
      <c r="G33" s="767">
        <f t="shared" si="4"/>
        <v>0</v>
      </c>
      <c r="H33" s="768"/>
      <c r="I33" s="764"/>
      <c r="J33" s="764"/>
      <c r="K33" s="766"/>
      <c r="L33" s="766"/>
      <c r="M33" s="767"/>
    </row>
    <row r="34" spans="1:13" s="758" customFormat="1" ht="15.75" hidden="1" x14ac:dyDescent="0.25">
      <c r="A34" s="764" t="s">
        <v>49</v>
      </c>
      <c r="B34" s="765"/>
      <c r="C34" s="764"/>
      <c r="D34" s="764"/>
      <c r="E34" s="766"/>
      <c r="F34" s="766">
        <f t="shared" si="3"/>
        <v>0</v>
      </c>
      <c r="G34" s="767">
        <f t="shared" si="4"/>
        <v>0</v>
      </c>
      <c r="H34" s="768"/>
      <c r="I34" s="764"/>
      <c r="J34" s="764"/>
      <c r="K34" s="766"/>
      <c r="L34" s="766"/>
      <c r="M34" s="767"/>
    </row>
    <row r="35" spans="1:13" s="758" customFormat="1" ht="15.75" hidden="1" x14ac:dyDescent="0.25">
      <c r="A35" s="764" t="s">
        <v>48</v>
      </c>
      <c r="B35" s="765"/>
      <c r="C35" s="764"/>
      <c r="D35" s="764"/>
      <c r="E35" s="766"/>
      <c r="F35" s="766">
        <f>B35*C35*D35*0.25</f>
        <v>0</v>
      </c>
      <c r="G35" s="767">
        <f t="shared" si="4"/>
        <v>0</v>
      </c>
      <c r="H35" s="768"/>
      <c r="I35" s="764"/>
      <c r="J35" s="764"/>
      <c r="K35" s="766"/>
      <c r="L35" s="766"/>
      <c r="M35" s="767"/>
    </row>
    <row r="36" spans="1:13" s="758" customFormat="1" ht="15.75" x14ac:dyDescent="0.25">
      <c r="A36" s="764" t="s">
        <v>42</v>
      </c>
      <c r="B36" s="770">
        <f>SUM(B29:B35)</f>
        <v>0</v>
      </c>
      <c r="C36" s="769"/>
      <c r="D36" s="769"/>
      <c r="E36" s="771">
        <f>SUM(E29:E35)</f>
        <v>0</v>
      </c>
      <c r="F36" s="771">
        <f>SUM(F29:F35)</f>
        <v>0</v>
      </c>
      <c r="G36" s="772">
        <f>SUM(G29:G35)</f>
        <v>0</v>
      </c>
      <c r="H36" s="784">
        <f>SUM(H29:H35)</f>
        <v>52</v>
      </c>
      <c r="I36" s="769">
        <v>220</v>
      </c>
      <c r="J36" s="769"/>
      <c r="K36" s="771">
        <f>SUM(K29:K35)</f>
        <v>1443200</v>
      </c>
      <c r="L36" s="771"/>
      <c r="M36" s="772">
        <f>SUM(M29:M35)</f>
        <v>1443200</v>
      </c>
    </row>
    <row r="37" spans="1:13" s="758" customFormat="1" ht="15.75" x14ac:dyDescent="0.25">
      <c r="A37" s="775" t="s">
        <v>680</v>
      </c>
      <c r="B37" s="765"/>
      <c r="C37" s="764"/>
      <c r="D37" s="764"/>
      <c r="E37" s="766"/>
      <c r="F37" s="766"/>
      <c r="G37" s="767"/>
      <c r="H37" s="765"/>
      <c r="I37" s="764"/>
      <c r="J37" s="764"/>
      <c r="K37" s="766"/>
      <c r="L37" s="766"/>
      <c r="M37" s="767"/>
    </row>
    <row r="38" spans="1:13" s="758" customFormat="1" ht="15.75" x14ac:dyDescent="0.25">
      <c r="A38" s="764" t="s">
        <v>618</v>
      </c>
      <c r="B38" s="765"/>
      <c r="C38" s="764"/>
      <c r="D38" s="764"/>
      <c r="E38" s="766">
        <f t="shared" ref="E38:E45" si="5">B38*C38*D38</f>
        <v>0</v>
      </c>
      <c r="F38" s="766">
        <f t="shared" ref="F38:F45" si="6">E38*0.27</f>
        <v>0</v>
      </c>
      <c r="G38" s="767">
        <f t="shared" ref="G38:G46" si="7">SUM(E38:F38)</f>
        <v>0</v>
      </c>
      <c r="H38" s="765"/>
      <c r="I38" s="764"/>
      <c r="J38" s="764"/>
      <c r="K38" s="766"/>
      <c r="L38" s="766"/>
      <c r="M38" s="767">
        <f t="shared" ref="M38:M46" si="8">SUM(K38:L38)</f>
        <v>0</v>
      </c>
    </row>
    <row r="39" spans="1:13" s="758" customFormat="1" ht="15.75" x14ac:dyDescent="0.25">
      <c r="A39" s="764" t="s">
        <v>746</v>
      </c>
      <c r="B39" s="765"/>
      <c r="C39" s="764"/>
      <c r="D39" s="764"/>
      <c r="E39" s="766">
        <f t="shared" si="5"/>
        <v>0</v>
      </c>
      <c r="F39" s="766">
        <f t="shared" si="6"/>
        <v>0</v>
      </c>
      <c r="G39" s="767">
        <f t="shared" si="7"/>
        <v>0</v>
      </c>
      <c r="H39" s="768">
        <v>18</v>
      </c>
      <c r="I39" s="764">
        <v>185</v>
      </c>
      <c r="J39" s="764">
        <v>358</v>
      </c>
      <c r="K39" s="766">
        <f>H39*I39*J39</f>
        <v>1192140</v>
      </c>
      <c r="L39" s="766">
        <f>K39*0.27</f>
        <v>321877.80000000005</v>
      </c>
      <c r="M39" s="767">
        <f>K39+L39</f>
        <v>1514017.8</v>
      </c>
    </row>
    <row r="40" spans="1:13" s="758" customFormat="1" ht="15.75" x14ac:dyDescent="0.25">
      <c r="A40" s="764" t="s">
        <v>747</v>
      </c>
      <c r="B40" s="765"/>
      <c r="C40" s="764"/>
      <c r="D40" s="764"/>
      <c r="E40" s="766">
        <f t="shared" si="5"/>
        <v>0</v>
      </c>
      <c r="F40" s="766">
        <f t="shared" si="6"/>
        <v>0</v>
      </c>
      <c r="G40" s="767">
        <f t="shared" si="7"/>
        <v>0</v>
      </c>
      <c r="H40" s="768">
        <v>6</v>
      </c>
      <c r="I40" s="764">
        <v>185</v>
      </c>
      <c r="J40" s="764">
        <v>179</v>
      </c>
      <c r="K40" s="766">
        <f>H40*I40*J40</f>
        <v>198690</v>
      </c>
      <c r="L40" s="766">
        <f>K40*0.27</f>
        <v>53646.3</v>
      </c>
      <c r="M40" s="767">
        <f>K40+L40</f>
        <v>252336.3</v>
      </c>
    </row>
    <row r="41" spans="1:13" s="758" customFormat="1" ht="15.75" x14ac:dyDescent="0.25">
      <c r="A41" s="764" t="s">
        <v>619</v>
      </c>
      <c r="B41" s="765"/>
      <c r="C41" s="764"/>
      <c r="D41" s="764"/>
      <c r="E41" s="766">
        <f t="shared" si="5"/>
        <v>0</v>
      </c>
      <c r="F41" s="766">
        <f t="shared" si="6"/>
        <v>0</v>
      </c>
      <c r="G41" s="767">
        <f t="shared" si="7"/>
        <v>0</v>
      </c>
      <c r="H41" s="768">
        <v>6</v>
      </c>
      <c r="I41" s="764">
        <v>185</v>
      </c>
      <c r="J41" s="764">
        <v>0</v>
      </c>
      <c r="K41" s="766">
        <f>H41*I41*J41</f>
        <v>0</v>
      </c>
      <c r="L41" s="766"/>
      <c r="M41" s="767">
        <f t="shared" si="8"/>
        <v>0</v>
      </c>
    </row>
    <row r="42" spans="1:13" s="758" customFormat="1" ht="15.75" x14ac:dyDescent="0.25">
      <c r="A42" s="764"/>
      <c r="B42" s="765"/>
      <c r="C42" s="764"/>
      <c r="D42" s="764"/>
      <c r="E42" s="766">
        <f t="shared" si="5"/>
        <v>0</v>
      </c>
      <c r="F42" s="766">
        <f t="shared" si="6"/>
        <v>0</v>
      </c>
      <c r="G42" s="767">
        <f t="shared" si="7"/>
        <v>0</v>
      </c>
      <c r="H42" s="765"/>
      <c r="I42" s="764"/>
      <c r="J42" s="764"/>
      <c r="K42" s="766"/>
      <c r="L42" s="766"/>
      <c r="M42" s="767"/>
    </row>
    <row r="43" spans="1:13" s="758" customFormat="1" ht="15.75" x14ac:dyDescent="0.25">
      <c r="A43" s="764" t="s">
        <v>620</v>
      </c>
      <c r="B43" s="765"/>
      <c r="C43" s="764"/>
      <c r="D43" s="764"/>
      <c r="E43" s="766">
        <f t="shared" si="5"/>
        <v>0</v>
      </c>
      <c r="F43" s="766">
        <f t="shared" si="6"/>
        <v>0</v>
      </c>
      <c r="G43" s="767">
        <f t="shared" si="7"/>
        <v>0</v>
      </c>
      <c r="H43" s="765"/>
      <c r="I43" s="764"/>
      <c r="J43" s="764"/>
      <c r="K43" s="766"/>
      <c r="L43" s="766"/>
      <c r="M43" s="767">
        <f t="shared" si="8"/>
        <v>0</v>
      </c>
    </row>
    <row r="44" spans="1:13" s="758" customFormat="1" ht="15.75" x14ac:dyDescent="0.25">
      <c r="A44" s="764" t="s">
        <v>748</v>
      </c>
      <c r="B44" s="765"/>
      <c r="C44" s="764"/>
      <c r="D44" s="764"/>
      <c r="E44" s="766">
        <f t="shared" si="5"/>
        <v>0</v>
      </c>
      <c r="F44" s="766">
        <f t="shared" si="6"/>
        <v>0</v>
      </c>
      <c r="G44" s="767">
        <f t="shared" si="7"/>
        <v>0</v>
      </c>
      <c r="H44" s="768">
        <v>28</v>
      </c>
      <c r="I44" s="764">
        <v>185</v>
      </c>
      <c r="J44" s="764">
        <v>270</v>
      </c>
      <c r="K44" s="766">
        <f>H44*I44*J44</f>
        <v>1398600</v>
      </c>
      <c r="L44" s="766">
        <f>K44*0.27</f>
        <v>377622</v>
      </c>
      <c r="M44" s="767">
        <f>K44+L44</f>
        <v>1776222</v>
      </c>
    </row>
    <row r="45" spans="1:13" s="758" customFormat="1" ht="15.75" x14ac:dyDescent="0.25">
      <c r="A45" s="785" t="s">
        <v>749</v>
      </c>
      <c r="B45" s="765"/>
      <c r="C45" s="764"/>
      <c r="D45" s="764"/>
      <c r="E45" s="766">
        <f t="shared" si="5"/>
        <v>0</v>
      </c>
      <c r="F45" s="766">
        <f t="shared" si="6"/>
        <v>0</v>
      </c>
      <c r="G45" s="767">
        <f t="shared" si="7"/>
        <v>0</v>
      </c>
      <c r="H45" s="768">
        <v>0</v>
      </c>
      <c r="I45" s="764">
        <v>185</v>
      </c>
      <c r="J45" s="764">
        <v>0</v>
      </c>
      <c r="K45" s="766"/>
      <c r="L45" s="766"/>
      <c r="M45" s="767"/>
    </row>
    <row r="46" spans="1:13" s="758" customFormat="1" ht="15.75" x14ac:dyDescent="0.25">
      <c r="A46" s="764" t="s">
        <v>621</v>
      </c>
      <c r="B46" s="765"/>
      <c r="C46" s="764"/>
      <c r="D46" s="764"/>
      <c r="E46" s="766"/>
      <c r="F46" s="766"/>
      <c r="G46" s="767">
        <f t="shared" si="7"/>
        <v>0</v>
      </c>
      <c r="H46" s="768">
        <v>1</v>
      </c>
      <c r="I46" s="764">
        <v>185</v>
      </c>
      <c r="J46" s="764">
        <v>0</v>
      </c>
      <c r="K46" s="766"/>
      <c r="L46" s="766"/>
      <c r="M46" s="767">
        <f t="shared" si="8"/>
        <v>0</v>
      </c>
    </row>
    <row r="47" spans="1:13" s="758" customFormat="1" ht="15.75" x14ac:dyDescent="0.25">
      <c r="A47" s="769" t="s">
        <v>43</v>
      </c>
      <c r="B47" s="770">
        <f>SUM(B38:B46)</f>
        <v>0</v>
      </c>
      <c r="C47" s="769"/>
      <c r="D47" s="769"/>
      <c r="E47" s="771">
        <f>SUM(E38:E46)</f>
        <v>0</v>
      </c>
      <c r="F47" s="771">
        <f>SUM(F38:F46)</f>
        <v>0</v>
      </c>
      <c r="G47" s="772">
        <f>SUM(G38:G46)</f>
        <v>0</v>
      </c>
      <c r="H47" s="784">
        <f>SUM(H38:H46)</f>
        <v>59</v>
      </c>
      <c r="I47" s="769"/>
      <c r="J47" s="769"/>
      <c r="K47" s="771">
        <f>SUM(K39:K46)</f>
        <v>2789430</v>
      </c>
      <c r="L47" s="771">
        <f>SUM(L39:L46)</f>
        <v>753146.10000000009</v>
      </c>
      <c r="M47" s="772">
        <f>SUM(M39:M46)</f>
        <v>3542576.1</v>
      </c>
    </row>
    <row r="48" spans="1:13" s="758" customFormat="1" ht="15.75" x14ac:dyDescent="0.25">
      <c r="A48" s="764"/>
      <c r="B48" s="765"/>
      <c r="C48" s="764"/>
      <c r="D48" s="764"/>
      <c r="E48" s="764"/>
      <c r="F48" s="764"/>
      <c r="G48" s="767"/>
      <c r="H48" s="765"/>
      <c r="I48" s="764"/>
      <c r="J48" s="764"/>
      <c r="K48" s="764"/>
      <c r="L48" s="764"/>
      <c r="M48" s="767"/>
    </row>
    <row r="49" spans="1:13" s="758" customFormat="1" ht="15.75" hidden="1" x14ac:dyDescent="0.25">
      <c r="A49" s="764" t="s">
        <v>58</v>
      </c>
      <c r="B49" s="765"/>
      <c r="C49" s="764"/>
      <c r="D49" s="764"/>
      <c r="E49" s="766">
        <f>B49*C49*D49</f>
        <v>0</v>
      </c>
      <c r="F49" s="766">
        <f>E49*0.27</f>
        <v>0</v>
      </c>
      <c r="G49" s="767">
        <f t="shared" ref="G49:G54" si="9">SUM(E49:F49)</f>
        <v>0</v>
      </c>
      <c r="H49" s="765"/>
      <c r="I49" s="764"/>
      <c r="J49" s="764"/>
      <c r="K49" s="766">
        <f>H49*I49*J49</f>
        <v>0</v>
      </c>
      <c r="L49" s="766">
        <f>K49*0.27</f>
        <v>0</v>
      </c>
      <c r="M49" s="767">
        <f t="shared" ref="M49:M54" si="10">SUM(K49:L49)</f>
        <v>0</v>
      </c>
    </row>
    <row r="50" spans="1:13" s="758" customFormat="1" ht="15.75" hidden="1" x14ac:dyDescent="0.25">
      <c r="A50" s="769" t="s">
        <v>55</v>
      </c>
      <c r="B50" s="770">
        <f>SUM(B49)</f>
        <v>0</v>
      </c>
      <c r="C50" s="770">
        <f>SUM(C49)</f>
        <v>0</v>
      </c>
      <c r="D50" s="770">
        <f>SUM(D49)</f>
        <v>0</v>
      </c>
      <c r="E50" s="773">
        <f>SUM(E49)</f>
        <v>0</v>
      </c>
      <c r="F50" s="773">
        <f>SUM(F49)</f>
        <v>0</v>
      </c>
      <c r="G50" s="772">
        <f t="shared" si="9"/>
        <v>0</v>
      </c>
      <c r="H50" s="770"/>
      <c r="I50" s="770">
        <f>SUM(I49)</f>
        <v>0</v>
      </c>
      <c r="J50" s="770">
        <f>SUM(J49)</f>
        <v>0</v>
      </c>
      <c r="K50" s="774">
        <f>SUM(K49)</f>
        <v>0</v>
      </c>
      <c r="L50" s="774">
        <f>SUM(L49)</f>
        <v>0</v>
      </c>
      <c r="M50" s="772">
        <f t="shared" si="10"/>
        <v>0</v>
      </c>
    </row>
    <row r="51" spans="1:13" s="758" customFormat="1" ht="15.75" hidden="1" x14ac:dyDescent="0.25">
      <c r="A51" s="764"/>
      <c r="B51" s="765"/>
      <c r="C51" s="764"/>
      <c r="D51" s="764"/>
      <c r="E51" s="764"/>
      <c r="F51" s="764"/>
      <c r="G51" s="767">
        <f t="shared" si="9"/>
        <v>0</v>
      </c>
      <c r="H51" s="765"/>
      <c r="I51" s="764"/>
      <c r="J51" s="764"/>
      <c r="K51" s="764"/>
      <c r="L51" s="764"/>
      <c r="M51" s="767">
        <f t="shared" si="10"/>
        <v>0</v>
      </c>
    </row>
    <row r="52" spans="1:13" s="758" customFormat="1" ht="15.75" hidden="1" x14ac:dyDescent="0.25">
      <c r="A52" s="775" t="s">
        <v>37</v>
      </c>
      <c r="B52" s="765"/>
      <c r="C52" s="764"/>
      <c r="D52" s="764"/>
      <c r="E52" s="764"/>
      <c r="F52" s="764"/>
      <c r="G52" s="767">
        <f t="shared" si="9"/>
        <v>0</v>
      </c>
      <c r="H52" s="765"/>
      <c r="I52" s="764"/>
      <c r="J52" s="764"/>
      <c r="K52" s="766">
        <f>H52*I52*J52</f>
        <v>0</v>
      </c>
      <c r="L52" s="766">
        <f>K52*0.27</f>
        <v>0</v>
      </c>
      <c r="M52" s="767">
        <f t="shared" si="10"/>
        <v>0</v>
      </c>
    </row>
    <row r="53" spans="1:13" s="758" customFormat="1" ht="15.75" hidden="1" x14ac:dyDescent="0.25">
      <c r="A53" s="764" t="s">
        <v>38</v>
      </c>
      <c r="B53" s="765"/>
      <c r="C53" s="768"/>
      <c r="D53" s="764"/>
      <c r="E53" s="766">
        <f>B53*C53*D53</f>
        <v>0</v>
      </c>
      <c r="F53" s="766">
        <f>E53*0.27</f>
        <v>0</v>
      </c>
      <c r="G53" s="767">
        <f t="shared" si="9"/>
        <v>0</v>
      </c>
      <c r="H53" s="765"/>
      <c r="I53" s="786"/>
      <c r="J53" s="764"/>
      <c r="K53" s="766">
        <f>H53*I53*J53</f>
        <v>0</v>
      </c>
      <c r="L53" s="766">
        <f>K53*0.27</f>
        <v>0</v>
      </c>
      <c r="M53" s="767">
        <f t="shared" si="10"/>
        <v>0</v>
      </c>
    </row>
    <row r="54" spans="1:13" s="758" customFormat="1" ht="15.75" hidden="1" x14ac:dyDescent="0.25">
      <c r="A54" s="764" t="s">
        <v>39</v>
      </c>
      <c r="B54" s="765"/>
      <c r="C54" s="764"/>
      <c r="D54" s="764"/>
      <c r="E54" s="766">
        <f>B54*C54*D54</f>
        <v>0</v>
      </c>
      <c r="F54" s="766">
        <f>E54*0.27</f>
        <v>0</v>
      </c>
      <c r="G54" s="767">
        <f t="shared" si="9"/>
        <v>0</v>
      </c>
      <c r="H54" s="765"/>
      <c r="I54" s="764"/>
      <c r="J54" s="764"/>
      <c r="K54" s="766">
        <f>H54*I54*J54</f>
        <v>0</v>
      </c>
      <c r="L54" s="766">
        <f>K54*0.27</f>
        <v>0</v>
      </c>
      <c r="M54" s="767">
        <f t="shared" si="10"/>
        <v>0</v>
      </c>
    </row>
    <row r="55" spans="1:13" s="758" customFormat="1" ht="15.75" hidden="1" x14ac:dyDescent="0.25">
      <c r="A55" s="769" t="s">
        <v>44</v>
      </c>
      <c r="B55" s="770">
        <f>SUM(B53:B54)</f>
        <v>0</v>
      </c>
      <c r="C55" s="769"/>
      <c r="D55" s="769"/>
      <c r="E55" s="771">
        <f>SUM(E53:E54)</f>
        <v>0</v>
      </c>
      <c r="F55" s="771">
        <f>SUM(F53:F54)</f>
        <v>0</v>
      </c>
      <c r="G55" s="772">
        <f>SUM(G53:G54)</f>
        <v>0</v>
      </c>
      <c r="H55" s="770">
        <f>SUM(H53:H54)</f>
        <v>0</v>
      </c>
      <c r="I55" s="769"/>
      <c r="J55" s="769"/>
      <c r="K55" s="771">
        <f>SUM(K52:K54)</f>
        <v>0</v>
      </c>
      <c r="L55" s="771">
        <f>SUM(L52:L54)</f>
        <v>0</v>
      </c>
      <c r="M55" s="772">
        <f>SUM(M53:M54)</f>
        <v>0</v>
      </c>
    </row>
    <row r="56" spans="1:13" s="758" customFormat="1" ht="15.75" hidden="1" x14ac:dyDescent="0.25">
      <c r="A56" s="769"/>
      <c r="B56" s="770"/>
      <c r="C56" s="769"/>
      <c r="D56" s="769"/>
      <c r="E56" s="771"/>
      <c r="F56" s="771"/>
      <c r="G56" s="772"/>
      <c r="H56" s="770"/>
      <c r="I56" s="769"/>
      <c r="J56" s="769"/>
      <c r="K56" s="771"/>
      <c r="L56" s="771"/>
      <c r="M56" s="772"/>
    </row>
    <row r="57" spans="1:13" s="758" customFormat="1" ht="15.75" hidden="1" x14ac:dyDescent="0.25">
      <c r="A57" s="764"/>
      <c r="B57" s="765"/>
      <c r="C57" s="764"/>
      <c r="D57" s="764"/>
      <c r="E57" s="766">
        <f>B57*C57*D57</f>
        <v>0</v>
      </c>
      <c r="F57" s="766">
        <f>E57*0.27</f>
        <v>0</v>
      </c>
      <c r="G57" s="772">
        <f>SUM(E57+F57)</f>
        <v>0</v>
      </c>
      <c r="H57" s="765"/>
      <c r="I57" s="764"/>
      <c r="J57" s="764"/>
      <c r="K57" s="766">
        <f>H57*I57*J57</f>
        <v>0</v>
      </c>
      <c r="L57" s="766">
        <f>K57*0.27</f>
        <v>0</v>
      </c>
      <c r="M57" s="772">
        <f>SUM(K57+L57)</f>
        <v>0</v>
      </c>
    </row>
    <row r="58" spans="1:13" s="758" customFormat="1" ht="15.75" hidden="1" x14ac:dyDescent="0.25">
      <c r="A58" s="769"/>
      <c r="B58" s="770"/>
      <c r="C58" s="769"/>
      <c r="D58" s="769"/>
      <c r="E58" s="771">
        <f>B58*C58*D58</f>
        <v>0</v>
      </c>
      <c r="F58" s="771">
        <f>E58*0.27</f>
        <v>0</v>
      </c>
      <c r="G58" s="772">
        <f>SUM(E58+F58)</f>
        <v>0</v>
      </c>
      <c r="H58" s="770"/>
      <c r="I58" s="769"/>
      <c r="J58" s="769"/>
      <c r="K58" s="771">
        <f>H58*I58*J58</f>
        <v>0</v>
      </c>
      <c r="L58" s="771">
        <f>K58*0.27</f>
        <v>0</v>
      </c>
      <c r="M58" s="772">
        <f>SUM(K58+L58)</f>
        <v>0</v>
      </c>
    </row>
    <row r="59" spans="1:13" s="758" customFormat="1" ht="15.75" hidden="1" x14ac:dyDescent="0.25">
      <c r="A59" s="769"/>
      <c r="B59" s="770"/>
      <c r="C59" s="769"/>
      <c r="D59" s="769"/>
      <c r="E59" s="771"/>
      <c r="F59" s="771"/>
      <c r="G59" s="772"/>
      <c r="H59" s="770"/>
      <c r="I59" s="769"/>
      <c r="J59" s="769"/>
      <c r="K59" s="771"/>
      <c r="L59" s="771"/>
      <c r="M59" s="772"/>
    </row>
    <row r="60" spans="1:13" s="758" customFormat="1" ht="15.75" x14ac:dyDescent="0.25">
      <c r="A60" s="780" t="s">
        <v>45</v>
      </c>
      <c r="B60" s="780">
        <f>SUM(B36,B47,B55,B58,B50,B57)</f>
        <v>0</v>
      </c>
      <c r="C60" s="780"/>
      <c r="D60" s="780"/>
      <c r="E60" s="780">
        <f>SUM(E36,E47,E55,E58,E50,E57)</f>
        <v>0</v>
      </c>
      <c r="F60" s="787">
        <f>SUM(F36,F47,F55,F58,F50,F57)</f>
        <v>0</v>
      </c>
      <c r="G60" s="788">
        <f>SUM(G36,G47,G55,G58,G50,G57)</f>
        <v>0</v>
      </c>
      <c r="H60" s="780">
        <f>SUM(H36,H47,H55,H58,H50,H57)</f>
        <v>111</v>
      </c>
      <c r="I60" s="780"/>
      <c r="J60" s="780"/>
      <c r="K60" s="772">
        <f>SUM(K36,K47)</f>
        <v>4232630</v>
      </c>
      <c r="L60" s="772">
        <f>SUM(L36,L47)</f>
        <v>753146.10000000009</v>
      </c>
      <c r="M60" s="772">
        <f>SUM(M36,M47)</f>
        <v>4985776.0999999996</v>
      </c>
    </row>
  </sheetData>
  <mergeCells count="2">
    <mergeCell ref="B1:G1"/>
    <mergeCell ref="H1:M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>
    <oddHeader>&amp;L&amp;"Times,Félkövér"&amp;14Levél Község  Önkormányzat&amp;C&amp;"Times,Félkövér"&amp;14Élelmezési kiadások és bevételek 2019. évi terv&amp;R&amp;"Times,Roman"&amp;12 11. mellékletAdatok: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7"/>
  <sheetViews>
    <sheetView view="pageLayout" workbookViewId="0">
      <selection activeCell="C21" sqref="C21"/>
    </sheetView>
  </sheetViews>
  <sheetFormatPr defaultRowHeight="12.75" x14ac:dyDescent="0.2"/>
  <cols>
    <col min="1" max="1" width="20.85546875" customWidth="1"/>
    <col min="2" max="2" width="39" customWidth="1"/>
    <col min="3" max="3" width="23.85546875" customWidth="1"/>
  </cols>
  <sheetData>
    <row r="1" spans="1:4" x14ac:dyDescent="0.2">
      <c r="A1" s="657"/>
      <c r="C1" s="658"/>
      <c r="D1" s="659"/>
    </row>
    <row r="2" spans="1:4" ht="13.5" thickBot="1" x14ac:dyDescent="0.25">
      <c r="A2" s="673"/>
      <c r="B2" s="660"/>
      <c r="C2" s="674"/>
      <c r="D2" s="661"/>
    </row>
    <row r="3" spans="1:4" x14ac:dyDescent="0.2">
      <c r="A3" s="928" t="s">
        <v>733</v>
      </c>
      <c r="B3" s="929"/>
      <c r="C3" s="930"/>
    </row>
    <row r="4" spans="1:4" x14ac:dyDescent="0.2">
      <c r="A4" s="931"/>
      <c r="B4" s="932"/>
      <c r="C4" s="933"/>
    </row>
    <row r="5" spans="1:4" ht="13.5" thickBot="1" x14ac:dyDescent="0.25">
      <c r="A5" s="934"/>
      <c r="B5" s="935"/>
      <c r="C5" s="936"/>
    </row>
    <row r="6" spans="1:4" ht="15.75" thickBot="1" x14ac:dyDescent="0.3">
      <c r="A6" s="662" t="s">
        <v>641</v>
      </c>
      <c r="B6" s="662" t="s">
        <v>642</v>
      </c>
      <c r="C6" s="662" t="s">
        <v>734</v>
      </c>
    </row>
    <row r="7" spans="1:4" ht="15" x14ac:dyDescent="0.25">
      <c r="A7" s="663" t="s">
        <v>643</v>
      </c>
      <c r="B7" s="664" t="s">
        <v>622</v>
      </c>
      <c r="C7" s="665">
        <f>SUM(C8:C9)</f>
        <v>504419661</v>
      </c>
    </row>
    <row r="8" spans="1:4" ht="14.25" x14ac:dyDescent="0.2">
      <c r="A8" s="666" t="s">
        <v>644</v>
      </c>
      <c r="B8" s="667" t="s">
        <v>622</v>
      </c>
      <c r="C8" s="668">
        <f>'Bevétel össz.'!G55</f>
        <v>433793228</v>
      </c>
    </row>
    <row r="9" spans="1:4" ht="15" thickBot="1" x14ac:dyDescent="0.25">
      <c r="A9" s="669" t="s">
        <v>645</v>
      </c>
      <c r="B9" s="670" t="s">
        <v>628</v>
      </c>
      <c r="C9" s="671">
        <f>'Bevétel össz.'!I55</f>
        <v>70626433</v>
      </c>
    </row>
    <row r="10" spans="1:4" ht="16.5" thickBot="1" x14ac:dyDescent="0.3">
      <c r="A10" s="926" t="s">
        <v>646</v>
      </c>
      <c r="B10" s="927"/>
      <c r="C10" s="672">
        <f>SUM(C8:C9)</f>
        <v>504419661</v>
      </c>
    </row>
    <row r="11" spans="1:4" ht="15.75" x14ac:dyDescent="0.25">
      <c r="A11" s="606"/>
      <c r="B11" s="450"/>
      <c r="C11" s="607"/>
    </row>
    <row r="12" spans="1:4" ht="15.75" x14ac:dyDescent="0.25">
      <c r="A12" s="606"/>
      <c r="B12" s="450"/>
      <c r="C12" s="607"/>
    </row>
    <row r="13" spans="1:4" ht="15.75" x14ac:dyDescent="0.25">
      <c r="A13" s="606"/>
      <c r="B13" s="608"/>
      <c r="C13" s="607"/>
    </row>
    <row r="14" spans="1:4" ht="15" x14ac:dyDescent="0.25">
      <c r="A14" s="606"/>
      <c r="B14" s="604"/>
      <c r="C14" s="605"/>
    </row>
    <row r="15" spans="1:4" ht="15" x14ac:dyDescent="0.25">
      <c r="A15" s="604"/>
      <c r="B15" s="609"/>
      <c r="C15" s="607"/>
    </row>
    <row r="16" spans="1:4" ht="14.25" x14ac:dyDescent="0.2">
      <c r="A16" s="606"/>
      <c r="B16" s="606"/>
      <c r="C16" s="607"/>
    </row>
    <row r="17" spans="1:3" ht="14.25" x14ac:dyDescent="0.2">
      <c r="A17" s="606"/>
      <c r="B17" s="606"/>
      <c r="C17" s="607"/>
    </row>
    <row r="18" spans="1:3" ht="14.25" x14ac:dyDescent="0.2">
      <c r="A18" s="606"/>
      <c r="B18" s="606"/>
      <c r="C18" s="607"/>
    </row>
    <row r="19" spans="1:3" ht="14.25" x14ac:dyDescent="0.2">
      <c r="A19" s="606"/>
      <c r="B19" s="606"/>
      <c r="C19" s="607"/>
    </row>
    <row r="20" spans="1:3" ht="14.25" x14ac:dyDescent="0.2">
      <c r="A20" s="606"/>
      <c r="B20" s="606"/>
      <c r="C20" s="607"/>
    </row>
    <row r="21" spans="1:3" ht="14.25" x14ac:dyDescent="0.2">
      <c r="A21" s="606"/>
      <c r="B21" s="606"/>
      <c r="C21" s="607"/>
    </row>
    <row r="22" spans="1:3" ht="14.25" x14ac:dyDescent="0.2">
      <c r="A22" s="606"/>
      <c r="B22" s="606"/>
      <c r="C22" s="607"/>
    </row>
    <row r="23" spans="1:3" ht="14.25" x14ac:dyDescent="0.2">
      <c r="A23" s="606"/>
      <c r="B23" s="606"/>
      <c r="C23" s="607"/>
    </row>
    <row r="24" spans="1:3" ht="14.25" x14ac:dyDescent="0.2">
      <c r="A24" s="606"/>
      <c r="B24" s="606"/>
      <c r="C24" s="607"/>
    </row>
    <row r="25" spans="1:3" ht="14.25" x14ac:dyDescent="0.2">
      <c r="A25" s="606"/>
      <c r="B25" s="606"/>
      <c r="C25" s="607"/>
    </row>
    <row r="26" spans="1:3" ht="14.25" x14ac:dyDescent="0.2">
      <c r="A26" s="606"/>
      <c r="B26" s="606"/>
      <c r="C26" s="607"/>
    </row>
    <row r="27" spans="1:3" ht="14.25" x14ac:dyDescent="0.2">
      <c r="A27" s="606"/>
      <c r="B27" s="606"/>
      <c r="C27" s="607"/>
    </row>
    <row r="28" spans="1:3" ht="14.25" x14ac:dyDescent="0.2">
      <c r="A28" s="606"/>
      <c r="B28" s="606"/>
      <c r="C28" s="607"/>
    </row>
    <row r="29" spans="1:3" ht="15" x14ac:dyDescent="0.25">
      <c r="A29" s="606"/>
      <c r="B29" s="604"/>
      <c r="C29" s="605"/>
    </row>
    <row r="30" spans="1:3" ht="14.25" x14ac:dyDescent="0.2">
      <c r="A30" s="606"/>
      <c r="B30" s="606"/>
      <c r="C30" s="607"/>
    </row>
    <row r="31" spans="1:3" ht="14.25" x14ac:dyDescent="0.2">
      <c r="A31" s="606"/>
      <c r="B31" s="606"/>
      <c r="C31" s="607"/>
    </row>
    <row r="32" spans="1:3" ht="14.25" x14ac:dyDescent="0.2">
      <c r="A32" s="606"/>
      <c r="B32" s="606"/>
      <c r="C32" s="607"/>
    </row>
    <row r="33" spans="1:3" ht="15" x14ac:dyDescent="0.25">
      <c r="A33" s="606"/>
      <c r="B33" s="604"/>
      <c r="C33" s="605"/>
    </row>
    <row r="34" spans="1:3" ht="15" x14ac:dyDescent="0.25">
      <c r="A34" s="606"/>
      <c r="B34" s="606"/>
      <c r="C34" s="605"/>
    </row>
    <row r="35" spans="1:3" ht="15" x14ac:dyDescent="0.25">
      <c r="A35" s="604"/>
      <c r="B35" s="606"/>
      <c r="C35" s="605"/>
    </row>
    <row r="36" spans="1:3" ht="15" x14ac:dyDescent="0.25">
      <c r="A36" s="604"/>
      <c r="B36" s="606"/>
      <c r="C36" s="605"/>
    </row>
    <row r="37" spans="1:3" ht="15.75" x14ac:dyDescent="0.25">
      <c r="A37" s="604"/>
      <c r="C37" s="610"/>
    </row>
  </sheetData>
  <mergeCells count="2">
    <mergeCell ref="A10:B10"/>
    <mergeCell ref="A3:C5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Önkormányzat&amp;C2019. évi költségvetési előirányzat költségvetési szervenként&amp;R14.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1"/>
  <sheetViews>
    <sheetView view="pageLayout" workbookViewId="0">
      <selection activeCell="E40" sqref="E40"/>
    </sheetView>
  </sheetViews>
  <sheetFormatPr defaultRowHeight="12.75" x14ac:dyDescent="0.2"/>
  <cols>
    <col min="1" max="1" width="6.28515625" customWidth="1"/>
    <col min="2" max="2" width="33.28515625" customWidth="1"/>
    <col min="3" max="3" width="13" customWidth="1"/>
    <col min="4" max="4" width="12.28515625" customWidth="1"/>
  </cols>
  <sheetData>
    <row r="1" spans="1:6" x14ac:dyDescent="0.2">
      <c r="A1" s="448"/>
      <c r="B1" s="449" t="s">
        <v>735</v>
      </c>
      <c r="C1" s="448"/>
      <c r="D1" s="448"/>
      <c r="E1" s="448"/>
      <c r="F1" s="448"/>
    </row>
    <row r="2" spans="1:6" ht="13.5" thickBot="1" x14ac:dyDescent="0.25">
      <c r="A2" s="448"/>
      <c r="B2" s="448"/>
      <c r="C2" s="448"/>
      <c r="D2" s="449"/>
      <c r="E2" s="448"/>
      <c r="F2" s="448"/>
    </row>
    <row r="3" spans="1:6" ht="16.5" thickBot="1" x14ac:dyDescent="0.3">
      <c r="A3" s="450"/>
      <c r="B3" s="937"/>
      <c r="C3" s="939" t="s">
        <v>299</v>
      </c>
      <c r="D3" s="939"/>
      <c r="E3" s="939"/>
      <c r="F3" s="451"/>
    </row>
    <row r="4" spans="1:6" ht="16.5" thickBot="1" x14ac:dyDescent="0.3">
      <c r="A4" s="452"/>
      <c r="B4" s="938"/>
      <c r="C4" s="940" t="s">
        <v>61</v>
      </c>
      <c r="D4" s="941"/>
      <c r="E4" s="453" t="s">
        <v>507</v>
      </c>
      <c r="F4" s="449"/>
    </row>
    <row r="5" spans="1:6" ht="39" x14ac:dyDescent="0.25">
      <c r="A5" s="452"/>
      <c r="B5" s="454"/>
      <c r="C5" s="455" t="s">
        <v>508</v>
      </c>
      <c r="D5" s="456" t="s">
        <v>509</v>
      </c>
      <c r="E5" s="457"/>
      <c r="F5" s="449"/>
    </row>
    <row r="6" spans="1:6" ht="15.75" x14ac:dyDescent="0.25">
      <c r="A6" s="458"/>
      <c r="B6" s="462" t="s">
        <v>622</v>
      </c>
      <c r="C6" s="462">
        <v>10</v>
      </c>
      <c r="D6" s="462"/>
      <c r="E6" s="463">
        <v>10</v>
      </c>
      <c r="F6" s="448"/>
    </row>
    <row r="7" spans="1:6" ht="15.75" x14ac:dyDescent="0.25">
      <c r="A7" s="458"/>
      <c r="B7" s="459" t="s">
        <v>625</v>
      </c>
      <c r="C7" s="459">
        <v>2</v>
      </c>
      <c r="D7" s="459"/>
      <c r="E7" s="460">
        <v>2</v>
      </c>
      <c r="F7" s="448"/>
    </row>
    <row r="8" spans="1:6" ht="15.75" x14ac:dyDescent="0.25">
      <c r="A8" s="458"/>
      <c r="B8" s="459" t="s">
        <v>623</v>
      </c>
      <c r="C8" s="459">
        <v>1.5</v>
      </c>
      <c r="D8" s="459"/>
      <c r="E8" s="460">
        <v>1.5</v>
      </c>
      <c r="F8" s="448"/>
    </row>
    <row r="9" spans="1:6" ht="15.75" x14ac:dyDescent="0.25">
      <c r="A9" s="458"/>
      <c r="B9" s="459" t="s">
        <v>624</v>
      </c>
      <c r="C9" s="459">
        <v>3</v>
      </c>
      <c r="D9" s="459"/>
      <c r="E9" s="460">
        <v>3</v>
      </c>
      <c r="F9" s="448"/>
    </row>
    <row r="10" spans="1:6" ht="15.75" x14ac:dyDescent="0.25">
      <c r="A10" s="458"/>
      <c r="B10" s="459" t="s">
        <v>626</v>
      </c>
      <c r="C10" s="459">
        <v>3</v>
      </c>
      <c r="D10" s="459"/>
      <c r="E10" s="460">
        <v>3</v>
      </c>
      <c r="F10" s="448"/>
    </row>
    <row r="11" spans="1:6" ht="15.75" x14ac:dyDescent="0.25">
      <c r="A11" s="458"/>
      <c r="B11" s="459" t="s">
        <v>627</v>
      </c>
      <c r="C11" s="459">
        <v>0.5</v>
      </c>
      <c r="D11" s="459"/>
      <c r="E11" s="460">
        <v>0.5</v>
      </c>
      <c r="F11" s="448"/>
    </row>
    <row r="12" spans="1:6" ht="15.75" x14ac:dyDescent="0.25">
      <c r="A12" s="458"/>
      <c r="B12" s="459"/>
      <c r="C12" s="459"/>
      <c r="D12" s="459"/>
      <c r="E12" s="460"/>
      <c r="F12" s="448"/>
    </row>
    <row r="13" spans="1:6" ht="34.5" customHeight="1" thickBot="1" x14ac:dyDescent="0.3">
      <c r="A13" s="458"/>
      <c r="B13" s="461" t="s">
        <v>628</v>
      </c>
      <c r="C13" s="462">
        <v>11</v>
      </c>
      <c r="D13" s="462"/>
      <c r="E13" s="463">
        <v>11</v>
      </c>
      <c r="F13" s="448"/>
    </row>
    <row r="14" spans="1:6" ht="15.75" hidden="1" x14ac:dyDescent="0.25">
      <c r="A14" s="458"/>
      <c r="B14" s="459"/>
      <c r="C14" s="459"/>
      <c r="D14" s="459"/>
      <c r="E14" s="460"/>
      <c r="F14" s="448"/>
    </row>
    <row r="15" spans="1:6" ht="15.75" hidden="1" x14ac:dyDescent="0.25">
      <c r="A15" s="458"/>
      <c r="B15" s="459"/>
      <c r="C15" s="459"/>
      <c r="D15" s="459"/>
      <c r="E15" s="460"/>
      <c r="F15" s="448"/>
    </row>
    <row r="16" spans="1:6" ht="15.75" hidden="1" x14ac:dyDescent="0.25">
      <c r="A16" s="458"/>
      <c r="B16" s="459"/>
      <c r="C16" s="459"/>
      <c r="D16" s="459"/>
      <c r="E16" s="460"/>
      <c r="F16" s="448"/>
    </row>
    <row r="17" spans="1:6" ht="15.75" hidden="1" x14ac:dyDescent="0.25">
      <c r="A17" s="458"/>
      <c r="B17" s="459"/>
      <c r="C17" s="459"/>
      <c r="D17" s="459"/>
      <c r="E17" s="460"/>
      <c r="F17" s="448"/>
    </row>
    <row r="18" spans="1:6" ht="15.75" hidden="1" x14ac:dyDescent="0.25">
      <c r="A18" s="458"/>
      <c r="B18" s="459"/>
      <c r="C18" s="459"/>
      <c r="D18" s="459"/>
      <c r="E18" s="460"/>
      <c r="F18" s="448"/>
    </row>
    <row r="19" spans="1:6" ht="15.75" hidden="1" x14ac:dyDescent="0.25">
      <c r="A19" s="458"/>
      <c r="B19" s="459"/>
      <c r="C19" s="459"/>
      <c r="D19" s="459"/>
      <c r="E19" s="460"/>
      <c r="F19" s="448"/>
    </row>
    <row r="20" spans="1:6" ht="15.75" hidden="1" x14ac:dyDescent="0.25">
      <c r="A20" s="458"/>
      <c r="B20" s="459"/>
      <c r="C20" s="459"/>
      <c r="D20" s="459"/>
      <c r="E20" s="460"/>
      <c r="F20" s="448"/>
    </row>
    <row r="21" spans="1:6" ht="15.75" hidden="1" x14ac:dyDescent="0.25">
      <c r="A21" s="458"/>
      <c r="B21" s="459"/>
      <c r="C21" s="459"/>
      <c r="D21" s="459"/>
      <c r="E21" s="460"/>
      <c r="F21" s="448"/>
    </row>
    <row r="22" spans="1:6" ht="15.75" hidden="1" x14ac:dyDescent="0.25">
      <c r="A22" s="458"/>
      <c r="B22" s="459"/>
      <c r="C22" s="459"/>
      <c r="D22" s="459"/>
      <c r="E22" s="460"/>
      <c r="F22" s="448"/>
    </row>
    <row r="23" spans="1:6" ht="15.75" hidden="1" x14ac:dyDescent="0.25">
      <c r="A23" s="458"/>
      <c r="B23" s="459"/>
      <c r="C23" s="459"/>
      <c r="D23" s="459"/>
      <c r="E23" s="460"/>
      <c r="F23" s="448"/>
    </row>
    <row r="24" spans="1:6" ht="15.75" hidden="1" x14ac:dyDescent="0.25">
      <c r="A24" s="458"/>
      <c r="B24" s="459"/>
      <c r="C24" s="459"/>
      <c r="D24" s="459"/>
      <c r="E24" s="460"/>
      <c r="F24" s="448"/>
    </row>
    <row r="25" spans="1:6" ht="15.75" hidden="1" x14ac:dyDescent="0.25">
      <c r="A25" s="458"/>
      <c r="B25" s="459"/>
      <c r="C25" s="459"/>
      <c r="D25" s="459"/>
      <c r="E25" s="460"/>
      <c r="F25" s="448"/>
    </row>
    <row r="26" spans="1:6" ht="15.75" hidden="1" x14ac:dyDescent="0.25">
      <c r="A26" s="458"/>
      <c r="B26" s="459"/>
      <c r="C26" s="459"/>
      <c r="D26" s="459"/>
      <c r="E26" s="460"/>
      <c r="F26" s="448"/>
    </row>
    <row r="27" spans="1:6" ht="15.75" hidden="1" x14ac:dyDescent="0.25">
      <c r="A27" s="458"/>
      <c r="B27" s="461"/>
      <c r="C27" s="462"/>
      <c r="D27" s="459"/>
      <c r="E27" s="463"/>
      <c r="F27" s="448"/>
    </row>
    <row r="28" spans="1:6" ht="15.75" hidden="1" x14ac:dyDescent="0.25">
      <c r="A28" s="458"/>
      <c r="B28" s="462"/>
      <c r="C28" s="459"/>
      <c r="D28" s="459"/>
      <c r="E28" s="460"/>
      <c r="F28" s="448"/>
    </row>
    <row r="29" spans="1:6" ht="15.75" hidden="1" x14ac:dyDescent="0.25">
      <c r="A29" s="458"/>
      <c r="B29" s="459"/>
      <c r="C29" s="459"/>
      <c r="D29" s="459"/>
      <c r="E29" s="460"/>
      <c r="F29" s="448"/>
    </row>
    <row r="30" spans="1:6" ht="15.75" hidden="1" x14ac:dyDescent="0.25">
      <c r="A30" s="458"/>
      <c r="B30" s="459"/>
      <c r="C30" s="459"/>
      <c r="D30" s="459"/>
      <c r="E30" s="460"/>
      <c r="F30" s="448"/>
    </row>
    <row r="31" spans="1:6" ht="15.75" hidden="1" x14ac:dyDescent="0.25">
      <c r="A31" s="458"/>
      <c r="B31" s="464"/>
      <c r="C31" s="464"/>
      <c r="D31" s="464"/>
      <c r="E31" s="460"/>
      <c r="F31" s="448"/>
    </row>
    <row r="32" spans="1:6" ht="15.75" hidden="1" x14ac:dyDescent="0.25">
      <c r="A32" s="458"/>
      <c r="B32" s="464"/>
      <c r="C32" s="464"/>
      <c r="D32" s="464"/>
      <c r="E32" s="460"/>
      <c r="F32" s="448"/>
    </row>
    <row r="33" spans="1:6" ht="15.75" hidden="1" x14ac:dyDescent="0.25">
      <c r="A33" s="458"/>
      <c r="B33" s="459"/>
      <c r="C33" s="459"/>
      <c r="D33" s="459"/>
      <c r="E33" s="460"/>
      <c r="F33" s="448"/>
    </row>
    <row r="34" spans="1:6" ht="15.75" hidden="1" x14ac:dyDescent="0.25">
      <c r="A34" s="458"/>
      <c r="B34" s="459"/>
      <c r="C34" s="459"/>
      <c r="D34" s="459"/>
      <c r="E34" s="460"/>
      <c r="F34" s="448"/>
    </row>
    <row r="35" spans="1:6" ht="15.75" hidden="1" x14ac:dyDescent="0.25">
      <c r="A35" s="458"/>
      <c r="B35" s="464"/>
      <c r="C35" s="464"/>
      <c r="D35" s="464"/>
      <c r="E35" s="460"/>
      <c r="F35" s="448"/>
    </row>
    <row r="36" spans="1:6" ht="22.5" hidden="1" customHeight="1" thickBot="1" x14ac:dyDescent="0.3">
      <c r="A36" s="458"/>
      <c r="B36" s="465"/>
      <c r="C36" s="465"/>
      <c r="D36" s="465"/>
      <c r="E36" s="460"/>
      <c r="F36" s="448"/>
    </row>
    <row r="37" spans="1:6" ht="13.5" thickBot="1" x14ac:dyDescent="0.25">
      <c r="A37" s="448"/>
      <c r="B37" s="453" t="s">
        <v>98</v>
      </c>
      <c r="C37" s="453">
        <v>21</v>
      </c>
      <c r="D37" s="453">
        <v>0</v>
      </c>
      <c r="E37" s="453">
        <v>21</v>
      </c>
      <c r="F37" s="449"/>
    </row>
    <row r="38" spans="1:6" x14ac:dyDescent="0.2">
      <c r="A38" s="448"/>
      <c r="B38" s="448"/>
      <c r="C38" s="448"/>
      <c r="D38" s="448"/>
      <c r="E38" s="448"/>
      <c r="F38" s="448"/>
    </row>
    <row r="39" spans="1:6" x14ac:dyDescent="0.2">
      <c r="A39" s="448"/>
      <c r="B39" s="448"/>
      <c r="C39" s="448"/>
      <c r="D39" s="448"/>
      <c r="E39" s="448"/>
      <c r="F39" s="448"/>
    </row>
    <row r="40" spans="1:6" x14ac:dyDescent="0.2">
      <c r="A40" s="448"/>
      <c r="B40" s="448"/>
      <c r="C40" s="448"/>
      <c r="D40" s="448"/>
      <c r="E40" s="448"/>
      <c r="F40" s="448"/>
    </row>
    <row r="41" spans="1:6" x14ac:dyDescent="0.2">
      <c r="A41" s="448"/>
      <c r="B41" s="448"/>
      <c r="C41" s="448"/>
      <c r="D41" s="448"/>
      <c r="E41" s="448"/>
      <c r="F41" s="448"/>
    </row>
  </sheetData>
  <mergeCells count="3">
    <mergeCell ref="B3:B4"/>
    <mergeCell ref="C3:E3"/>
    <mergeCell ref="C4:D4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Önkormányzat&amp;CKöltségvetési engedélyezett létszámhely 2019. év&amp;R12.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5"/>
  <sheetViews>
    <sheetView tabSelected="1" workbookViewId="0">
      <selection activeCell="E39" sqref="E39"/>
    </sheetView>
  </sheetViews>
  <sheetFormatPr defaultRowHeight="12.75" x14ac:dyDescent="0.2"/>
  <cols>
    <col min="1" max="1" width="39.85546875" customWidth="1"/>
    <col min="2" max="2" width="11.85546875" customWidth="1"/>
    <col min="3" max="3" width="12.7109375" customWidth="1"/>
    <col min="4" max="4" width="11.85546875" customWidth="1"/>
    <col min="5" max="5" width="13" customWidth="1"/>
  </cols>
  <sheetData>
    <row r="1" spans="1:6" x14ac:dyDescent="0.2">
      <c r="A1" s="942" t="s">
        <v>736</v>
      </c>
      <c r="B1" s="942"/>
      <c r="C1" s="942"/>
      <c r="D1" s="942"/>
      <c r="E1" s="942"/>
      <c r="F1" s="942"/>
    </row>
    <row r="2" spans="1:6" x14ac:dyDescent="0.2">
      <c r="A2" s="942" t="s">
        <v>510</v>
      </c>
      <c r="B2" s="942"/>
      <c r="C2" s="942"/>
      <c r="D2" s="942"/>
      <c r="E2" s="942"/>
      <c r="F2" s="942"/>
    </row>
    <row r="3" spans="1:6" x14ac:dyDescent="0.2">
      <c r="E3" s="466"/>
      <c r="F3" s="466"/>
    </row>
    <row r="4" spans="1:6" ht="13.5" thickBot="1" x14ac:dyDescent="0.25">
      <c r="F4" s="466"/>
    </row>
    <row r="5" spans="1:6" ht="13.5" thickBot="1" x14ac:dyDescent="0.25">
      <c r="A5" s="467"/>
      <c r="B5" s="468">
        <v>2019</v>
      </c>
      <c r="C5" s="468">
        <v>2020</v>
      </c>
      <c r="D5" s="468">
        <v>2021</v>
      </c>
      <c r="E5" s="468">
        <v>2022</v>
      </c>
    </row>
    <row r="6" spans="1:6" x14ac:dyDescent="0.2">
      <c r="A6" s="469" t="s">
        <v>639</v>
      </c>
      <c r="B6" s="470">
        <f>'Bevétel össz.'!F15</f>
        <v>77625729</v>
      </c>
      <c r="C6" s="470">
        <v>78000000</v>
      </c>
      <c r="D6" s="470">
        <v>79000000</v>
      </c>
      <c r="E6" s="470">
        <v>78500000</v>
      </c>
    </row>
    <row r="7" spans="1:6" x14ac:dyDescent="0.2">
      <c r="A7" s="471" t="s">
        <v>111</v>
      </c>
      <c r="B7" s="472">
        <f>Önkormányzat!F126+'Bevétel össz.'!I40</f>
        <v>13851807</v>
      </c>
      <c r="C7" s="472">
        <v>15000000</v>
      </c>
      <c r="D7" s="472">
        <v>16000000</v>
      </c>
      <c r="E7" s="472">
        <v>17000000</v>
      </c>
    </row>
    <row r="8" spans="1:6" ht="13.5" thickBot="1" x14ac:dyDescent="0.25">
      <c r="A8" s="471" t="s">
        <v>640</v>
      </c>
      <c r="B8" s="472">
        <v>0</v>
      </c>
      <c r="C8" s="472">
        <v>0</v>
      </c>
      <c r="D8" s="472">
        <v>0</v>
      </c>
      <c r="E8" s="472">
        <v>0</v>
      </c>
    </row>
    <row r="9" spans="1:6" ht="13.5" thickBot="1" x14ac:dyDescent="0.25">
      <c r="A9" s="467" t="s">
        <v>511</v>
      </c>
      <c r="B9" s="474">
        <f>SUM(B6:B8)</f>
        <v>91477536</v>
      </c>
      <c r="C9" s="474">
        <f>SUM(C6:C8)</f>
        <v>93000000</v>
      </c>
      <c r="D9" s="474">
        <f>SUM(D6:D8)</f>
        <v>95000000</v>
      </c>
      <c r="E9" s="474">
        <f>SUM(E6:E8)</f>
        <v>95500000</v>
      </c>
    </row>
    <row r="10" spans="1:6" x14ac:dyDescent="0.2">
      <c r="A10" s="471" t="s">
        <v>630</v>
      </c>
      <c r="B10" s="472">
        <f>'Bevétel össz.'!F21</f>
        <v>0</v>
      </c>
      <c r="C10" s="472"/>
      <c r="D10" s="472"/>
      <c r="E10" s="472"/>
    </row>
    <row r="11" spans="1:6" x14ac:dyDescent="0.2">
      <c r="A11" s="471" t="s">
        <v>512</v>
      </c>
      <c r="B11" s="472">
        <f>Önkormányzat!F135</f>
        <v>2886600</v>
      </c>
      <c r="C11" s="472">
        <v>2886600</v>
      </c>
      <c r="D11" s="472">
        <v>2886600</v>
      </c>
      <c r="E11" s="472">
        <v>2886600</v>
      </c>
    </row>
    <row r="12" spans="1:6" ht="13.5" thickBot="1" x14ac:dyDescent="0.25">
      <c r="A12" s="475" t="s">
        <v>513</v>
      </c>
      <c r="B12" s="476">
        <f>Önkormányzat!F129</f>
        <v>460000</v>
      </c>
      <c r="C12" s="476"/>
      <c r="D12" s="476"/>
      <c r="E12" s="476"/>
    </row>
    <row r="13" spans="1:6" ht="13.5" thickBot="1" x14ac:dyDescent="0.25">
      <c r="A13" s="467" t="s">
        <v>514</v>
      </c>
      <c r="B13" s="474">
        <f>SUM(B10:B12)</f>
        <v>3346600</v>
      </c>
      <c r="C13" s="474">
        <f>SUM(C10:C12)</f>
        <v>2886600</v>
      </c>
      <c r="D13" s="474">
        <f>SUM(D10:D12)</f>
        <v>2886600</v>
      </c>
      <c r="E13" s="474">
        <f>SUM(E10:E12)</f>
        <v>2886600</v>
      </c>
    </row>
    <row r="14" spans="1:6" x14ac:dyDescent="0.2">
      <c r="A14" s="469" t="s">
        <v>515</v>
      </c>
      <c r="B14" s="470">
        <f>Önkormányzat!F116</f>
        <v>171265000</v>
      </c>
      <c r="C14" s="470">
        <f>SUM(C15:C24)</f>
        <v>195535000</v>
      </c>
      <c r="D14" s="470">
        <f t="shared" ref="D14:E14" si="0">SUM(D15:D24)</f>
        <v>201715000</v>
      </c>
      <c r="E14" s="470">
        <f t="shared" si="0"/>
        <v>208480000</v>
      </c>
    </row>
    <row r="15" spans="1:6" x14ac:dyDescent="0.2">
      <c r="A15" s="471" t="s">
        <v>638</v>
      </c>
      <c r="B15" s="472">
        <f>Önkormányzat!F108</f>
        <v>2500000</v>
      </c>
      <c r="C15" s="472">
        <v>2600000</v>
      </c>
      <c r="D15" s="472">
        <v>3000000</v>
      </c>
      <c r="E15" s="472">
        <v>3500000</v>
      </c>
    </row>
    <row r="16" spans="1:6" x14ac:dyDescent="0.2">
      <c r="A16" s="471" t="s">
        <v>518</v>
      </c>
      <c r="B16" s="472">
        <f>Önkormányzat!F109</f>
        <v>6500000</v>
      </c>
      <c r="C16" s="472">
        <v>8000000</v>
      </c>
      <c r="D16" s="472">
        <v>8000000</v>
      </c>
      <c r="E16" s="472">
        <v>9000000</v>
      </c>
    </row>
    <row r="17" spans="1:5" x14ac:dyDescent="0.2">
      <c r="A17" s="471" t="s">
        <v>516</v>
      </c>
      <c r="B17" s="472">
        <f>Önkormányzat!F110</f>
        <v>150000000</v>
      </c>
      <c r="C17" s="472">
        <v>170000000</v>
      </c>
      <c r="D17" s="472">
        <v>175000000</v>
      </c>
      <c r="E17" s="472">
        <v>180000000</v>
      </c>
    </row>
    <row r="18" spans="1:5" x14ac:dyDescent="0.2">
      <c r="A18" s="475" t="s">
        <v>636</v>
      </c>
      <c r="B18" s="472">
        <f>Önkormányzat!F111</f>
        <v>4200000</v>
      </c>
      <c r="C18" s="476">
        <v>4200000</v>
      </c>
      <c r="D18" s="476">
        <v>4500000</v>
      </c>
      <c r="E18" s="476">
        <v>4500000</v>
      </c>
    </row>
    <row r="19" spans="1:5" x14ac:dyDescent="0.2">
      <c r="A19" s="475" t="s">
        <v>517</v>
      </c>
      <c r="B19" s="472">
        <f>Önkormányzat!F112</f>
        <v>2000000</v>
      </c>
      <c r="C19" s="476">
        <v>2200000</v>
      </c>
      <c r="D19" s="476">
        <v>2500000</v>
      </c>
      <c r="E19" s="476">
        <v>2200000</v>
      </c>
    </row>
    <row r="20" spans="1:5" x14ac:dyDescent="0.2">
      <c r="A20" s="475" t="s">
        <v>89</v>
      </c>
      <c r="B20" s="472">
        <f>Önkormányzat!F113</f>
        <v>6000000</v>
      </c>
      <c r="C20" s="476">
        <v>8500000</v>
      </c>
      <c r="D20" s="476">
        <v>8500000</v>
      </c>
      <c r="E20" s="476">
        <v>9000000</v>
      </c>
    </row>
    <row r="21" spans="1:5" x14ac:dyDescent="0.2">
      <c r="A21" s="475" t="s">
        <v>519</v>
      </c>
      <c r="B21" s="472">
        <f>Önkormányzat!F114</f>
        <v>50000</v>
      </c>
      <c r="C21" s="476">
        <v>20000</v>
      </c>
      <c r="D21" s="476">
        <v>200000</v>
      </c>
      <c r="E21" s="476">
        <v>200000</v>
      </c>
    </row>
    <row r="22" spans="1:5" hidden="1" x14ac:dyDescent="0.2">
      <c r="A22" s="475" t="s">
        <v>91</v>
      </c>
      <c r="B22" s="472">
        <f>Önkormányzat!F115</f>
        <v>15000</v>
      </c>
      <c r="C22" s="476"/>
      <c r="D22" s="476"/>
      <c r="E22" s="476"/>
    </row>
    <row r="23" spans="1:5" ht="13.5" hidden="1" thickBot="1" x14ac:dyDescent="0.25">
      <c r="A23" s="475" t="s">
        <v>520</v>
      </c>
      <c r="B23" s="472">
        <f>Önkormányzat!F116</f>
        <v>171265000</v>
      </c>
      <c r="C23" s="473"/>
      <c r="D23" s="473"/>
      <c r="E23" s="473"/>
    </row>
    <row r="24" spans="1:5" ht="13.5" thickBot="1" x14ac:dyDescent="0.25">
      <c r="A24" s="705" t="s">
        <v>674</v>
      </c>
      <c r="B24" s="472">
        <f>Önkormányzat!F115</f>
        <v>15000</v>
      </c>
      <c r="C24" s="706">
        <v>15000</v>
      </c>
      <c r="D24" s="706">
        <v>15000</v>
      </c>
      <c r="E24" s="706">
        <v>80000</v>
      </c>
    </row>
    <row r="25" spans="1:5" ht="13.5" thickBot="1" x14ac:dyDescent="0.25">
      <c r="A25" s="467" t="s">
        <v>521</v>
      </c>
      <c r="B25" s="474">
        <f>B14</f>
        <v>171265000</v>
      </c>
      <c r="C25" s="474">
        <f>C14</f>
        <v>195535000</v>
      </c>
      <c r="D25" s="474">
        <f>D14</f>
        <v>201715000</v>
      </c>
      <c r="E25" s="474">
        <f>E14</f>
        <v>208480000</v>
      </c>
    </row>
    <row r="26" spans="1:5" ht="13.5" thickBot="1" x14ac:dyDescent="0.25">
      <c r="A26" s="467" t="s">
        <v>77</v>
      </c>
      <c r="B26" s="474">
        <f>'Bevétel össz.'!I53</f>
        <v>69183233</v>
      </c>
      <c r="C26" s="474">
        <v>70000000</v>
      </c>
      <c r="D26" s="474">
        <v>72000000</v>
      </c>
      <c r="E26" s="474">
        <v>74000000</v>
      </c>
    </row>
    <row r="27" spans="1:5" ht="13.5" thickBot="1" x14ac:dyDescent="0.25">
      <c r="A27" s="467" t="s">
        <v>692</v>
      </c>
      <c r="B27" s="474">
        <f>'Bevétel össz.'!K52</f>
        <v>164147292</v>
      </c>
      <c r="C27" s="474"/>
      <c r="D27" s="474"/>
      <c r="E27" s="474"/>
    </row>
    <row r="28" spans="1:5" ht="13.5" thickBot="1" x14ac:dyDescent="0.25">
      <c r="A28" s="467" t="s">
        <v>737</v>
      </c>
      <c r="B28" s="474">
        <f>Önkormányzat!F137</f>
        <v>5000000</v>
      </c>
      <c r="C28" s="474"/>
      <c r="D28" s="474"/>
      <c r="E28" s="474"/>
    </row>
    <row r="29" spans="1:5" ht="13.5" thickBot="1" x14ac:dyDescent="0.25">
      <c r="A29" s="467" t="s">
        <v>522</v>
      </c>
      <c r="B29" s="474">
        <f>SUM(B9+B13+B25)+B26+B27+B28</f>
        <v>504419661</v>
      </c>
      <c r="C29" s="474">
        <f>SUM(C9+C13+C25)+C26</f>
        <v>361421600</v>
      </c>
      <c r="D29" s="474">
        <f>SUM(D9+D13+D25)+D26</f>
        <v>371601600</v>
      </c>
      <c r="E29" s="474">
        <f>SUM(E9+E13+E25)+E26</f>
        <v>380866600</v>
      </c>
    </row>
    <row r="30" spans="1:5" ht="13.5" thickBot="1" x14ac:dyDescent="0.25">
      <c r="A30" s="477"/>
      <c r="B30" s="478"/>
      <c r="C30" s="478"/>
      <c r="D30" s="478"/>
      <c r="E30" s="478"/>
    </row>
    <row r="31" spans="1:5" ht="13.5" thickBot="1" x14ac:dyDescent="0.25">
      <c r="A31" s="467" t="s">
        <v>65</v>
      </c>
      <c r="B31" s="468">
        <v>2019</v>
      </c>
      <c r="C31" s="468">
        <v>2020</v>
      </c>
      <c r="D31" s="468">
        <v>2021</v>
      </c>
      <c r="E31" s="468">
        <v>2022</v>
      </c>
    </row>
    <row r="32" spans="1:5" x14ac:dyDescent="0.2">
      <c r="A32" s="479" t="s">
        <v>2</v>
      </c>
      <c r="B32" s="480">
        <f>Önkormányzat!F23+'Kiadás ktgvszervenként'!N6</f>
        <v>86983644</v>
      </c>
      <c r="C32" s="480">
        <v>87000000</v>
      </c>
      <c r="D32" s="480">
        <v>89000000</v>
      </c>
      <c r="E32" s="480">
        <v>91000000</v>
      </c>
    </row>
    <row r="33" spans="1:5" x14ac:dyDescent="0.2">
      <c r="A33" s="471" t="s">
        <v>113</v>
      </c>
      <c r="B33" s="481">
        <f>Önkormányzat!F28+'Kiadás ktgvszervenként'!N7</f>
        <v>17383608</v>
      </c>
      <c r="C33" s="481">
        <v>18500000</v>
      </c>
      <c r="D33" s="481">
        <v>18500000</v>
      </c>
      <c r="E33" s="481">
        <v>19000000</v>
      </c>
    </row>
    <row r="34" spans="1:5" x14ac:dyDescent="0.2">
      <c r="A34" s="471" t="s">
        <v>523</v>
      </c>
      <c r="B34" s="481">
        <f>Önkormányzat!F62+'Kiadás ktgvszervenként'!N8</f>
        <v>79745477</v>
      </c>
      <c r="C34" s="481">
        <v>55000000</v>
      </c>
      <c r="D34" s="481">
        <v>87500000</v>
      </c>
      <c r="E34" s="481">
        <v>83000000</v>
      </c>
    </row>
    <row r="35" spans="1:5" x14ac:dyDescent="0.2">
      <c r="A35" s="482" t="s">
        <v>524</v>
      </c>
      <c r="B35" s="481">
        <f>Önkormányzat!F63</f>
        <v>7000800</v>
      </c>
      <c r="C35" s="481">
        <v>7500000</v>
      </c>
      <c r="D35" s="481">
        <v>7500000</v>
      </c>
      <c r="E35" s="481">
        <v>7650000</v>
      </c>
    </row>
    <row r="36" spans="1:5" x14ac:dyDescent="0.2">
      <c r="A36" s="482" t="s">
        <v>427</v>
      </c>
      <c r="B36" s="481">
        <f>Önkormányzat!F69-B37</f>
        <v>54562855</v>
      </c>
      <c r="C36" s="481">
        <v>55000000</v>
      </c>
      <c r="D36" s="481">
        <v>55000000</v>
      </c>
      <c r="E36" s="481">
        <v>57000000</v>
      </c>
    </row>
    <row r="37" spans="1:5" x14ac:dyDescent="0.2">
      <c r="A37" s="482" t="s">
        <v>60</v>
      </c>
      <c r="B37" s="481">
        <f>Önkormányzat!F68</f>
        <v>52314000</v>
      </c>
      <c r="C37" s="481">
        <v>15421600</v>
      </c>
      <c r="D37" s="481">
        <v>10101600</v>
      </c>
      <c r="E37" s="481">
        <v>3000000</v>
      </c>
    </row>
    <row r="38" spans="1:5" x14ac:dyDescent="0.2">
      <c r="A38" s="482" t="s">
        <v>115</v>
      </c>
      <c r="B38" s="481">
        <f>Önkormányzat!F70+'Kiadás ktgvszervenként'!N20</f>
        <v>99077799</v>
      </c>
      <c r="C38" s="481">
        <v>40000000</v>
      </c>
      <c r="D38" s="481">
        <v>20000000</v>
      </c>
      <c r="E38" s="481">
        <v>34716600</v>
      </c>
    </row>
    <row r="39" spans="1:5" x14ac:dyDescent="0.2">
      <c r="A39" s="482" t="s">
        <v>637</v>
      </c>
      <c r="B39" s="481">
        <f>Önkormányzat!F71</f>
        <v>37310978</v>
      </c>
      <c r="C39" s="481">
        <v>20000000</v>
      </c>
      <c r="D39" s="481">
        <v>20000000</v>
      </c>
      <c r="E39" s="481">
        <v>21000000</v>
      </c>
    </row>
    <row r="40" spans="1:5" hidden="1" x14ac:dyDescent="0.2">
      <c r="A40" s="482"/>
      <c r="B40" s="481"/>
      <c r="C40" s="481"/>
      <c r="D40" s="481"/>
      <c r="E40" s="481"/>
    </row>
    <row r="41" spans="1:5" ht="13.5" hidden="1" thickBot="1" x14ac:dyDescent="0.25">
      <c r="A41" s="482"/>
      <c r="B41" s="481"/>
      <c r="C41" s="481"/>
      <c r="D41" s="481"/>
      <c r="E41" s="481"/>
    </row>
    <row r="42" spans="1:5" x14ac:dyDescent="0.2">
      <c r="A42" s="684" t="s">
        <v>666</v>
      </c>
      <c r="B42" s="685">
        <f>Önkormányzat!F77</f>
        <v>332434</v>
      </c>
      <c r="C42" s="685"/>
      <c r="D42" s="685"/>
      <c r="E42" s="685"/>
    </row>
    <row r="43" spans="1:5" x14ac:dyDescent="0.2">
      <c r="A43" s="684" t="s">
        <v>668</v>
      </c>
      <c r="B43" s="685">
        <f>Önkormányzat!F79</f>
        <v>524833</v>
      </c>
      <c r="C43" s="685"/>
      <c r="D43" s="685"/>
      <c r="E43" s="685"/>
    </row>
    <row r="44" spans="1:5" ht="13.5" thickBot="1" x14ac:dyDescent="0.25">
      <c r="A44" s="684" t="s">
        <v>675</v>
      </c>
      <c r="B44" s="685">
        <f>'Kiadás ktgvszervenként'!F24</f>
        <v>69183233</v>
      </c>
      <c r="C44" s="685">
        <v>63000000</v>
      </c>
      <c r="D44" s="685">
        <v>64000000</v>
      </c>
      <c r="E44" s="685">
        <v>64500000</v>
      </c>
    </row>
    <row r="45" spans="1:5" ht="13.5" thickBot="1" x14ac:dyDescent="0.25">
      <c r="A45" s="474" t="s">
        <v>525</v>
      </c>
      <c r="B45" s="474">
        <f>SUM(B32:B44)</f>
        <v>504419661</v>
      </c>
      <c r="C45" s="474">
        <f>SUM(C32:C44)</f>
        <v>361421600</v>
      </c>
      <c r="D45" s="474">
        <f>SUM(D32:D44)</f>
        <v>371601600</v>
      </c>
      <c r="E45" s="474">
        <f>SUM(E32:E44)</f>
        <v>380866600</v>
      </c>
    </row>
  </sheetData>
  <mergeCells count="2">
    <mergeCell ref="A1:F1"/>
    <mergeCell ref="A2:F2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Önkormányzat&amp;CGördülő&amp;R15.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6"/>
  <sheetViews>
    <sheetView workbookViewId="0">
      <selection activeCell="I36" sqref="I36"/>
    </sheetView>
  </sheetViews>
  <sheetFormatPr defaultRowHeight="12.75" x14ac:dyDescent="0.2"/>
  <cols>
    <col min="1" max="1" width="31.7109375" customWidth="1"/>
    <col min="2" max="2" width="16" customWidth="1"/>
    <col min="3" max="3" width="14.5703125" customWidth="1"/>
    <col min="4" max="4" width="15.28515625" customWidth="1"/>
    <col min="5" max="5" width="14.7109375" customWidth="1"/>
    <col min="6" max="6" width="14.85546875" customWidth="1"/>
    <col min="7" max="7" width="13.28515625" customWidth="1"/>
    <col min="8" max="8" width="13.85546875" customWidth="1"/>
    <col min="9" max="9" width="14.7109375" customWidth="1"/>
    <col min="10" max="10" width="13.85546875" customWidth="1"/>
  </cols>
  <sheetData>
    <row r="1" spans="1:10" x14ac:dyDescent="0.2">
      <c r="A1" s="942" t="s">
        <v>526</v>
      </c>
      <c r="B1" s="942"/>
      <c r="C1" s="942"/>
      <c r="D1" s="942"/>
      <c r="E1" s="942"/>
      <c r="F1" s="942"/>
      <c r="G1" s="942"/>
      <c r="H1" s="942"/>
      <c r="I1" s="942"/>
      <c r="J1" s="942"/>
    </row>
    <row r="2" spans="1:10" x14ac:dyDescent="0.2">
      <c r="A2" s="942" t="s">
        <v>681</v>
      </c>
      <c r="B2" s="942"/>
      <c r="C2" s="942"/>
      <c r="D2" s="942"/>
      <c r="E2" s="942"/>
      <c r="F2" s="942"/>
      <c r="G2" s="942"/>
      <c r="H2" s="942"/>
      <c r="I2" s="942"/>
      <c r="J2" s="942"/>
    </row>
    <row r="3" spans="1:10" x14ac:dyDescent="0.2">
      <c r="A3" s="942" t="s">
        <v>527</v>
      </c>
      <c r="B3" s="942"/>
      <c r="C3" s="942"/>
      <c r="D3" s="942"/>
      <c r="E3" s="942"/>
      <c r="F3" s="942"/>
      <c r="G3" s="942"/>
      <c r="H3" s="942"/>
      <c r="I3" s="942"/>
      <c r="J3" s="942"/>
    </row>
    <row r="4" spans="1:10" x14ac:dyDescent="0.2">
      <c r="A4" s="477"/>
    </row>
    <row r="5" spans="1:10" x14ac:dyDescent="0.2">
      <c r="B5" s="466"/>
      <c r="I5" s="945"/>
      <c r="J5" s="945"/>
    </row>
    <row r="6" spans="1:10" ht="15.75" x14ac:dyDescent="0.25">
      <c r="A6" s="943" t="s">
        <v>92</v>
      </c>
      <c r="B6" s="483">
        <v>2018</v>
      </c>
      <c r="C6" s="484">
        <v>2019</v>
      </c>
      <c r="D6" s="484">
        <v>2020</v>
      </c>
      <c r="E6" s="484">
        <v>2021</v>
      </c>
      <c r="F6" s="484">
        <v>2022</v>
      </c>
      <c r="G6" s="484">
        <v>2023</v>
      </c>
      <c r="H6" s="484">
        <v>2024</v>
      </c>
      <c r="I6" s="484">
        <v>2025</v>
      </c>
      <c r="J6" s="484" t="s">
        <v>682</v>
      </c>
    </row>
    <row r="7" spans="1:10" ht="15.75" x14ac:dyDescent="0.25">
      <c r="A7" s="944"/>
      <c r="B7" s="483" t="s">
        <v>528</v>
      </c>
      <c r="C7" s="483" t="s">
        <v>528</v>
      </c>
      <c r="D7" s="483" t="s">
        <v>528</v>
      </c>
      <c r="E7" s="483" t="s">
        <v>528</v>
      </c>
      <c r="F7" s="483" t="s">
        <v>528</v>
      </c>
      <c r="G7" s="483" t="s">
        <v>528</v>
      </c>
      <c r="H7" s="483" t="s">
        <v>528</v>
      </c>
      <c r="I7" s="483" t="s">
        <v>528</v>
      </c>
      <c r="J7" s="483" t="s">
        <v>528</v>
      </c>
    </row>
    <row r="8" spans="1:10" ht="15.75" x14ac:dyDescent="0.25">
      <c r="A8" s="485" t="s">
        <v>515</v>
      </c>
      <c r="B8" s="486">
        <f>Önkormányzat!F116</f>
        <v>171265000</v>
      </c>
      <c r="C8" s="486">
        <v>161415000</v>
      </c>
      <c r="D8" s="486">
        <v>164565000</v>
      </c>
      <c r="E8" s="486">
        <v>174200000</v>
      </c>
      <c r="F8" s="486">
        <v>175000000</v>
      </c>
      <c r="G8" s="486">
        <v>176000000</v>
      </c>
      <c r="H8" s="486">
        <v>177500000</v>
      </c>
      <c r="I8" s="486">
        <v>178000000</v>
      </c>
      <c r="J8" s="486">
        <v>179000000</v>
      </c>
    </row>
    <row r="9" spans="1:10" ht="15.75" x14ac:dyDescent="0.25">
      <c r="A9" s="487" t="s">
        <v>529</v>
      </c>
      <c r="B9" s="488"/>
      <c r="C9" s="488"/>
      <c r="D9" s="488"/>
      <c r="E9" s="488"/>
      <c r="F9" s="488"/>
      <c r="G9" s="488"/>
      <c r="H9" s="488"/>
      <c r="I9" s="488"/>
      <c r="J9" s="486"/>
    </row>
    <row r="10" spans="1:10" ht="15.75" x14ac:dyDescent="0.25">
      <c r="A10" s="487" t="s">
        <v>530</v>
      </c>
      <c r="B10" s="488"/>
      <c r="C10" s="488"/>
      <c r="D10" s="488"/>
      <c r="E10" s="488"/>
      <c r="F10" s="488"/>
      <c r="G10" s="488"/>
      <c r="H10" s="488"/>
      <c r="I10" s="488"/>
      <c r="J10" s="486"/>
    </row>
    <row r="11" spans="1:10" ht="69.75" customHeight="1" x14ac:dyDescent="0.25">
      <c r="A11" s="489" t="s">
        <v>531</v>
      </c>
      <c r="B11" s="490">
        <f>Önkormányzat!F127</f>
        <v>460000</v>
      </c>
      <c r="C11" s="490"/>
      <c r="D11" s="490"/>
      <c r="E11" s="490"/>
      <c r="F11" s="490"/>
      <c r="G11" s="490"/>
      <c r="H11" s="490"/>
      <c r="I11" s="490"/>
      <c r="J11" s="486"/>
    </row>
    <row r="12" spans="1:10" ht="37.5" customHeight="1" x14ac:dyDescent="0.25">
      <c r="A12" s="491" t="s">
        <v>532</v>
      </c>
      <c r="B12" s="490"/>
      <c r="C12" s="490"/>
      <c r="D12" s="490"/>
      <c r="E12" s="490"/>
      <c r="F12" s="490"/>
      <c r="G12" s="490"/>
      <c r="H12" s="490"/>
      <c r="I12" s="490"/>
      <c r="J12" s="486"/>
    </row>
    <row r="13" spans="1:10" ht="39" customHeight="1" x14ac:dyDescent="0.25">
      <c r="A13" s="491" t="s">
        <v>533</v>
      </c>
      <c r="B13" s="490"/>
      <c r="C13" s="490"/>
      <c r="D13" s="490"/>
      <c r="E13" s="490"/>
      <c r="F13" s="490"/>
      <c r="G13" s="490"/>
      <c r="H13" s="490"/>
      <c r="I13" s="490"/>
      <c r="J13" s="486"/>
    </row>
    <row r="14" spans="1:10" ht="15.75" x14ac:dyDescent="0.25">
      <c r="A14" s="492" t="s">
        <v>534</v>
      </c>
      <c r="B14" s="493"/>
      <c r="C14" s="493"/>
      <c r="D14" s="493"/>
      <c r="E14" s="493"/>
      <c r="F14" s="493"/>
      <c r="G14" s="493"/>
      <c r="H14" s="493"/>
      <c r="I14" s="493"/>
      <c r="J14" s="486"/>
    </row>
    <row r="15" spans="1:10" ht="15.75" x14ac:dyDescent="0.25">
      <c r="A15" s="494" t="s">
        <v>535</v>
      </c>
      <c r="B15" s="495">
        <f>SUM(B8:B14)</f>
        <v>171725000</v>
      </c>
      <c r="C15" s="495">
        <f t="shared" ref="C15:J15" si="0">SUM(C8:C14)</f>
        <v>161415000</v>
      </c>
      <c r="D15" s="495">
        <f t="shared" si="0"/>
        <v>164565000</v>
      </c>
      <c r="E15" s="495">
        <f t="shared" si="0"/>
        <v>174200000</v>
      </c>
      <c r="F15" s="495">
        <f t="shared" si="0"/>
        <v>175000000</v>
      </c>
      <c r="G15" s="495">
        <f t="shared" si="0"/>
        <v>176000000</v>
      </c>
      <c r="H15" s="495">
        <f t="shared" si="0"/>
        <v>177500000</v>
      </c>
      <c r="I15" s="495">
        <f t="shared" si="0"/>
        <v>178000000</v>
      </c>
      <c r="J15" s="495">
        <f t="shared" si="0"/>
        <v>179000000</v>
      </c>
    </row>
    <row r="16" spans="1:10" ht="15.75" x14ac:dyDescent="0.25">
      <c r="A16" s="494" t="s">
        <v>536</v>
      </c>
      <c r="B16" s="495">
        <f>B15/2</f>
        <v>85862500</v>
      </c>
      <c r="C16" s="495">
        <f t="shared" ref="C16:J16" si="1">C15/2</f>
        <v>80707500</v>
      </c>
      <c r="D16" s="495">
        <f t="shared" si="1"/>
        <v>82282500</v>
      </c>
      <c r="E16" s="495">
        <f t="shared" si="1"/>
        <v>87100000</v>
      </c>
      <c r="F16" s="495">
        <f t="shared" si="1"/>
        <v>87500000</v>
      </c>
      <c r="G16" s="495">
        <f t="shared" si="1"/>
        <v>88000000</v>
      </c>
      <c r="H16" s="495">
        <f t="shared" si="1"/>
        <v>88750000</v>
      </c>
      <c r="I16" s="495">
        <f t="shared" si="1"/>
        <v>89000000</v>
      </c>
      <c r="J16" s="495">
        <f t="shared" si="1"/>
        <v>89500000</v>
      </c>
    </row>
  </sheetData>
  <mergeCells count="5">
    <mergeCell ref="A6:A7"/>
    <mergeCell ref="A1:J1"/>
    <mergeCell ref="A2:J2"/>
    <mergeCell ref="A3:J3"/>
    <mergeCell ref="I5:J5"/>
  </mergeCells>
  <phoneticPr fontId="2" type="noConversion"/>
  <pageMargins left="0.7" right="0.7" top="0.75" bottom="0.75" header="0.3" footer="0.3"/>
  <pageSetup paperSize="9" scale="54" orientation="portrait" horizontalDpi="120" verticalDpi="72" r:id="rId1"/>
  <headerFooter>
    <oddHeader>&amp;LLevél Községi Önkormányzat&amp;R16.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theme="3" tint="0.79998168889431442"/>
  </sheetPr>
  <dimension ref="A1:N31"/>
  <sheetViews>
    <sheetView view="pageLayout" topLeftCell="A25" workbookViewId="0">
      <selection activeCell="M2" sqref="M2"/>
    </sheetView>
  </sheetViews>
  <sheetFormatPr defaultRowHeight="12.75" x14ac:dyDescent="0.2"/>
  <cols>
    <col min="1" max="1" width="5.140625" customWidth="1"/>
    <col min="2" max="2" width="51" customWidth="1"/>
    <col min="3" max="5" width="0" hidden="1" customWidth="1"/>
    <col min="6" max="6" width="17.85546875" customWidth="1"/>
    <col min="7" max="8" width="8.5703125" customWidth="1"/>
    <col min="9" max="9" width="43" customWidth="1"/>
    <col min="10" max="11" width="0" hidden="1" customWidth="1"/>
    <col min="12" max="12" width="11.28515625" hidden="1" customWidth="1"/>
    <col min="13" max="13" width="16.42578125" customWidth="1"/>
    <col min="14" max="14" width="11.28515625" customWidth="1"/>
  </cols>
  <sheetData>
    <row r="1" spans="1:14" ht="20.100000000000001" customHeight="1" x14ac:dyDescent="0.2">
      <c r="A1" s="801"/>
      <c r="B1" s="806" t="s">
        <v>96</v>
      </c>
      <c r="C1" s="800" t="s">
        <v>51</v>
      </c>
      <c r="D1" s="800"/>
      <c r="E1" s="800"/>
      <c r="F1" s="217"/>
      <c r="G1" s="219" t="s">
        <v>132</v>
      </c>
      <c r="H1" s="802"/>
      <c r="I1" s="803" t="s">
        <v>65</v>
      </c>
      <c r="J1" s="800" t="s">
        <v>51</v>
      </c>
      <c r="K1" s="800"/>
      <c r="L1" s="800"/>
      <c r="M1" s="217"/>
      <c r="N1" s="220" t="s">
        <v>132</v>
      </c>
    </row>
    <row r="2" spans="1:14" ht="15" customHeight="1" x14ac:dyDescent="0.2">
      <c r="A2" s="801"/>
      <c r="B2" s="806"/>
      <c r="C2" s="800" t="s">
        <v>263</v>
      </c>
      <c r="D2" s="800"/>
      <c r="E2" s="800" t="s">
        <v>443</v>
      </c>
      <c r="F2" s="719" t="s">
        <v>687</v>
      </c>
      <c r="G2" s="219" t="s">
        <v>444</v>
      </c>
      <c r="H2" s="802"/>
      <c r="I2" s="804"/>
      <c r="J2" s="800" t="s">
        <v>263</v>
      </c>
      <c r="K2" s="800"/>
      <c r="L2" s="800" t="s">
        <v>443</v>
      </c>
      <c r="M2" s="719" t="s">
        <v>687</v>
      </c>
      <c r="N2" s="221" t="s">
        <v>135</v>
      </c>
    </row>
    <row r="3" spans="1:14" ht="15" customHeight="1" x14ac:dyDescent="0.2">
      <c r="A3" s="801"/>
      <c r="B3" s="806"/>
      <c r="C3" s="214" t="s">
        <v>299</v>
      </c>
      <c r="D3" s="214" t="s">
        <v>442</v>
      </c>
      <c r="E3" s="800"/>
      <c r="F3" s="218" t="s">
        <v>72</v>
      </c>
      <c r="G3" s="219" t="s">
        <v>136</v>
      </c>
      <c r="H3" s="802"/>
      <c r="I3" s="805"/>
      <c r="J3" s="214" t="s">
        <v>299</v>
      </c>
      <c r="K3" s="214" t="s">
        <v>442</v>
      </c>
      <c r="L3" s="800"/>
      <c r="M3" s="218" t="s">
        <v>72</v>
      </c>
      <c r="N3" s="222" t="s">
        <v>136</v>
      </c>
    </row>
    <row r="4" spans="1:14" ht="20.100000000000001" customHeight="1" x14ac:dyDescent="0.25">
      <c r="A4" s="229" t="s">
        <v>328</v>
      </c>
      <c r="B4" s="53" t="s">
        <v>321</v>
      </c>
      <c r="C4" s="89">
        <f>SUM('Ktvetési mérleg'!C3)</f>
        <v>0</v>
      </c>
      <c r="D4" s="89">
        <f>SUM('Ktvetési mérleg'!D3)</f>
        <v>0</v>
      </c>
      <c r="E4" s="89">
        <f>SUM('Ktvetési mérleg'!E3)</f>
        <v>0</v>
      </c>
      <c r="F4" s="262">
        <f>SUM('Ktvetési mérleg'!F3)</f>
        <v>56512929</v>
      </c>
      <c r="G4" s="105"/>
      <c r="H4" s="47" t="s">
        <v>169</v>
      </c>
      <c r="I4" s="119" t="s">
        <v>2</v>
      </c>
      <c r="J4" s="260" t="e">
        <f>SUM('Ktvetési mérleg'!I3)</f>
        <v>#REF!</v>
      </c>
      <c r="K4" s="260" t="e">
        <f>SUM('Ktvetési mérleg'!J3)</f>
        <v>#REF!</v>
      </c>
      <c r="L4" s="260" t="e">
        <f>SUM('Ktvetési mérleg'!K3)</f>
        <v>#REF!</v>
      </c>
      <c r="M4" s="620">
        <f>SUM('Ktvetési mérleg'!L3)</f>
        <v>86983644</v>
      </c>
      <c r="N4" s="260"/>
    </row>
    <row r="5" spans="1:14" ht="20.100000000000001" customHeight="1" x14ac:dyDescent="0.25">
      <c r="A5" s="229" t="s">
        <v>329</v>
      </c>
      <c r="B5" s="53" t="s">
        <v>417</v>
      </c>
      <c r="C5" s="89">
        <f>SUM('Ktvetési mérleg'!C4)</f>
        <v>0</v>
      </c>
      <c r="D5" s="89">
        <f>SUM('Ktvetési mérleg'!D4)</f>
        <v>0</v>
      </c>
      <c r="E5" s="89">
        <f>SUM('Ktvetési mérleg'!E4)</f>
        <v>0</v>
      </c>
      <c r="F5" s="268">
        <f>SUM('Ktvetési mérleg'!F4)</f>
        <v>21112800</v>
      </c>
      <c r="G5" s="106"/>
      <c r="H5" s="47" t="s">
        <v>174</v>
      </c>
      <c r="I5" s="119" t="s">
        <v>56</v>
      </c>
      <c r="J5" s="260" t="e">
        <f>SUM('Ktvetési mérleg'!I4)</f>
        <v>#REF!</v>
      </c>
      <c r="K5" s="260" t="e">
        <f>SUM('Ktvetési mérleg'!J4)</f>
        <v>#REF!</v>
      </c>
      <c r="L5" s="260" t="e">
        <f>SUM('Ktvetési mérleg'!K4)</f>
        <v>#REF!</v>
      </c>
      <c r="M5" s="620">
        <f>SUM('Ktvetési mérleg'!L4)</f>
        <v>17383608</v>
      </c>
      <c r="N5" s="260"/>
    </row>
    <row r="6" spans="1:14" ht="20.100000000000001" customHeight="1" x14ac:dyDescent="0.25">
      <c r="A6" s="249" t="s">
        <v>320</v>
      </c>
      <c r="B6" s="121" t="s">
        <v>432</v>
      </c>
      <c r="C6" s="264">
        <f>SUM(C4:C5)</f>
        <v>0</v>
      </c>
      <c r="D6" s="264">
        <f>SUM(D4:D5)</f>
        <v>0</v>
      </c>
      <c r="E6" s="264">
        <f>SUM(E4:E5)</f>
        <v>0</v>
      </c>
      <c r="F6" s="618">
        <f>SUM(F4:F5)</f>
        <v>77625729</v>
      </c>
      <c r="G6" s="250"/>
      <c r="H6" s="47" t="s">
        <v>234</v>
      </c>
      <c r="I6" s="119" t="s">
        <v>3</v>
      </c>
      <c r="J6" s="260" t="e">
        <f>SUM('Ktvetési mérleg'!I5)</f>
        <v>#REF!</v>
      </c>
      <c r="K6" s="260" t="e">
        <f>SUM('Ktvetési mérleg'!J5)</f>
        <v>#REF!</v>
      </c>
      <c r="L6" s="260" t="e">
        <f>SUM('Ktvetési mérleg'!K5)</f>
        <v>#REF!</v>
      </c>
      <c r="M6" s="620">
        <f>SUM('Ktvetési mérleg'!L5)</f>
        <v>79745477</v>
      </c>
      <c r="N6" s="260"/>
    </row>
    <row r="7" spans="1:14" ht="20.100000000000001" customHeight="1" x14ac:dyDescent="0.25">
      <c r="A7" s="251"/>
      <c r="B7" s="121"/>
      <c r="C7" s="264"/>
      <c r="D7" s="264"/>
      <c r="E7" s="264"/>
      <c r="F7" s="618"/>
      <c r="G7" s="250"/>
      <c r="H7" s="47" t="s">
        <v>266</v>
      </c>
      <c r="I7" s="119" t="s">
        <v>4</v>
      </c>
      <c r="J7" s="260" t="e">
        <f>SUM('Ktvetési mérleg'!I6)</f>
        <v>#REF!</v>
      </c>
      <c r="K7" s="260" t="e">
        <f>SUM('Ktvetési mérleg'!J6)</f>
        <v>#REF!</v>
      </c>
      <c r="L7" s="260" t="e">
        <f>SUM('Ktvetési mérleg'!K6)</f>
        <v>#REF!</v>
      </c>
      <c r="M7" s="620">
        <f>SUM('Ktvetési mérleg'!L6)</f>
        <v>7000800</v>
      </c>
      <c r="N7" s="260"/>
    </row>
    <row r="8" spans="1:14" ht="20.100000000000001" customHeight="1" x14ac:dyDescent="0.25">
      <c r="A8" s="251" t="s">
        <v>346</v>
      </c>
      <c r="B8" s="121" t="s">
        <v>420</v>
      </c>
      <c r="C8" s="264" t="e">
        <f>SUM('Ktvetési mérleg'!C18)</f>
        <v>#REF!</v>
      </c>
      <c r="D8" s="264" t="e">
        <f>SUM('Ktvetési mérleg'!D18)</f>
        <v>#REF!</v>
      </c>
      <c r="E8" s="264" t="e">
        <f>SUM('Ktvetési mérleg'!E18)</f>
        <v>#REF!</v>
      </c>
      <c r="F8" s="618">
        <f>'Bevétel össz.'!K30</f>
        <v>171265000</v>
      </c>
      <c r="G8" s="621"/>
      <c r="H8" s="556" t="s">
        <v>608</v>
      </c>
      <c r="I8" s="557" t="s">
        <v>268</v>
      </c>
      <c r="J8" s="622"/>
      <c r="K8" s="622"/>
      <c r="L8" s="622"/>
      <c r="M8" s="623">
        <f>SUM('Ktvetési mérleg'!L7)</f>
        <v>18163453</v>
      </c>
      <c r="N8" s="622"/>
    </row>
    <row r="9" spans="1:14" ht="20.100000000000001" customHeight="1" x14ac:dyDescent="0.25">
      <c r="A9" s="249" t="s">
        <v>348</v>
      </c>
      <c r="B9" s="121" t="s">
        <v>111</v>
      </c>
      <c r="C9" s="264" t="e">
        <f>SUM('Ktvetési mérleg'!C18)</f>
        <v>#REF!</v>
      </c>
      <c r="D9" s="264" t="e">
        <f>SUM('Ktvetési mérleg'!D18)</f>
        <v>#REF!</v>
      </c>
      <c r="E9" s="264" t="e">
        <f>SUM('Ktvetési mérleg'!E18)</f>
        <v>#REF!</v>
      </c>
      <c r="F9" s="618">
        <f>SUM('Ktvetési mérleg'!F18)</f>
        <v>13851807</v>
      </c>
      <c r="G9" s="250"/>
      <c r="H9" s="232" t="s">
        <v>269</v>
      </c>
      <c r="I9" s="53" t="s">
        <v>305</v>
      </c>
      <c r="J9" s="261" t="e">
        <f>SUM('Ktvetési mérleg'!I7)</f>
        <v>#REF!</v>
      </c>
      <c r="K9" s="261" t="e">
        <f>SUM('Ktvetési mérleg'!J7)</f>
        <v>#REF!</v>
      </c>
      <c r="L9" s="261" t="e">
        <f>SUM('Ktvetési mérleg'!K7)</f>
        <v>#REF!</v>
      </c>
      <c r="M9" s="263">
        <f>SUM('Ktvetési mérleg'!L8)</f>
        <v>21152748</v>
      </c>
      <c r="N9" s="106">
        <f>SUM(Önkormányzat!G65)</f>
        <v>0</v>
      </c>
    </row>
    <row r="10" spans="1:14" ht="20.100000000000001" customHeight="1" x14ac:dyDescent="0.25">
      <c r="A10" s="230" t="s">
        <v>371</v>
      </c>
      <c r="B10" s="53" t="s">
        <v>433</v>
      </c>
      <c r="C10" s="91">
        <f>SUM('Ktvetési mérleg'!C20)</f>
        <v>0</v>
      </c>
      <c r="D10" s="91">
        <f>SUM('Ktvetési mérleg'!D20)</f>
        <v>0</v>
      </c>
      <c r="E10" s="91">
        <f>SUM('Ktvetési mérleg'!E20)</f>
        <v>0</v>
      </c>
      <c r="F10" s="619">
        <f>SUM('Ktvetési mérleg'!F20)</f>
        <v>0</v>
      </c>
      <c r="G10" s="106"/>
      <c r="H10" s="145" t="s">
        <v>271</v>
      </c>
      <c r="I10" s="53" t="s">
        <v>424</v>
      </c>
      <c r="J10" s="261" t="e">
        <f>SUM('Ktvetési mérleg'!I8)</f>
        <v>#REF!</v>
      </c>
      <c r="K10" s="261" t="e">
        <f>SUM('Ktvetési mérleg'!J8)</f>
        <v>#REF!</v>
      </c>
      <c r="L10" s="261" t="e">
        <f>SUM('Ktvetési mérleg'!K8)</f>
        <v>#REF!</v>
      </c>
      <c r="M10" s="263">
        <f>SUM('Ktvetési mérleg'!L9)</f>
        <v>0</v>
      </c>
      <c r="N10" s="106">
        <f>SUM(Önkormányzat!G66)</f>
        <v>0</v>
      </c>
    </row>
    <row r="11" spans="1:14" ht="20.100000000000001" customHeight="1" x14ac:dyDescent="0.25">
      <c r="A11" s="230" t="s">
        <v>373</v>
      </c>
      <c r="B11" s="53" t="s">
        <v>434</v>
      </c>
      <c r="C11" s="91">
        <f>SUM('Ktvetési mérleg'!C21)</f>
        <v>0</v>
      </c>
      <c r="D11" s="91">
        <f>SUM('Ktvetési mérleg'!D21)</f>
        <v>0</v>
      </c>
      <c r="E11" s="91">
        <f>SUM('Ktvetési mérleg'!E21)</f>
        <v>0</v>
      </c>
      <c r="F11" s="265">
        <f>SUM('Ktvetési mérleg'!F21)</f>
        <v>0</v>
      </c>
      <c r="G11" s="106"/>
      <c r="H11" s="145" t="s">
        <v>273</v>
      </c>
      <c r="I11" s="53" t="s">
        <v>307</v>
      </c>
      <c r="J11" s="261" t="e">
        <f>SUM('Ktvetési mérleg'!I9)</f>
        <v>#REF!</v>
      </c>
      <c r="K11" s="261" t="e">
        <f>SUM('Ktvetési mérleg'!J9)</f>
        <v>#REF!</v>
      </c>
      <c r="L11" s="261" t="e">
        <f>SUM('Ktvetési mérleg'!K9)</f>
        <v>#REF!</v>
      </c>
      <c r="M11" s="263">
        <f>SUM('Ktvetési mérleg'!L10)</f>
        <v>15246654</v>
      </c>
      <c r="N11" s="106">
        <f>SUM(Önkormányzat!G67)</f>
        <v>0</v>
      </c>
    </row>
    <row r="12" spans="1:14" ht="20.100000000000001" customHeight="1" x14ac:dyDescent="0.25">
      <c r="A12" s="252" t="s">
        <v>375</v>
      </c>
      <c r="B12" s="121" t="s">
        <v>435</v>
      </c>
      <c r="C12" s="264">
        <f>SUM(C10:C11)</f>
        <v>0</v>
      </c>
      <c r="D12" s="264">
        <f>SUM(D10:D11)</f>
        <v>0</v>
      </c>
      <c r="E12" s="264">
        <f>SUM(E10:E11)</f>
        <v>0</v>
      </c>
      <c r="F12" s="618">
        <f>SUM(F10:F11)</f>
        <v>0</v>
      </c>
      <c r="G12" s="250"/>
      <c r="H12" s="47" t="s">
        <v>277</v>
      </c>
      <c r="I12" s="119" t="s">
        <v>427</v>
      </c>
      <c r="J12" s="264" t="e">
        <f>SUM(J9:J11)</f>
        <v>#REF!</v>
      </c>
      <c r="K12" s="264" t="e">
        <f>SUM(K9:K11)</f>
        <v>#REF!</v>
      </c>
      <c r="L12" s="264" t="e">
        <f>SUM(L9:L11)</f>
        <v>#REF!</v>
      </c>
      <c r="M12" s="265">
        <f>SUM(M8:M11)</f>
        <v>54562855</v>
      </c>
      <c r="N12" s="264">
        <f>SUM(N9:N11)</f>
        <v>0</v>
      </c>
    </row>
    <row r="13" spans="1:14" ht="20.100000000000001" customHeight="1" x14ac:dyDescent="0.25">
      <c r="A13" s="230"/>
      <c r="B13" s="255" t="s">
        <v>120</v>
      </c>
      <c r="C13" s="92"/>
      <c r="D13" s="92"/>
      <c r="E13" s="92"/>
      <c r="F13" s="266"/>
      <c r="G13" s="107"/>
      <c r="H13" s="4" t="s">
        <v>275</v>
      </c>
      <c r="I13" s="53" t="s">
        <v>60</v>
      </c>
      <c r="J13" s="92" t="e">
        <f>SUM('Ktvetési mérleg'!I19)</f>
        <v>#REF!</v>
      </c>
      <c r="K13" s="92" t="e">
        <f>SUM('Ktvetési mérleg'!J19)</f>
        <v>#REF!</v>
      </c>
      <c r="L13" s="92" t="e">
        <f>SUM('Ktvetési mérleg'!K19)</f>
        <v>#REF!</v>
      </c>
      <c r="M13" s="618">
        <f>SUM('Ktvetési mérleg'!L19)</f>
        <v>52314000</v>
      </c>
      <c r="N13" s="92">
        <f>SUM(Önkormányzat!G68)</f>
        <v>0</v>
      </c>
    </row>
    <row r="14" spans="1:14" ht="20.100000000000001" customHeight="1" x14ac:dyDescent="0.2">
      <c r="A14" s="230"/>
      <c r="B14" s="94" t="s">
        <v>447</v>
      </c>
      <c r="C14" s="91"/>
      <c r="D14" s="91"/>
      <c r="E14" s="91"/>
      <c r="F14" s="271"/>
      <c r="G14" s="106"/>
      <c r="H14" s="91"/>
      <c r="I14" s="93" t="s">
        <v>62</v>
      </c>
      <c r="J14" s="91"/>
      <c r="K14" s="91"/>
      <c r="L14" s="91"/>
      <c r="M14" s="216"/>
      <c r="N14" s="106"/>
    </row>
    <row r="15" spans="1:14" ht="20.100000000000001" customHeight="1" thickBot="1" x14ac:dyDescent="0.25">
      <c r="A15" s="238"/>
      <c r="B15" s="253" t="s">
        <v>121</v>
      </c>
      <c r="C15" s="215">
        <f>SUM(C13:C14)</f>
        <v>0</v>
      </c>
      <c r="D15" s="215">
        <f>SUM(D13:D14)</f>
        <v>0</v>
      </c>
      <c r="E15" s="215">
        <f>SUM(E13:E14)</f>
        <v>0</v>
      </c>
      <c r="F15" s="266">
        <f>SUM(F13:F14)</f>
        <v>0</v>
      </c>
      <c r="G15" s="254">
        <f>SUM(G14:G14)</f>
        <v>0</v>
      </c>
      <c r="H15" s="215" t="s">
        <v>446</v>
      </c>
      <c r="I15" s="257" t="s">
        <v>122</v>
      </c>
      <c r="J15" s="215" t="e">
        <f>SUM(J13:J14)</f>
        <v>#REF!</v>
      </c>
      <c r="K15" s="215" t="e">
        <f>SUM(K13:K14)</f>
        <v>#REF!</v>
      </c>
      <c r="L15" s="215" t="e">
        <f>SUM(L13:L14)</f>
        <v>#REF!</v>
      </c>
      <c r="M15" s="215">
        <f>SUM(M13:M14)</f>
        <v>52314000</v>
      </c>
      <c r="N15" s="215">
        <f>SUM(N13:N14)</f>
        <v>0</v>
      </c>
    </row>
    <row r="16" spans="1:14" ht="20.100000000000001" customHeight="1" thickBot="1" x14ac:dyDescent="0.25">
      <c r="A16" s="238"/>
      <c r="B16" s="239" t="s">
        <v>123</v>
      </c>
      <c r="C16" s="246" t="e">
        <f>SUM(C6:C9,C12,C15)</f>
        <v>#REF!</v>
      </c>
      <c r="D16" s="246" t="e">
        <f>SUM(D6:D9,D12,D15)</f>
        <v>#REF!</v>
      </c>
      <c r="E16" s="246" t="e">
        <f>SUM(E6:E9,E12,E15)</f>
        <v>#REF!</v>
      </c>
      <c r="F16" s="272">
        <f>SUM(F6:F9,F12,F15)</f>
        <v>262742536</v>
      </c>
      <c r="G16" s="246">
        <f>SUM(G6:G9,G12,G15)</f>
        <v>0</v>
      </c>
      <c r="H16" s="247"/>
      <c r="I16" s="248" t="s">
        <v>124</v>
      </c>
      <c r="J16" s="246" t="e">
        <f>SUM(J4:J7,J12,J13:J14)</f>
        <v>#REF!</v>
      </c>
      <c r="K16" s="267" t="e">
        <f>SUM(K4:K7,K12,K13:K14)</f>
        <v>#REF!</v>
      </c>
      <c r="L16" s="246" t="e">
        <f>SUM(L4:L7,L12,L13:L14)</f>
        <v>#REF!</v>
      </c>
      <c r="M16" s="246">
        <f>SUM(M4:M7,M12,M13:M14)</f>
        <v>297990384</v>
      </c>
      <c r="N16" s="246">
        <f>SUM(N4:N7,N12,N13:N14)</f>
        <v>0</v>
      </c>
    </row>
    <row r="17" spans="1:14" ht="20.100000000000001" customHeight="1" thickBot="1" x14ac:dyDescent="0.25">
      <c r="A17" s="230"/>
      <c r="B17" s="227" t="s">
        <v>125</v>
      </c>
      <c r="C17" s="273" t="e">
        <f>IF(((J16-C16)&gt;0),J16-C16,"----")</f>
        <v>#REF!</v>
      </c>
      <c r="D17" s="273"/>
      <c r="E17" s="273" t="e">
        <f>IF(((L16-E16)&gt;0),L16-E16,"----")</f>
        <v>#REF!</v>
      </c>
      <c r="F17" s="274"/>
      <c r="G17" s="108"/>
      <c r="H17" s="234"/>
      <c r="I17" s="96" t="s">
        <v>126</v>
      </c>
      <c r="J17" s="95" t="e">
        <f>IF(((C16-J16)&gt;0),C16-J16,"----")</f>
        <v>#REF!</v>
      </c>
      <c r="K17" s="95"/>
      <c r="L17" s="95" t="e">
        <f>IF(((E16-L16)&gt;0),E16-L16,"----")</f>
        <v>#REF!</v>
      </c>
      <c r="M17" s="225"/>
      <c r="N17" s="95"/>
    </row>
    <row r="18" spans="1:14" ht="20.100000000000001" customHeight="1" x14ac:dyDescent="0.25">
      <c r="A18" s="229" t="s">
        <v>333</v>
      </c>
      <c r="B18" s="53" t="s">
        <v>540</v>
      </c>
      <c r="C18" s="89">
        <f>SUM('Ktvetési mérleg'!C6)</f>
        <v>0</v>
      </c>
      <c r="D18" s="89">
        <f>SUM('Ktvetési mérleg'!D6)</f>
        <v>0</v>
      </c>
      <c r="E18" s="89">
        <f>SUM('Ktvetési mérleg'!E6)</f>
        <v>0</v>
      </c>
      <c r="F18" s="275">
        <f>SUM('Ktvetési mérleg'!F6)</f>
        <v>0</v>
      </c>
      <c r="G18" s="105"/>
      <c r="H18" s="47" t="s">
        <v>248</v>
      </c>
      <c r="I18" s="189" t="s">
        <v>5</v>
      </c>
      <c r="J18" s="260" t="e">
        <f>SUM('Ktvetési mérleg'!I13)</f>
        <v>#REF!</v>
      </c>
      <c r="K18" s="260" t="e">
        <f>SUM('Ktvetési mérleg'!J13)</f>
        <v>#REF!</v>
      </c>
      <c r="L18" s="260" t="e">
        <f>SUM('Ktvetési mérleg'!K13)</f>
        <v>#REF!</v>
      </c>
      <c r="M18" s="262">
        <f>SUM('Ktvetési mérleg'!L13)</f>
        <v>99077799</v>
      </c>
      <c r="N18" s="256">
        <f>SUM(Önkormányzat!G70)</f>
        <v>0</v>
      </c>
    </row>
    <row r="19" spans="1:14" ht="20.100000000000001" customHeight="1" x14ac:dyDescent="0.25">
      <c r="A19" s="231" t="s">
        <v>331</v>
      </c>
      <c r="B19" s="53" t="s">
        <v>419</v>
      </c>
      <c r="C19" s="89">
        <f>SUM('Ktvetési mérleg'!C7)</f>
        <v>0</v>
      </c>
      <c r="D19" s="89">
        <f>SUM('Ktvetési mérleg'!D7)</f>
        <v>0</v>
      </c>
      <c r="E19" s="89">
        <f>SUM('Ktvetési mérleg'!E7)</f>
        <v>0</v>
      </c>
      <c r="F19" s="275">
        <f>SUM('Ktvetési mérleg'!F7)</f>
        <v>0</v>
      </c>
      <c r="G19" s="106"/>
      <c r="H19" s="47" t="s">
        <v>254</v>
      </c>
      <c r="I19" s="189" t="s">
        <v>63</v>
      </c>
      <c r="J19" s="260" t="e">
        <f>SUM('Ktvetési mérleg'!I14)</f>
        <v>#REF!</v>
      </c>
      <c r="K19" s="260" t="e">
        <f>SUM('Ktvetési mérleg'!J14)</f>
        <v>#REF!</v>
      </c>
      <c r="L19" s="260" t="e">
        <f>SUM('Ktvetési mérleg'!K14)</f>
        <v>#REF!</v>
      </c>
      <c r="M19" s="262">
        <f>SUM('Ktvetési mérleg'!L14)</f>
        <v>37310978</v>
      </c>
      <c r="N19" s="256">
        <f>SUM(Önkormányzat!G71)</f>
        <v>0</v>
      </c>
    </row>
    <row r="20" spans="1:14" ht="20.100000000000001" customHeight="1" x14ac:dyDescent="0.25">
      <c r="A20" s="251" t="s">
        <v>332</v>
      </c>
      <c r="B20" s="121" t="s">
        <v>421</v>
      </c>
      <c r="C20" s="264">
        <f>SUM(C18:C19)</f>
        <v>0</v>
      </c>
      <c r="D20" s="264">
        <f>SUM(D18:D19)</f>
        <v>0</v>
      </c>
      <c r="E20" s="264">
        <f>SUM(E18:E19)</f>
        <v>0</v>
      </c>
      <c r="F20" s="618">
        <f>SUM(F18:F19)</f>
        <v>0</v>
      </c>
      <c r="G20" s="250"/>
      <c r="H20" s="4" t="s">
        <v>256</v>
      </c>
      <c r="I20" s="53" t="s">
        <v>312</v>
      </c>
      <c r="J20" s="261" t="e">
        <f>SUM('Ktvetési mérleg'!I15)</f>
        <v>#REF!</v>
      </c>
      <c r="K20" s="261" t="e">
        <f>SUM('Ktvetési mérleg'!J15)</f>
        <v>#REF!</v>
      </c>
      <c r="L20" s="261" t="e">
        <f>SUM('Ktvetési mérleg'!K15)</f>
        <v>#REF!</v>
      </c>
      <c r="M20" s="268">
        <f>SUM('Ktvetési mérleg'!L15)</f>
        <v>0</v>
      </c>
      <c r="N20" s="106">
        <f>SUM(Önkormányzat!G72)</f>
        <v>0</v>
      </c>
    </row>
    <row r="21" spans="1:14" ht="20.100000000000001" customHeight="1" x14ac:dyDescent="0.25">
      <c r="A21" s="249" t="s">
        <v>422</v>
      </c>
      <c r="B21" s="121" t="s">
        <v>423</v>
      </c>
      <c r="C21" s="264">
        <f>SUM('Ktvetési mérleg'!C19)</f>
        <v>0</v>
      </c>
      <c r="D21" s="264">
        <f>SUM('Ktvetési mérleg'!D19)</f>
        <v>0</v>
      </c>
      <c r="E21" s="264">
        <f>SUM('Ktvetési mérleg'!E19)</f>
        <v>0</v>
      </c>
      <c r="F21" s="618">
        <f>SUM('Ktvetési mérleg'!F19)</f>
        <v>460000</v>
      </c>
      <c r="G21" s="250"/>
      <c r="H21" s="4" t="s">
        <v>257</v>
      </c>
      <c r="I21" s="53" t="s">
        <v>313</v>
      </c>
      <c r="J21" s="261" t="e">
        <f>SUM('Ktvetési mérleg'!I16)</f>
        <v>#REF!</v>
      </c>
      <c r="K21" s="261" t="e">
        <f>SUM('Ktvetési mérleg'!J16)</f>
        <v>#REF!</v>
      </c>
      <c r="L21" s="261" t="e">
        <f>SUM('Ktvetési mérleg'!K16)</f>
        <v>#REF!</v>
      </c>
      <c r="M21" s="268">
        <f>SUM('Ktvetési mérleg'!L16)</f>
        <v>0</v>
      </c>
      <c r="N21" s="106">
        <f>SUM(Önkormányzat!G73)</f>
        <v>0</v>
      </c>
    </row>
    <row r="22" spans="1:14" ht="20.100000000000001" customHeight="1" x14ac:dyDescent="0.25">
      <c r="A22" s="230" t="s">
        <v>379</v>
      </c>
      <c r="B22" s="53" t="s">
        <v>380</v>
      </c>
      <c r="C22" s="91">
        <f>SUM('Ktvetési mérleg'!C23)</f>
        <v>0</v>
      </c>
      <c r="D22" s="91">
        <f>SUM('Ktvetési mérleg'!D23)</f>
        <v>0</v>
      </c>
      <c r="E22" s="91">
        <f>SUM('Ktvetési mérleg'!E23)</f>
        <v>0</v>
      </c>
      <c r="F22" s="271">
        <f>SUM('Ktvetési mérleg'!F23)</f>
        <v>0</v>
      </c>
      <c r="G22" s="106"/>
      <c r="H22" s="4" t="s">
        <v>258</v>
      </c>
      <c r="I22" s="53" t="s">
        <v>314</v>
      </c>
      <c r="J22" s="261" t="e">
        <f>SUM('Ktvetési mérleg'!I17)</f>
        <v>#REF!</v>
      </c>
      <c r="K22" s="261" t="e">
        <f>SUM('Ktvetési mérleg'!J17)</f>
        <v>#REF!</v>
      </c>
      <c r="L22" s="261" t="e">
        <f>SUM('Ktvetési mérleg'!K17)</f>
        <v>#REF!</v>
      </c>
      <c r="M22" s="268">
        <f>SUM('Ktvetési mérleg'!L17)</f>
        <v>0</v>
      </c>
      <c r="N22" s="106">
        <f>SUM(Önkormányzat!G74)</f>
        <v>0</v>
      </c>
    </row>
    <row r="23" spans="1:14" ht="20.100000000000001" customHeight="1" x14ac:dyDescent="0.25">
      <c r="A23" s="230" t="s">
        <v>381</v>
      </c>
      <c r="B23" s="53" t="s">
        <v>437</v>
      </c>
      <c r="C23" s="91">
        <f>SUM('Ktvetési mérleg'!C24)</f>
        <v>0</v>
      </c>
      <c r="D23" s="91">
        <f>SUM('Ktvetési mérleg'!D24)</f>
        <v>0</v>
      </c>
      <c r="E23" s="91">
        <f>SUM('Ktvetési mérleg'!E24)</f>
        <v>0</v>
      </c>
      <c r="F23" s="271">
        <f>SUM('Ktvetési mérleg'!F24)</f>
        <v>2886600</v>
      </c>
      <c r="G23" s="106"/>
      <c r="H23" s="47" t="s">
        <v>260</v>
      </c>
      <c r="I23" s="119" t="s">
        <v>428</v>
      </c>
      <c r="J23" s="264" t="e">
        <f>SUM(J20:J22)</f>
        <v>#REF!</v>
      </c>
      <c r="K23" s="264" t="e">
        <f>SUM(K20:K22)</f>
        <v>#REF!</v>
      </c>
      <c r="L23" s="264" t="e">
        <f>SUM(L20:L22)</f>
        <v>#REF!</v>
      </c>
      <c r="M23" s="265">
        <f>SUM(M20:M22)</f>
        <v>0</v>
      </c>
      <c r="N23" s="264">
        <f>SUM(N20:N22)</f>
        <v>0</v>
      </c>
    </row>
    <row r="24" spans="1:14" ht="20.100000000000001" customHeight="1" x14ac:dyDescent="0.25">
      <c r="A24" s="252" t="s">
        <v>376</v>
      </c>
      <c r="B24" s="121" t="s">
        <v>436</v>
      </c>
      <c r="C24" s="264">
        <f>SUM(C22:C23)</f>
        <v>0</v>
      </c>
      <c r="D24" s="264">
        <f>SUM(D22:D23)</f>
        <v>0</v>
      </c>
      <c r="E24" s="264">
        <f>SUM(E22:E23)</f>
        <v>0</v>
      </c>
      <c r="F24" s="618">
        <f>SUM(F22:F23)</f>
        <v>2886600</v>
      </c>
      <c r="G24" s="264">
        <f>SUM(G22:G23)</f>
        <v>0</v>
      </c>
      <c r="H24" s="4" t="s">
        <v>649</v>
      </c>
      <c r="I24" s="150" t="s">
        <v>650</v>
      </c>
      <c r="J24" s="91"/>
      <c r="K24" s="91"/>
      <c r="L24" s="91"/>
      <c r="M24" s="223">
        <f>Önkormányzat!F77</f>
        <v>332434</v>
      </c>
      <c r="N24" s="106"/>
    </row>
    <row r="25" spans="1:14" ht="34.5" customHeight="1" x14ac:dyDescent="0.25">
      <c r="A25" s="230"/>
      <c r="B25" s="237" t="s">
        <v>120</v>
      </c>
      <c r="C25" s="276">
        <f>SUM('Ktvetési mérleg'!C27,-C13)</f>
        <v>0</v>
      </c>
      <c r="D25" s="92">
        <f>SUM('Ktvetési mérleg'!D27,-D13)</f>
        <v>0</v>
      </c>
      <c r="E25" s="92">
        <f>SUM('Ktvetési mérleg'!E27,-E13)</f>
        <v>0</v>
      </c>
      <c r="F25" s="266">
        <f>SUM('Ktvetési mérleg'!F27,-F13)</f>
        <v>5000000</v>
      </c>
      <c r="G25" s="107"/>
      <c r="H25" s="566" t="s">
        <v>654</v>
      </c>
      <c r="I25" s="680" t="s">
        <v>655</v>
      </c>
      <c r="J25" s="92"/>
      <c r="K25" s="92"/>
      <c r="L25" s="92"/>
      <c r="M25" s="224">
        <f>Önkormányzat!F79</f>
        <v>524833</v>
      </c>
      <c r="N25" s="107"/>
    </row>
    <row r="26" spans="1:14" ht="20.100000000000001" customHeight="1" x14ac:dyDescent="0.2">
      <c r="A26" s="230"/>
      <c r="B26" s="94" t="s">
        <v>77</v>
      </c>
      <c r="C26" s="92" t="e">
        <f>SUM('Ktvetési mérleg'!C28,-C14)</f>
        <v>#REF!</v>
      </c>
      <c r="D26" s="92" t="e">
        <f>SUM('Ktvetési mérleg'!D28,-D14)</f>
        <v>#REF!</v>
      </c>
      <c r="E26" s="92" t="e">
        <f>SUM('Ktvetési mérleg'!E28,-E14)</f>
        <v>#REF!</v>
      </c>
      <c r="F26" s="266">
        <f>'Ktvetési mérleg'!F30</f>
        <v>69183233</v>
      </c>
      <c r="G26" s="106"/>
      <c r="H26" s="233"/>
      <c r="I26" s="90" t="s">
        <v>77</v>
      </c>
      <c r="J26" s="91"/>
      <c r="K26" s="91"/>
      <c r="L26" s="91"/>
      <c r="M26" s="223">
        <f>'Ktvetési mérleg'!L30</f>
        <v>69183233</v>
      </c>
      <c r="N26" s="106"/>
    </row>
    <row r="27" spans="1:14" ht="20.100000000000001" customHeight="1" x14ac:dyDescent="0.2">
      <c r="A27" s="230"/>
      <c r="B27" s="94" t="s">
        <v>690</v>
      </c>
      <c r="C27" s="92"/>
      <c r="D27" s="92"/>
      <c r="E27" s="92"/>
      <c r="F27" s="266">
        <f>'Bevétel össz.'!F52</f>
        <v>164147292</v>
      </c>
      <c r="G27" s="106"/>
      <c r="H27" s="233"/>
      <c r="I27" s="90"/>
      <c r="J27" s="91"/>
      <c r="K27" s="91"/>
      <c r="L27" s="91"/>
      <c r="M27" s="718"/>
      <c r="N27" s="106"/>
    </row>
    <row r="28" spans="1:14" ht="20.100000000000001" customHeight="1" thickBot="1" x14ac:dyDescent="0.25">
      <c r="A28" s="252" t="s">
        <v>445</v>
      </c>
      <c r="B28" s="253" t="s">
        <v>127</v>
      </c>
      <c r="C28" s="215" t="e">
        <f>SUM(C25:C26)</f>
        <v>#REF!</v>
      </c>
      <c r="D28" s="215" t="e">
        <f>SUM(D25:D26)</f>
        <v>#REF!</v>
      </c>
      <c r="E28" s="215" t="e">
        <f>SUM(E25:E26)</f>
        <v>#REF!</v>
      </c>
      <c r="F28" s="266">
        <f>F25+F26+F27</f>
        <v>238330525</v>
      </c>
      <c r="G28" s="215">
        <f>SUM(G26:G26)</f>
        <v>0</v>
      </c>
      <c r="H28" s="258" t="s">
        <v>446</v>
      </c>
      <c r="I28" s="259" t="s">
        <v>122</v>
      </c>
      <c r="J28" s="215">
        <f>SUM(J24:J26)</f>
        <v>0</v>
      </c>
      <c r="K28" s="215">
        <f>SUM(K24:K26)</f>
        <v>0</v>
      </c>
      <c r="L28" s="215">
        <f>SUM(L24:L26)</f>
        <v>0</v>
      </c>
      <c r="M28" s="266">
        <f>SUM(M24:M26)</f>
        <v>70040500</v>
      </c>
      <c r="N28" s="215">
        <f>SUM(N24:N26)</f>
        <v>0</v>
      </c>
    </row>
    <row r="29" spans="1:14" ht="20.100000000000001" customHeight="1" thickBot="1" x14ac:dyDescent="0.25">
      <c r="A29" s="238"/>
      <c r="B29" s="239" t="s">
        <v>128</v>
      </c>
      <c r="C29" s="240" t="e">
        <f>SUM(C20:C21,C24,C28)</f>
        <v>#REF!</v>
      </c>
      <c r="D29" s="240" t="e">
        <f>SUM(D20:D21,D24,D28)</f>
        <v>#REF!</v>
      </c>
      <c r="E29" s="240" t="e">
        <f>SUM(E20:E21,E24,E28)</f>
        <v>#REF!</v>
      </c>
      <c r="F29" s="240">
        <f>SUM(F20:F21,F24,F28)</f>
        <v>241677125</v>
      </c>
      <c r="G29" s="240">
        <f>SUM(G20:G21,G24,G28)</f>
        <v>0</v>
      </c>
      <c r="H29" s="241"/>
      <c r="I29" s="242" t="s">
        <v>129</v>
      </c>
      <c r="J29" s="240" t="e">
        <f>SUM(J18:J19,J23,J28)</f>
        <v>#REF!</v>
      </c>
      <c r="K29" s="240" t="e">
        <f>SUM(K18:K19,K23,K28)</f>
        <v>#REF!</v>
      </c>
      <c r="L29" s="240" t="e">
        <f>SUM(L18:L19,L23,L28)</f>
        <v>#REF!</v>
      </c>
      <c r="M29" s="269">
        <f>SUM(M18:M19,M23,M28)</f>
        <v>206429277</v>
      </c>
      <c r="N29" s="240">
        <f>SUM(N18:N19,N23,N28)</f>
        <v>0</v>
      </c>
    </row>
    <row r="30" spans="1:14" ht="20.100000000000001" customHeight="1" thickBot="1" x14ac:dyDescent="0.25">
      <c r="A30" s="230"/>
      <c r="B30" s="228" t="s">
        <v>125</v>
      </c>
      <c r="C30" s="277" t="e">
        <f>SUM(C21:C22,C25,C29)</f>
        <v>#REF!</v>
      </c>
      <c r="D30" s="277" t="e">
        <f>SUM(D21:D22,D25,D29)</f>
        <v>#REF!</v>
      </c>
      <c r="E30" s="277" t="e">
        <f>SUM(E21:E22,E25,E29)</f>
        <v>#REF!</v>
      </c>
      <c r="F30" s="277"/>
      <c r="G30" s="277">
        <f>SUM(G21:G22,G25,G29)</f>
        <v>0</v>
      </c>
      <c r="H30" s="235"/>
      <c r="I30" s="98" t="s">
        <v>126</v>
      </c>
      <c r="J30" s="97" t="e">
        <f>IF(((C29-J29)&gt;0),C29-J29,"----")</f>
        <v>#REF!</v>
      </c>
      <c r="K30" s="97"/>
      <c r="L30" s="97" t="e">
        <f>IF(((E29-L29)&gt;0),E29-L29,"----")</f>
        <v>#REF!</v>
      </c>
      <c r="M30" s="226"/>
      <c r="N30" s="97"/>
    </row>
    <row r="31" spans="1:14" ht="20.100000000000001" customHeight="1" thickBot="1" x14ac:dyDescent="0.35">
      <c r="A31" s="236"/>
      <c r="B31" s="243" t="s">
        <v>130</v>
      </c>
      <c r="C31" s="244" t="e">
        <f>SUM(C16,C29)</f>
        <v>#REF!</v>
      </c>
      <c r="D31" s="244" t="e">
        <f>SUM(D16,D29)</f>
        <v>#REF!</v>
      </c>
      <c r="E31" s="244" t="e">
        <f>SUM(E16,E29)</f>
        <v>#REF!</v>
      </c>
      <c r="F31" s="244">
        <f>SUM(F16,F29)</f>
        <v>504419661</v>
      </c>
      <c r="G31" s="244">
        <f>SUM(G16,G29)</f>
        <v>0</v>
      </c>
      <c r="H31" s="244"/>
      <c r="I31" s="245" t="s">
        <v>131</v>
      </c>
      <c r="J31" s="244" t="e">
        <f>SUM(J16,J29)</f>
        <v>#REF!</v>
      </c>
      <c r="K31" s="244" t="e">
        <f>SUM(K16,K29)</f>
        <v>#REF!</v>
      </c>
      <c r="L31" s="244" t="e">
        <f>SUM(L16,L29)</f>
        <v>#REF!</v>
      </c>
      <c r="M31" s="270">
        <f>SUM(M16,M29)</f>
        <v>504419661</v>
      </c>
      <c r="N31" s="244">
        <f>SUM(N16,N29)</f>
        <v>0</v>
      </c>
    </row>
  </sheetData>
  <mergeCells count="10">
    <mergeCell ref="J1:L1"/>
    <mergeCell ref="J2:K2"/>
    <mergeCell ref="L2:L3"/>
    <mergeCell ref="A1:A3"/>
    <mergeCell ref="C2:D2"/>
    <mergeCell ref="E2:E3"/>
    <mergeCell ref="H1:H3"/>
    <mergeCell ref="I1:I3"/>
    <mergeCell ref="B1:B3"/>
    <mergeCell ref="C1:E1"/>
  </mergeCells>
  <phoneticPr fontId="2" type="noConversion"/>
  <pageMargins left="0.75" right="0.75" top="1" bottom="1" header="0.5" footer="0.5"/>
  <pageSetup paperSize="9" scale="61" orientation="landscape" r:id="rId1"/>
  <headerFooter alignWithMargins="0">
    <oddHeader>&amp;LLevél Községi Önkormányzat&amp;CMűk-felh. mérleg 2018.&amp;R2.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4">
    <tabColor theme="3" tint="0.79998168889431442"/>
  </sheetPr>
  <dimension ref="A1:K57"/>
  <sheetViews>
    <sheetView view="pageLayout" topLeftCell="A46" workbookViewId="0">
      <selection activeCell="F1" sqref="F1:F2"/>
    </sheetView>
  </sheetViews>
  <sheetFormatPr defaultRowHeight="12.75" x14ac:dyDescent="0.2"/>
  <cols>
    <col min="1" max="1" width="6.5703125" customWidth="1"/>
    <col min="2" max="2" width="56.85546875" customWidth="1"/>
    <col min="3" max="3" width="12.140625" hidden="1" customWidth="1"/>
    <col min="4" max="4" width="14.42578125" hidden="1" customWidth="1"/>
    <col min="5" max="5" width="13.140625" hidden="1" customWidth="1"/>
    <col min="6" max="6" width="24.140625" customWidth="1"/>
    <col min="7" max="7" width="18.42578125" customWidth="1"/>
    <col min="8" max="8" width="11.7109375" hidden="1" customWidth="1"/>
    <col min="9" max="9" width="18" customWidth="1"/>
    <col min="10" max="10" width="11.42578125" hidden="1" customWidth="1"/>
    <col min="11" max="11" width="18.7109375" customWidth="1"/>
  </cols>
  <sheetData>
    <row r="1" spans="1:11" ht="15" customHeight="1" x14ac:dyDescent="0.25">
      <c r="A1" s="810" t="s">
        <v>287</v>
      </c>
      <c r="B1" s="812" t="s">
        <v>87</v>
      </c>
      <c r="C1" s="815" t="s">
        <v>52</v>
      </c>
      <c r="D1" s="815"/>
      <c r="E1" s="815"/>
      <c r="F1" s="814" t="s">
        <v>728</v>
      </c>
      <c r="G1" s="807"/>
      <c r="H1" s="808"/>
      <c r="I1" s="808"/>
      <c r="J1" s="808"/>
      <c r="K1" s="809"/>
    </row>
    <row r="2" spans="1:11" ht="15.75" x14ac:dyDescent="0.25">
      <c r="A2" s="811"/>
      <c r="B2" s="813"/>
      <c r="C2" s="118" t="s">
        <v>57</v>
      </c>
      <c r="D2" s="118" t="s">
        <v>395</v>
      </c>
      <c r="E2" s="118" t="s">
        <v>71</v>
      </c>
      <c r="F2" s="814"/>
      <c r="G2" s="68" t="s">
        <v>301</v>
      </c>
      <c r="H2" s="68" t="s">
        <v>413</v>
      </c>
      <c r="I2" s="68" t="s">
        <v>53</v>
      </c>
      <c r="J2" s="68" t="s">
        <v>93</v>
      </c>
      <c r="K2" s="70" t="s">
        <v>64</v>
      </c>
    </row>
    <row r="3" spans="1:11" ht="18.75" x14ac:dyDescent="0.3">
      <c r="A3" s="8" t="s">
        <v>400</v>
      </c>
      <c r="B3" s="2" t="s">
        <v>406</v>
      </c>
      <c r="C3" s="173">
        <f>SUM(Önkormányzat!C89)</f>
        <v>0</v>
      </c>
      <c r="D3" s="172">
        <f>SUM(Önkormányzat!D89)</f>
        <v>0</v>
      </c>
      <c r="E3" s="172">
        <f>SUM(Önkormányzat!E89)</f>
        <v>0</v>
      </c>
      <c r="F3" s="175">
        <f>SUM(Önkormányzat!F89)</f>
        <v>0</v>
      </c>
      <c r="G3" s="434">
        <f>SUM(Önkormányzat!F89)</f>
        <v>0</v>
      </c>
      <c r="H3" s="2"/>
      <c r="I3" s="2"/>
      <c r="J3" s="2"/>
      <c r="K3" s="22">
        <f t="shared" ref="K3:K8" si="0">SUM(G3:J3)</f>
        <v>0</v>
      </c>
    </row>
    <row r="4" spans="1:11" ht="18.75" x14ac:dyDescent="0.3">
      <c r="A4" s="8" t="s">
        <v>401</v>
      </c>
      <c r="B4" s="53" t="s">
        <v>407</v>
      </c>
      <c r="C4" s="173">
        <f>SUM(Önkormányzat!C90)</f>
        <v>0</v>
      </c>
      <c r="D4" s="172">
        <f>SUM(Önkormányzat!D90)</f>
        <v>0</v>
      </c>
      <c r="E4" s="172">
        <f>SUM(Önkormányzat!E90)</f>
        <v>0</v>
      </c>
      <c r="F4" s="175">
        <f>SUM(Önkormányzat!F90)</f>
        <v>43679600</v>
      </c>
      <c r="G4" s="434">
        <f>SUM(Önkormányzat!F90)</f>
        <v>43679600</v>
      </c>
      <c r="H4" s="29"/>
      <c r="I4" s="29"/>
      <c r="J4" s="29"/>
      <c r="K4" s="22">
        <f t="shared" si="0"/>
        <v>43679600</v>
      </c>
    </row>
    <row r="5" spans="1:11" ht="18.75" x14ac:dyDescent="0.3">
      <c r="A5" s="8" t="s">
        <v>402</v>
      </c>
      <c r="B5" s="53" t="s">
        <v>408</v>
      </c>
      <c r="C5" s="173">
        <f>SUM(Önkormányzat!C91)</f>
        <v>0</v>
      </c>
      <c r="D5" s="172">
        <f>SUM(Önkormányzat!D91)</f>
        <v>0</v>
      </c>
      <c r="E5" s="172">
        <f>SUM(Önkormányzat!E91)</f>
        <v>0</v>
      </c>
      <c r="F5" s="175">
        <f>SUM(Önkormányzat!F91)</f>
        <v>10447209</v>
      </c>
      <c r="G5" s="434">
        <f>SUM(Önkormányzat!F91)</f>
        <v>10447209</v>
      </c>
      <c r="H5" s="29"/>
      <c r="I5" s="29"/>
      <c r="J5" s="29"/>
      <c r="K5" s="22">
        <f t="shared" si="0"/>
        <v>10447209</v>
      </c>
    </row>
    <row r="6" spans="1:11" ht="18.75" x14ac:dyDescent="0.3">
      <c r="A6" s="8" t="s">
        <v>403</v>
      </c>
      <c r="B6" s="53" t="s">
        <v>409</v>
      </c>
      <c r="C6" s="173">
        <f>SUM(Önkormányzat!C92)</f>
        <v>0</v>
      </c>
      <c r="D6" s="172">
        <f>SUM(Önkormányzat!D92)</f>
        <v>0</v>
      </c>
      <c r="E6" s="172">
        <f>SUM(Önkormányzat!E92)</f>
        <v>0</v>
      </c>
      <c r="F6" s="175">
        <f>SUM(Önkormányzat!F92)</f>
        <v>2386120</v>
      </c>
      <c r="G6" s="434">
        <f>SUM(Önkormányzat!F92)</f>
        <v>2386120</v>
      </c>
      <c r="H6" s="29"/>
      <c r="I6" s="29"/>
      <c r="J6" s="29"/>
      <c r="K6" s="22">
        <f t="shared" si="0"/>
        <v>2386120</v>
      </c>
    </row>
    <row r="7" spans="1:11" ht="18.75" x14ac:dyDescent="0.3">
      <c r="A7" s="8" t="s">
        <v>404</v>
      </c>
      <c r="B7" s="53" t="s">
        <v>410</v>
      </c>
      <c r="C7" s="173">
        <f>SUM(Önkormányzat!C93)</f>
        <v>0</v>
      </c>
      <c r="D7" s="172">
        <f>SUM(Önkormányzat!D93)</f>
        <v>0</v>
      </c>
      <c r="E7" s="172">
        <f>SUM(Önkormányzat!E93)</f>
        <v>0</v>
      </c>
      <c r="F7" s="175">
        <f>SUM(Önkormányzat!F93)</f>
        <v>0</v>
      </c>
      <c r="G7" s="434">
        <f>SUM(Önkormányzat!F93)</f>
        <v>0</v>
      </c>
      <c r="H7" s="29"/>
      <c r="I7" s="29"/>
      <c r="J7" s="29"/>
      <c r="K7" s="22">
        <f t="shared" si="0"/>
        <v>0</v>
      </c>
    </row>
    <row r="8" spans="1:11" ht="18.75" x14ac:dyDescent="0.3">
      <c r="A8" s="8" t="s">
        <v>405</v>
      </c>
      <c r="B8" s="53" t="s">
        <v>411</v>
      </c>
      <c r="C8" s="173">
        <f>SUM(Önkormányzat!C94)</f>
        <v>0</v>
      </c>
      <c r="D8" s="172">
        <f>SUM(Önkormányzat!D94)</f>
        <v>0</v>
      </c>
      <c r="E8" s="172">
        <f>SUM(Önkormányzat!E94)</f>
        <v>0</v>
      </c>
      <c r="F8" s="175">
        <f>SUM(Önkormányzat!F94)</f>
        <v>0</v>
      </c>
      <c r="G8" s="434">
        <f>SUM(Önkormányzat!F94)</f>
        <v>0</v>
      </c>
      <c r="H8" s="29"/>
      <c r="I8" s="29"/>
      <c r="J8" s="29"/>
      <c r="K8" s="22">
        <f t="shared" si="0"/>
        <v>0</v>
      </c>
    </row>
    <row r="9" spans="1:11" ht="18.75" x14ac:dyDescent="0.3">
      <c r="A9" s="119" t="s">
        <v>328</v>
      </c>
      <c r="B9" s="121" t="s">
        <v>321</v>
      </c>
      <c r="C9" s="116">
        <f t="shared" ref="C9:K9" si="1">SUM(C3:C8)</f>
        <v>0</v>
      </c>
      <c r="D9" s="113">
        <f t="shared" si="1"/>
        <v>0</v>
      </c>
      <c r="E9" s="113">
        <f t="shared" si="1"/>
        <v>0</v>
      </c>
      <c r="F9" s="146">
        <f t="shared" si="1"/>
        <v>56512929</v>
      </c>
      <c r="G9" s="113">
        <f t="shared" si="1"/>
        <v>56512929</v>
      </c>
      <c r="H9" s="113">
        <f t="shared" si="1"/>
        <v>0</v>
      </c>
      <c r="I9" s="113">
        <f t="shared" si="1"/>
        <v>0</v>
      </c>
      <c r="J9" s="113">
        <f t="shared" si="1"/>
        <v>0</v>
      </c>
      <c r="K9" s="113">
        <f t="shared" si="1"/>
        <v>56512929</v>
      </c>
    </row>
    <row r="10" spans="1:11" ht="18.75" x14ac:dyDescent="0.3">
      <c r="A10" s="1"/>
      <c r="B10" s="53" t="s">
        <v>323</v>
      </c>
      <c r="C10" s="173">
        <f>SUM(Önkormányzat!C96)</f>
        <v>0</v>
      </c>
      <c r="D10" s="172">
        <f>SUM(Önkormányzat!D96)</f>
        <v>0</v>
      </c>
      <c r="E10" s="172">
        <f>SUM(Önkormányzat!E96)</f>
        <v>0</v>
      </c>
      <c r="F10" s="175">
        <f>SUM(Önkormányzat!F96)</f>
        <v>0</v>
      </c>
      <c r="G10" s="434">
        <f>SUM(Önkormányzat!F96)</f>
        <v>0</v>
      </c>
      <c r="H10" s="29"/>
      <c r="I10" s="29"/>
      <c r="J10" s="29"/>
      <c r="K10" s="22">
        <f>SUM(G10:J10)</f>
        <v>0</v>
      </c>
    </row>
    <row r="11" spans="1:11" ht="18.75" x14ac:dyDescent="0.3">
      <c r="A11" s="1"/>
      <c r="B11" s="53"/>
      <c r="C11" s="173">
        <f>SUM(Önkormányzat!C97)</f>
        <v>0</v>
      </c>
      <c r="D11" s="172">
        <f>SUM(Önkormányzat!D97)</f>
        <v>0</v>
      </c>
      <c r="E11" s="172"/>
      <c r="F11" s="175">
        <f>SUM(Önkormányzat!F97)</f>
        <v>0</v>
      </c>
      <c r="G11" s="434">
        <f>SUM(Önkormányzat!F97)</f>
        <v>0</v>
      </c>
      <c r="H11" s="29"/>
      <c r="I11" s="29"/>
      <c r="J11" s="29"/>
      <c r="K11" s="22">
        <f>SUM(G11:J11)</f>
        <v>0</v>
      </c>
    </row>
    <row r="12" spans="1:11" ht="18.75" x14ac:dyDescent="0.3">
      <c r="A12" s="1"/>
      <c r="B12" s="53" t="s">
        <v>325</v>
      </c>
      <c r="C12" s="173">
        <f>SUM(Önkormányzat!C98)</f>
        <v>0</v>
      </c>
      <c r="D12" s="172">
        <f>SUM(Önkormányzat!D98)</f>
        <v>0</v>
      </c>
      <c r="E12" s="172">
        <f>SUM(Önkormányzat!E98)</f>
        <v>0</v>
      </c>
      <c r="F12" s="175">
        <f>SUM(Önkormányzat!F98)</f>
        <v>112800</v>
      </c>
      <c r="G12" s="434">
        <f>SUM(Önkormányzat!F98)</f>
        <v>112800</v>
      </c>
      <c r="H12" s="29"/>
      <c r="I12" s="29"/>
      <c r="J12" s="29"/>
      <c r="K12" s="22">
        <f>SUM(G12:J12)</f>
        <v>112800</v>
      </c>
    </row>
    <row r="13" spans="1:11" ht="18.75" x14ac:dyDescent="0.3">
      <c r="A13" s="1"/>
      <c r="B13" s="53" t="s">
        <v>324</v>
      </c>
      <c r="C13" s="173">
        <f>SUM(Önkormányzat!C99)</f>
        <v>0</v>
      </c>
      <c r="D13" s="172">
        <f>SUM(Önkormányzat!D99)</f>
        <v>0</v>
      </c>
      <c r="E13" s="172">
        <f>SUM(Önkormányzat!E99)</f>
        <v>0</v>
      </c>
      <c r="F13" s="175">
        <f>SUM(Önkormányzat!F99)</f>
        <v>21000000</v>
      </c>
      <c r="G13" s="434">
        <f>SUM(Önkormányzat!F99)</f>
        <v>21000000</v>
      </c>
      <c r="H13" s="29"/>
      <c r="I13" s="29"/>
      <c r="J13" s="29"/>
      <c r="K13" s="22">
        <f>SUM(G13:J13)</f>
        <v>21000000</v>
      </c>
    </row>
    <row r="14" spans="1:11" ht="18.75" x14ac:dyDescent="0.3">
      <c r="A14" s="119" t="s">
        <v>329</v>
      </c>
      <c r="B14" s="121" t="s">
        <v>322</v>
      </c>
      <c r="C14" s="116">
        <f t="shared" ref="C14:K14" si="2">SUM(C10:C13)</f>
        <v>0</v>
      </c>
      <c r="D14" s="113">
        <f t="shared" si="2"/>
        <v>0</v>
      </c>
      <c r="E14" s="113">
        <f t="shared" si="2"/>
        <v>0</v>
      </c>
      <c r="F14" s="146">
        <f t="shared" si="2"/>
        <v>21112800</v>
      </c>
      <c r="G14" s="113">
        <f t="shared" si="2"/>
        <v>21112800</v>
      </c>
      <c r="H14" s="113">
        <f t="shared" si="2"/>
        <v>0</v>
      </c>
      <c r="I14" s="113">
        <f t="shared" si="2"/>
        <v>0</v>
      </c>
      <c r="J14" s="113">
        <f t="shared" si="2"/>
        <v>0</v>
      </c>
      <c r="K14" s="113">
        <f t="shared" si="2"/>
        <v>21112800</v>
      </c>
    </row>
    <row r="15" spans="1:11" ht="18.75" x14ac:dyDescent="0.3">
      <c r="A15" s="125" t="s">
        <v>320</v>
      </c>
      <c r="B15" s="123" t="s">
        <v>326</v>
      </c>
      <c r="C15" s="113">
        <f t="shared" ref="C15:K15" si="3">SUM(C14,C9)</f>
        <v>0</v>
      </c>
      <c r="D15" s="113">
        <f t="shared" si="3"/>
        <v>0</v>
      </c>
      <c r="E15" s="113">
        <f t="shared" si="3"/>
        <v>0</v>
      </c>
      <c r="F15" s="51">
        <f t="shared" si="3"/>
        <v>77625729</v>
      </c>
      <c r="G15" s="113">
        <f t="shared" si="3"/>
        <v>77625729</v>
      </c>
      <c r="H15" s="113">
        <f t="shared" si="3"/>
        <v>0</v>
      </c>
      <c r="I15" s="113">
        <f t="shared" si="3"/>
        <v>0</v>
      </c>
      <c r="J15" s="113">
        <f t="shared" si="3"/>
        <v>0</v>
      </c>
      <c r="K15" s="113">
        <f t="shared" si="3"/>
        <v>77625729</v>
      </c>
    </row>
    <row r="16" spans="1:11" ht="18.75" x14ac:dyDescent="0.3">
      <c r="A16" s="119" t="s">
        <v>333</v>
      </c>
      <c r="B16" s="121" t="s">
        <v>327</v>
      </c>
      <c r="C16" s="174">
        <f>SUM(Önkormányzat!C102)</f>
        <v>0</v>
      </c>
      <c r="D16" s="174">
        <f>SUM(Önkormányzat!D102)</f>
        <v>0</v>
      </c>
      <c r="E16" s="174">
        <f>SUM(Önkormányzat!E102)</f>
        <v>0</v>
      </c>
      <c r="F16" s="176">
        <f>SUM(Önkormányzat!F102)</f>
        <v>0</v>
      </c>
      <c r="G16" s="174">
        <f>Önkormányzat!V107</f>
        <v>0</v>
      </c>
      <c r="H16" s="148"/>
      <c r="I16" s="148"/>
      <c r="J16" s="148"/>
      <c r="K16" s="148"/>
    </row>
    <row r="17" spans="1:11" ht="18.75" x14ac:dyDescent="0.3">
      <c r="A17" s="1"/>
      <c r="B17" s="53" t="s">
        <v>502</v>
      </c>
      <c r="C17" s="173">
        <f>SUM(Önkormányzat!C103)</f>
        <v>0</v>
      </c>
      <c r="D17" s="172">
        <f>SUM(Önkormányzat!D103)</f>
        <v>0</v>
      </c>
      <c r="E17" s="172">
        <f>SUM(Önkormányzat!E103)</f>
        <v>0</v>
      </c>
      <c r="F17" s="175">
        <f>SUM(Önkormányzat!F103)</f>
        <v>0</v>
      </c>
      <c r="G17" s="434">
        <f>SUM(Önkormányzat!F103)</f>
        <v>0</v>
      </c>
      <c r="H17" s="29"/>
      <c r="I17" s="29"/>
      <c r="J17" s="29"/>
      <c r="K17" s="22">
        <f>SUM(G17:J17)</f>
        <v>0</v>
      </c>
    </row>
    <row r="18" spans="1:11" ht="18.75" x14ac:dyDescent="0.3">
      <c r="A18" s="1"/>
      <c r="B18" s="53" t="s">
        <v>503</v>
      </c>
      <c r="C18" s="173">
        <f>SUM(Önkormányzat!C104)</f>
        <v>0</v>
      </c>
      <c r="D18" s="172">
        <f>SUM(Önkormányzat!D104)</f>
        <v>0</v>
      </c>
      <c r="E18" s="172">
        <f>SUM(Önkormányzat!E104)</f>
        <v>0</v>
      </c>
      <c r="F18" s="175">
        <f>SUM(Önkormányzat!F104)</f>
        <v>0</v>
      </c>
      <c r="G18" s="173">
        <f>SUM(Önkormányzat!F104)</f>
        <v>0</v>
      </c>
      <c r="H18" s="29"/>
      <c r="I18" s="29"/>
      <c r="J18" s="29"/>
      <c r="K18" s="22">
        <f>SUM(G18:J18)</f>
        <v>0</v>
      </c>
    </row>
    <row r="19" spans="1:11" ht="18.75" x14ac:dyDescent="0.3">
      <c r="A19" s="1"/>
      <c r="B19" s="53"/>
      <c r="C19" s="173">
        <f>SUM(Önkormányzat!C105)</f>
        <v>0</v>
      </c>
      <c r="D19" s="172">
        <f>SUM(Önkormányzat!D105)</f>
        <v>0</v>
      </c>
      <c r="E19" s="172">
        <f>SUM(Önkormányzat!E105)</f>
        <v>0</v>
      </c>
      <c r="F19" s="175">
        <f>SUM(Önkormányzat!F105)</f>
        <v>0</v>
      </c>
      <c r="G19" s="173">
        <f>SUM(Önkormányzat!F105)</f>
        <v>0</v>
      </c>
      <c r="H19" s="29"/>
      <c r="I19" s="29"/>
      <c r="J19" s="29"/>
      <c r="K19" s="22">
        <f>SUM(G19:J19)</f>
        <v>0</v>
      </c>
    </row>
    <row r="20" spans="1:11" ht="18.75" x14ac:dyDescent="0.3">
      <c r="A20" s="119" t="s">
        <v>331</v>
      </c>
      <c r="B20" s="121" t="s">
        <v>330</v>
      </c>
      <c r="C20" s="116">
        <f t="shared" ref="C20:K20" si="4">SUM(C17:C19)</f>
        <v>0</v>
      </c>
      <c r="D20" s="113">
        <f t="shared" si="4"/>
        <v>0</v>
      </c>
      <c r="E20" s="113">
        <f t="shared" si="4"/>
        <v>0</v>
      </c>
      <c r="F20" s="146">
        <f t="shared" si="4"/>
        <v>0</v>
      </c>
      <c r="G20" s="113">
        <f t="shared" si="4"/>
        <v>0</v>
      </c>
      <c r="H20" s="113">
        <f t="shared" si="4"/>
        <v>0</v>
      </c>
      <c r="I20" s="113">
        <f t="shared" si="4"/>
        <v>0</v>
      </c>
      <c r="J20" s="113">
        <f t="shared" si="4"/>
        <v>0</v>
      </c>
      <c r="K20" s="113">
        <f t="shared" si="4"/>
        <v>0</v>
      </c>
    </row>
    <row r="21" spans="1:11" ht="18.75" x14ac:dyDescent="0.3">
      <c r="A21" s="125" t="s">
        <v>332</v>
      </c>
      <c r="B21" s="123" t="s">
        <v>334</v>
      </c>
      <c r="C21" s="113">
        <f t="shared" ref="C21:K21" si="5">SUM(C16,C20)</f>
        <v>0</v>
      </c>
      <c r="D21" s="113">
        <f t="shared" si="5"/>
        <v>0</v>
      </c>
      <c r="E21" s="113">
        <f t="shared" si="5"/>
        <v>0</v>
      </c>
      <c r="F21" s="51">
        <f t="shared" si="5"/>
        <v>0</v>
      </c>
      <c r="G21" s="113">
        <f t="shared" si="5"/>
        <v>0</v>
      </c>
      <c r="H21" s="113">
        <f t="shared" si="5"/>
        <v>0</v>
      </c>
      <c r="I21" s="113">
        <f t="shared" si="5"/>
        <v>0</v>
      </c>
      <c r="J21" s="113">
        <f t="shared" si="5"/>
        <v>0</v>
      </c>
      <c r="K21" s="113">
        <f t="shared" si="5"/>
        <v>0</v>
      </c>
    </row>
    <row r="22" spans="1:11" ht="18.75" x14ac:dyDescent="0.3">
      <c r="A22" s="1" t="s">
        <v>335</v>
      </c>
      <c r="B22" s="61" t="s">
        <v>336</v>
      </c>
      <c r="C22" s="173">
        <f>SUM(Önkormányzat!C108)</f>
        <v>0</v>
      </c>
      <c r="D22" s="172">
        <f>SUM(Önkormányzat!D108)</f>
        <v>0</v>
      </c>
      <c r="E22" s="172">
        <f>SUM(Önkormányzat!E108)</f>
        <v>0</v>
      </c>
      <c r="F22" s="175">
        <f>SUM(Önkormányzat!F108)</f>
        <v>2500000</v>
      </c>
      <c r="G22" s="434">
        <f>SUM(Önkormányzat!F108)</f>
        <v>2500000</v>
      </c>
      <c r="H22" s="29"/>
      <c r="I22" s="29"/>
      <c r="J22" s="29"/>
      <c r="K22" s="22">
        <f t="shared" ref="K22:K29" si="6">SUM(G22:J22)</f>
        <v>2500000</v>
      </c>
    </row>
    <row r="23" spans="1:11" ht="18.75" x14ac:dyDescent="0.3">
      <c r="A23" s="1" t="s">
        <v>337</v>
      </c>
      <c r="B23" s="61" t="s">
        <v>338</v>
      </c>
      <c r="C23" s="173">
        <f>SUM(Önkormányzat!C109)</f>
        <v>0</v>
      </c>
      <c r="D23" s="172">
        <f>SUM(Önkormányzat!D109)</f>
        <v>0</v>
      </c>
      <c r="E23" s="172">
        <f>SUM(Önkormányzat!E109)</f>
        <v>0</v>
      </c>
      <c r="F23" s="175">
        <f>SUM(Önkormányzat!F109)</f>
        <v>6500000</v>
      </c>
      <c r="G23" s="434">
        <f>SUM(Önkormányzat!F109)</f>
        <v>6500000</v>
      </c>
      <c r="H23" s="29"/>
      <c r="I23" s="29"/>
      <c r="J23" s="29"/>
      <c r="K23" s="22">
        <f t="shared" si="6"/>
        <v>6500000</v>
      </c>
    </row>
    <row r="24" spans="1:11" ht="18.75" x14ac:dyDescent="0.3">
      <c r="A24" s="1" t="s">
        <v>339</v>
      </c>
      <c r="B24" s="53" t="s">
        <v>340</v>
      </c>
      <c r="C24" s="173">
        <f>SUM(Önkormányzat!C110)</f>
        <v>0</v>
      </c>
      <c r="D24" s="172">
        <f>SUM(Önkormányzat!D110)</f>
        <v>0</v>
      </c>
      <c r="E24" s="172">
        <f>SUM(Önkormányzat!E110)</f>
        <v>0</v>
      </c>
      <c r="F24" s="175">
        <f>SUM(Önkormányzat!F110)</f>
        <v>150000000</v>
      </c>
      <c r="G24" s="434">
        <f>SUM(Önkormányzat!F110)</f>
        <v>150000000</v>
      </c>
      <c r="H24" s="29"/>
      <c r="I24" s="29"/>
      <c r="J24" s="29"/>
      <c r="K24" s="22">
        <f t="shared" si="6"/>
        <v>150000000</v>
      </c>
    </row>
    <row r="25" spans="1:11" ht="18.75" x14ac:dyDescent="0.3">
      <c r="A25" s="1" t="s">
        <v>635</v>
      </c>
      <c r="B25" s="507" t="s">
        <v>596</v>
      </c>
      <c r="C25" s="173"/>
      <c r="D25" s="172"/>
      <c r="E25" s="172"/>
      <c r="F25" s="175">
        <f>SUM(Önkormányzat!F111)</f>
        <v>4200000</v>
      </c>
      <c r="G25" s="434">
        <f>Önkormányzat!I111</f>
        <v>4200000</v>
      </c>
      <c r="H25" s="29"/>
      <c r="I25" s="29"/>
      <c r="J25" s="29"/>
      <c r="K25" s="22">
        <f t="shared" si="6"/>
        <v>4200000</v>
      </c>
    </row>
    <row r="26" spans="1:11" ht="18.75" x14ac:dyDescent="0.3">
      <c r="A26" s="1" t="s">
        <v>635</v>
      </c>
      <c r="B26" s="507" t="s">
        <v>595</v>
      </c>
      <c r="C26" s="173"/>
      <c r="D26" s="172"/>
      <c r="E26" s="172"/>
      <c r="F26" s="175">
        <f>SUM(Önkormányzat!F112)</f>
        <v>2000000</v>
      </c>
      <c r="G26" s="434">
        <f>Önkormányzat!I112</f>
        <v>2000000</v>
      </c>
      <c r="H26" s="29"/>
      <c r="I26" s="29"/>
      <c r="J26" s="29"/>
      <c r="K26" s="22">
        <f t="shared" si="6"/>
        <v>2000000</v>
      </c>
    </row>
    <row r="27" spans="1:11" ht="18.75" x14ac:dyDescent="0.3">
      <c r="A27" s="1" t="s">
        <v>341</v>
      </c>
      <c r="B27" s="60" t="s">
        <v>343</v>
      </c>
      <c r="C27" s="173">
        <f>SUM(Önkormányzat!C113)</f>
        <v>0</v>
      </c>
      <c r="D27" s="172">
        <f>SUM(Önkormányzat!D113)</f>
        <v>0</v>
      </c>
      <c r="E27" s="172">
        <f>SUM(Önkormányzat!E113)</f>
        <v>0</v>
      </c>
      <c r="F27" s="175">
        <f>SUM(Önkormányzat!F113)</f>
        <v>6000000</v>
      </c>
      <c r="G27" s="434">
        <f>SUM(Önkormányzat!F113)</f>
        <v>6000000</v>
      </c>
      <c r="H27" s="29"/>
      <c r="I27" s="29"/>
      <c r="J27" s="29"/>
      <c r="K27" s="22">
        <f t="shared" si="6"/>
        <v>6000000</v>
      </c>
    </row>
    <row r="28" spans="1:11" ht="18.75" x14ac:dyDescent="0.3">
      <c r="A28" s="1" t="s">
        <v>342</v>
      </c>
      <c r="B28" s="53" t="s">
        <v>344</v>
      </c>
      <c r="C28" s="173">
        <f>SUM(Önkormányzat!C114)</f>
        <v>0</v>
      </c>
      <c r="D28" s="172">
        <f>SUM(Önkormányzat!D114)</f>
        <v>0</v>
      </c>
      <c r="E28" s="172">
        <f>SUM(Önkormányzat!E114)</f>
        <v>0</v>
      </c>
      <c r="F28" s="175">
        <f>SUM(Önkormányzat!F114)</f>
        <v>50000</v>
      </c>
      <c r="G28" s="434">
        <f>SUM(Önkormányzat!F114)</f>
        <v>50000</v>
      </c>
      <c r="H28" s="29"/>
      <c r="I28" s="29"/>
      <c r="J28" s="29"/>
      <c r="K28" s="22">
        <f t="shared" si="6"/>
        <v>50000</v>
      </c>
    </row>
    <row r="29" spans="1:11" ht="18.75" x14ac:dyDescent="0.3">
      <c r="A29" s="1"/>
      <c r="B29" s="53" t="s">
        <v>345</v>
      </c>
      <c r="C29" s="173">
        <f>SUM(Önkormányzat!C115)</f>
        <v>0</v>
      </c>
      <c r="D29" s="172">
        <f>SUM(Önkormányzat!D115)</f>
        <v>0</v>
      </c>
      <c r="E29" s="172">
        <f>SUM(Önkormányzat!E115)</f>
        <v>0</v>
      </c>
      <c r="F29" s="175">
        <f>SUM(Önkormányzat!F115)</f>
        <v>15000</v>
      </c>
      <c r="G29" s="434">
        <f>SUM(Önkormányzat!F115)</f>
        <v>15000</v>
      </c>
      <c r="H29" s="29"/>
      <c r="I29" s="29"/>
      <c r="J29" s="29"/>
      <c r="K29" s="22">
        <f t="shared" si="6"/>
        <v>15000</v>
      </c>
    </row>
    <row r="30" spans="1:11" ht="18.75" x14ac:dyDescent="0.3">
      <c r="A30" s="125" t="s">
        <v>346</v>
      </c>
      <c r="B30" s="123" t="s">
        <v>347</v>
      </c>
      <c r="C30" s="116">
        <f t="shared" ref="C30:K30" si="7">SUM(C22:C29)</f>
        <v>0</v>
      </c>
      <c r="D30" s="113">
        <f t="shared" si="7"/>
        <v>0</v>
      </c>
      <c r="E30" s="113">
        <f t="shared" si="7"/>
        <v>0</v>
      </c>
      <c r="F30" s="146">
        <f t="shared" si="7"/>
        <v>171265000</v>
      </c>
      <c r="G30" s="113">
        <f t="shared" si="7"/>
        <v>171265000</v>
      </c>
      <c r="H30" s="113">
        <f t="shared" si="7"/>
        <v>0</v>
      </c>
      <c r="I30" s="113">
        <f t="shared" si="7"/>
        <v>0</v>
      </c>
      <c r="J30" s="113">
        <f t="shared" si="7"/>
        <v>0</v>
      </c>
      <c r="K30" s="113">
        <f t="shared" si="7"/>
        <v>171265000</v>
      </c>
    </row>
    <row r="31" spans="1:11" ht="18.75" x14ac:dyDescent="0.3">
      <c r="A31" s="1" t="s">
        <v>350</v>
      </c>
      <c r="B31" s="53" t="s">
        <v>356</v>
      </c>
      <c r="C31" s="440" t="e">
        <f>SUM(Önkormányzat!C117,#REF!,#REF!)</f>
        <v>#REF!</v>
      </c>
      <c r="D31" s="441" t="e">
        <f>SUM(Önkormányzat!D117,#REF!,#REF!)</f>
        <v>#REF!</v>
      </c>
      <c r="E31" s="440" t="e">
        <f>SUM(Önkormányzat!E117,#REF!,#REF!)</f>
        <v>#REF!</v>
      </c>
      <c r="F31" s="175">
        <f>SUM(Önkormányzat!F117)</f>
        <v>0</v>
      </c>
      <c r="G31" s="434">
        <f>SUM(Önkormányzat!F117)</f>
        <v>0</v>
      </c>
      <c r="H31" s="173"/>
      <c r="I31" s="434"/>
      <c r="J31" s="128"/>
      <c r="K31" s="22">
        <f t="shared" ref="K31:K39" si="8">SUM(G31:J31)</f>
        <v>0</v>
      </c>
    </row>
    <row r="32" spans="1:11" ht="18.75" x14ac:dyDescent="0.3">
      <c r="A32" s="1" t="s">
        <v>351</v>
      </c>
      <c r="B32" s="53" t="s">
        <v>415</v>
      </c>
      <c r="C32" s="440" t="e">
        <f>SUM(Önkormányzat!C118,#REF!,#REF!)</f>
        <v>#REF!</v>
      </c>
      <c r="D32" s="441" t="e">
        <f>SUM(Önkormányzat!D118,#REF!,#REF!)</f>
        <v>#REF!</v>
      </c>
      <c r="E32" s="440" t="e">
        <f>SUM(Önkormányzat!E118,#REF!,#REF!)</f>
        <v>#REF!</v>
      </c>
      <c r="F32" s="175">
        <f>SUM(Önkormányzat!F118)</f>
        <v>4208581</v>
      </c>
      <c r="G32" s="434">
        <f>SUM(Önkormányzat!F118)</f>
        <v>4208581</v>
      </c>
      <c r="H32" s="173" t="e">
        <f>SUM(#REF!)</f>
        <v>#REF!</v>
      </c>
      <c r="I32" s="434"/>
      <c r="J32" s="29"/>
      <c r="K32" s="22">
        <f>SUM(G32)</f>
        <v>4208581</v>
      </c>
    </row>
    <row r="33" spans="1:11" ht="18.75" x14ac:dyDescent="0.3">
      <c r="A33" s="1" t="s">
        <v>352</v>
      </c>
      <c r="B33" s="53" t="s">
        <v>208</v>
      </c>
      <c r="C33" s="440" t="e">
        <f>SUM(Önkormányzat!C119,#REF!,#REF!)</f>
        <v>#REF!</v>
      </c>
      <c r="D33" s="441" t="e">
        <f>SUM(Önkormányzat!D119,#REF!,#REF!)</f>
        <v>#REF!</v>
      </c>
      <c r="E33" s="440" t="e">
        <f>SUM(Önkormányzat!E119,#REF!,#REF!)</f>
        <v>#REF!</v>
      </c>
      <c r="F33" s="175">
        <f>SUM(Önkormányzat!F119)</f>
        <v>3635000</v>
      </c>
      <c r="G33" s="434">
        <f>SUM(Önkormányzat!F119)</f>
        <v>3635000</v>
      </c>
      <c r="H33" s="173"/>
      <c r="I33" s="434"/>
      <c r="J33" s="29"/>
      <c r="K33" s="22">
        <f t="shared" si="8"/>
        <v>3635000</v>
      </c>
    </row>
    <row r="34" spans="1:11" ht="18.75" x14ac:dyDescent="0.3">
      <c r="A34" s="1" t="s">
        <v>353</v>
      </c>
      <c r="B34" s="53" t="s">
        <v>357</v>
      </c>
      <c r="C34" s="440" t="e">
        <f>SUM(Önkormányzat!C120,#REF!,#REF!)</f>
        <v>#REF!</v>
      </c>
      <c r="D34" s="441" t="e">
        <f>SUM(Önkormányzat!D120,#REF!,#REF!)</f>
        <v>#REF!</v>
      </c>
      <c r="E34" s="440" t="e">
        <f>SUM(Önkormányzat!E120,#REF!,#REF!)</f>
        <v>#REF!</v>
      </c>
      <c r="F34" s="175">
        <f>SUM(Önkormányzat!F120)</f>
        <v>0</v>
      </c>
      <c r="G34" s="434">
        <f>SUM(Önkormányzat!F120)</f>
        <v>0</v>
      </c>
      <c r="H34" s="173"/>
      <c r="I34" s="434"/>
      <c r="J34" s="29" t="e">
        <f>SUM(#REF!)</f>
        <v>#REF!</v>
      </c>
      <c r="K34" s="22">
        <f>SUM(G34)</f>
        <v>0</v>
      </c>
    </row>
    <row r="35" spans="1:11" ht="18.75" x14ac:dyDescent="0.3">
      <c r="A35" s="1" t="s">
        <v>354</v>
      </c>
      <c r="B35" s="53" t="s">
        <v>358</v>
      </c>
      <c r="C35" s="440" t="e">
        <f>SUM(Önkormányzat!C121,#REF!,Óvoda!C105:C110,#REF!)</f>
        <v>#REF!</v>
      </c>
      <c r="D35" s="441" t="e">
        <f>SUM(Önkormányzat!D121,#REF!,Óvoda!D105:D110,#REF!)</f>
        <v>#REF!</v>
      </c>
      <c r="E35" s="440" t="e">
        <f>SUM(Önkormányzat!E121,#REF!,Óvoda!E105:E110,#REF!)</f>
        <v>#REF!</v>
      </c>
      <c r="F35" s="175">
        <f>SUM(Önkormányzat!F121,Óvoda!F109)</f>
        <v>4232630</v>
      </c>
      <c r="G35" s="434">
        <f>SUM(Önkormányzat!F121)</f>
        <v>2789430</v>
      </c>
      <c r="H35" s="173"/>
      <c r="I35" s="434">
        <f>SUM(Óvoda!F109)</f>
        <v>1443200</v>
      </c>
      <c r="J35" s="29"/>
      <c r="K35" s="22">
        <f t="shared" si="8"/>
        <v>4232630</v>
      </c>
    </row>
    <row r="36" spans="1:11" ht="18.75" x14ac:dyDescent="0.3">
      <c r="A36" s="1" t="s">
        <v>355</v>
      </c>
      <c r="B36" s="53" t="s">
        <v>412</v>
      </c>
      <c r="C36" s="440" t="e">
        <f>SUM(Önkormányzat!C122,#REF!,Óvoda!C111,#REF!)</f>
        <v>#REF!</v>
      </c>
      <c r="D36" s="441" t="e">
        <f>SUM(Önkormányzat!D122,#REF!,Óvoda!D111,#REF!)</f>
        <v>#REF!</v>
      </c>
      <c r="E36" s="440" t="e">
        <f>SUM(Önkormányzat!E122,#REF!,Óvoda!E111,#REF!)</f>
        <v>#REF!</v>
      </c>
      <c r="F36" s="175">
        <f>SUM(Önkormányzat!F122,,Óvoda!F111)</f>
        <v>1764596</v>
      </c>
      <c r="G36" s="434">
        <f>SUM(Önkormányzat!F122)</f>
        <v>1764596</v>
      </c>
      <c r="H36" s="173"/>
      <c r="I36" s="434">
        <f>SUM(Óvoda!F111)</f>
        <v>0</v>
      </c>
      <c r="J36" s="29"/>
      <c r="K36" s="22">
        <f t="shared" si="8"/>
        <v>1764596</v>
      </c>
    </row>
    <row r="37" spans="1:11" ht="18.75" x14ac:dyDescent="0.3">
      <c r="A37" s="1" t="s">
        <v>359</v>
      </c>
      <c r="B37" s="53" t="s">
        <v>360</v>
      </c>
      <c r="C37" s="440" t="e">
        <f>SUM(Önkormányzat!C123,#REF!,#REF!)</f>
        <v>#REF!</v>
      </c>
      <c r="D37" s="441" t="e">
        <f>SUM(Önkormányzat!D123,#REF!,#REF!)</f>
        <v>#REF!</v>
      </c>
      <c r="E37" s="440" t="e">
        <f>SUM(Önkormányzat!E123,#REF!,#REF!)</f>
        <v>#REF!</v>
      </c>
      <c r="F37" s="175">
        <f>SUM(Önkormányzat!F123)</f>
        <v>0</v>
      </c>
      <c r="G37" s="434">
        <f>SUM(Önkormányzat!F123)</f>
        <v>0</v>
      </c>
      <c r="H37" s="173"/>
      <c r="I37" s="434"/>
      <c r="J37" s="29"/>
      <c r="K37" s="22">
        <f t="shared" si="8"/>
        <v>0</v>
      </c>
    </row>
    <row r="38" spans="1:11" ht="18.75" x14ac:dyDescent="0.3">
      <c r="A38" s="1" t="s">
        <v>361</v>
      </c>
      <c r="B38" s="53" t="s">
        <v>362</v>
      </c>
      <c r="C38" s="440" t="e">
        <f>SUM(Önkormányzat!C124,#REF!,#REF!)</f>
        <v>#REF!</v>
      </c>
      <c r="D38" s="441" t="e">
        <f>SUM(Önkormányzat!D124,#REF!,#REF!)</f>
        <v>#REF!</v>
      </c>
      <c r="E38" s="440" t="e">
        <f>SUM(Önkormányzat!E124,#REF!,#REF!)</f>
        <v>#REF!</v>
      </c>
      <c r="F38" s="175">
        <f>SUM(Önkormányzat!F124)</f>
        <v>0</v>
      </c>
      <c r="G38" s="434">
        <f>SUM(Önkormányzat!F124)</f>
        <v>0</v>
      </c>
      <c r="H38" s="173" t="e">
        <f>SUM(#REF!)</f>
        <v>#REF!</v>
      </c>
      <c r="I38" s="434"/>
      <c r="J38" s="29"/>
      <c r="K38" s="22">
        <f>SUM(F38)</f>
        <v>0</v>
      </c>
    </row>
    <row r="39" spans="1:11" ht="18.75" x14ac:dyDescent="0.3">
      <c r="A39" s="1" t="s">
        <v>363</v>
      </c>
      <c r="B39" s="53" t="s">
        <v>364</v>
      </c>
      <c r="C39" s="440" t="e">
        <f>SUM(Önkormányzat!C125,#REF!,#REF!)</f>
        <v>#REF!</v>
      </c>
      <c r="D39" s="441" t="e">
        <f>SUM(Önkormányzat!D125,#REF!,#REF!)</f>
        <v>#REF!</v>
      </c>
      <c r="E39" s="440" t="e">
        <f>SUM(Önkormányzat!E125,#REF!,#REF!)</f>
        <v>#REF!</v>
      </c>
      <c r="F39" s="175">
        <f>SUM(Önkormányzat!F125)</f>
        <v>11000</v>
      </c>
      <c r="G39" s="434">
        <f>SUM(Önkormányzat!F125)</f>
        <v>11000</v>
      </c>
      <c r="H39" s="173"/>
      <c r="I39" s="434"/>
      <c r="J39" s="29"/>
      <c r="K39" s="22">
        <f t="shared" si="8"/>
        <v>11000</v>
      </c>
    </row>
    <row r="40" spans="1:11" ht="18.75" x14ac:dyDescent="0.3">
      <c r="A40" s="125" t="s">
        <v>348</v>
      </c>
      <c r="B40" s="123" t="s">
        <v>349</v>
      </c>
      <c r="C40" s="116" t="e">
        <f t="shared" ref="C40:K40" si="9">SUM(C31:C39)</f>
        <v>#REF!</v>
      </c>
      <c r="D40" s="113" t="e">
        <f t="shared" si="9"/>
        <v>#REF!</v>
      </c>
      <c r="E40" s="113" t="e">
        <f t="shared" si="9"/>
        <v>#REF!</v>
      </c>
      <c r="F40" s="146">
        <f t="shared" si="9"/>
        <v>13851807</v>
      </c>
      <c r="G40" s="113">
        <f t="shared" si="9"/>
        <v>12408607</v>
      </c>
      <c r="H40" s="113" t="e">
        <f t="shared" si="9"/>
        <v>#REF!</v>
      </c>
      <c r="I40" s="113">
        <f t="shared" si="9"/>
        <v>1443200</v>
      </c>
      <c r="J40" s="113" t="e">
        <f t="shared" si="9"/>
        <v>#REF!</v>
      </c>
      <c r="K40" s="113">
        <f t="shared" si="9"/>
        <v>13851807</v>
      </c>
    </row>
    <row r="41" spans="1:11" ht="18.75" x14ac:dyDescent="0.3">
      <c r="A41" s="1" t="s">
        <v>365</v>
      </c>
      <c r="B41" s="53" t="s">
        <v>367</v>
      </c>
      <c r="C41" s="173">
        <f>SUM(Önkormányzat!C127)</f>
        <v>0</v>
      </c>
      <c r="D41" s="172">
        <f>SUM(Önkormányzat!D127)</f>
        <v>0</v>
      </c>
      <c r="E41" s="172">
        <f>SUM(Önkormányzat!E127)</f>
        <v>0</v>
      </c>
      <c r="F41" s="175">
        <f>SUM(Önkormányzat!F127)</f>
        <v>460000</v>
      </c>
      <c r="G41" s="434">
        <f>SUM(Önkormányzat!F127)</f>
        <v>460000</v>
      </c>
      <c r="H41" s="128"/>
      <c r="I41" s="128"/>
      <c r="J41" s="128"/>
      <c r="K41" s="22">
        <f>SUM(G41:J41)</f>
        <v>460000</v>
      </c>
    </row>
    <row r="42" spans="1:11" ht="18.75" x14ac:dyDescent="0.3">
      <c r="A42" s="1" t="s">
        <v>366</v>
      </c>
      <c r="B42" s="53" t="s">
        <v>368</v>
      </c>
      <c r="C42" s="173">
        <f>SUM(Önkormányzat!C128)</f>
        <v>0</v>
      </c>
      <c r="D42" s="172">
        <f>SUM(Önkormányzat!D128)</f>
        <v>0</v>
      </c>
      <c r="E42" s="172">
        <f>SUM(Önkormányzat!E128)</f>
        <v>0</v>
      </c>
      <c r="F42" s="175">
        <f>SUM(Önkormányzat!F128)</f>
        <v>0</v>
      </c>
      <c r="G42" s="434">
        <f>SUM(Önkormányzat!F128)</f>
        <v>0</v>
      </c>
      <c r="H42" s="29"/>
      <c r="I42" s="29"/>
      <c r="J42" s="29"/>
      <c r="K42" s="22">
        <f>SUM(G42:J42)</f>
        <v>0</v>
      </c>
    </row>
    <row r="43" spans="1:11" ht="18.75" x14ac:dyDescent="0.3">
      <c r="A43" s="125" t="s">
        <v>369</v>
      </c>
      <c r="B43" s="123" t="s">
        <v>370</v>
      </c>
      <c r="C43" s="116">
        <f t="shared" ref="C43:K43" si="10">SUM(C41:C42)</f>
        <v>0</v>
      </c>
      <c r="D43" s="113">
        <f t="shared" si="10"/>
        <v>0</v>
      </c>
      <c r="E43" s="113">
        <f t="shared" si="10"/>
        <v>0</v>
      </c>
      <c r="F43" s="146">
        <f t="shared" si="10"/>
        <v>460000</v>
      </c>
      <c r="G43" s="113">
        <f t="shared" si="10"/>
        <v>460000</v>
      </c>
      <c r="H43" s="113">
        <f t="shared" si="10"/>
        <v>0</v>
      </c>
      <c r="I43" s="113">
        <f t="shared" si="10"/>
        <v>0</v>
      </c>
      <c r="J43" s="113">
        <f t="shared" si="10"/>
        <v>0</v>
      </c>
      <c r="K43" s="113">
        <f t="shared" si="10"/>
        <v>460000</v>
      </c>
    </row>
    <row r="44" spans="1:11" ht="18.75" x14ac:dyDescent="0.3">
      <c r="A44" s="1" t="s">
        <v>371</v>
      </c>
      <c r="B44" s="53" t="s">
        <v>372</v>
      </c>
      <c r="C44" s="173">
        <f>SUM(Önkormányzat!C130)</f>
        <v>0</v>
      </c>
      <c r="D44" s="172">
        <f>SUM(Önkormányzat!D130)</f>
        <v>0</v>
      </c>
      <c r="E44" s="172">
        <f>SUM(Önkormányzat!E130)</f>
        <v>0</v>
      </c>
      <c r="F44" s="175">
        <f>SUM(Önkormányzat!F130)</f>
        <v>0</v>
      </c>
      <c r="G44" s="434">
        <f>SUM(Önkormányzat!F130)</f>
        <v>0</v>
      </c>
      <c r="H44" s="29"/>
      <c r="I44" s="29"/>
      <c r="J44" s="29"/>
      <c r="K44" s="22">
        <f>SUM(G44:J44)</f>
        <v>0</v>
      </c>
    </row>
    <row r="45" spans="1:11" ht="18.75" x14ac:dyDescent="0.3">
      <c r="A45" s="1" t="s">
        <v>373</v>
      </c>
      <c r="B45" s="53" t="s">
        <v>374</v>
      </c>
      <c r="C45" s="173">
        <f>SUM(Önkormányzat!C131)</f>
        <v>0</v>
      </c>
      <c r="D45" s="172">
        <f>SUM(Önkormányzat!D131)</f>
        <v>0</v>
      </c>
      <c r="E45" s="172">
        <f>SUM(Önkormányzat!E131)</f>
        <v>0</v>
      </c>
      <c r="F45" s="175">
        <f>SUM(Önkormányzat!F131)</f>
        <v>0</v>
      </c>
      <c r="G45" s="434">
        <f>SUM(Önkormányzat!F131)</f>
        <v>0</v>
      </c>
      <c r="H45" s="29"/>
      <c r="I45" s="29"/>
      <c r="J45" s="29"/>
      <c r="K45" s="22">
        <f>SUM(G45:J45)</f>
        <v>0</v>
      </c>
    </row>
    <row r="46" spans="1:11" ht="18.75" x14ac:dyDescent="0.3">
      <c r="A46" s="125" t="s">
        <v>375</v>
      </c>
      <c r="B46" s="123" t="s">
        <v>378</v>
      </c>
      <c r="C46" s="116">
        <f t="shared" ref="C46:K46" si="11">SUM(C44:C45)</f>
        <v>0</v>
      </c>
      <c r="D46" s="113">
        <f t="shared" si="11"/>
        <v>0</v>
      </c>
      <c r="E46" s="113">
        <f t="shared" si="11"/>
        <v>0</v>
      </c>
      <c r="F46" s="146">
        <f t="shared" si="11"/>
        <v>0</v>
      </c>
      <c r="G46" s="113">
        <f t="shared" si="11"/>
        <v>0</v>
      </c>
      <c r="H46" s="113">
        <f t="shared" si="11"/>
        <v>0</v>
      </c>
      <c r="I46" s="113">
        <f t="shared" si="11"/>
        <v>0</v>
      </c>
      <c r="J46" s="113">
        <f t="shared" si="11"/>
        <v>0</v>
      </c>
      <c r="K46" s="113">
        <f t="shared" si="11"/>
        <v>0</v>
      </c>
    </row>
    <row r="47" spans="1:11" ht="18.75" x14ac:dyDescent="0.3">
      <c r="A47" s="1" t="s">
        <v>379</v>
      </c>
      <c r="B47" s="53" t="s">
        <v>380</v>
      </c>
      <c r="C47" s="173">
        <f>SUM(Önkormányzat!C133)</f>
        <v>0</v>
      </c>
      <c r="D47" s="172">
        <f>SUM(Önkormányzat!D133)</f>
        <v>0</v>
      </c>
      <c r="E47" s="172">
        <f>SUM(Önkormányzat!E133)</f>
        <v>0</v>
      </c>
      <c r="F47" s="175">
        <f>SUM(Önkormányzat!F133)</f>
        <v>0</v>
      </c>
      <c r="G47" s="434">
        <f>SUM(Önkormányzat!F133)</f>
        <v>0</v>
      </c>
      <c r="H47" s="29"/>
      <c r="I47" s="29"/>
      <c r="J47" s="29"/>
      <c r="K47" s="22">
        <f>SUM(G47:J47)</f>
        <v>0</v>
      </c>
    </row>
    <row r="48" spans="1:11" ht="18.75" x14ac:dyDescent="0.3">
      <c r="A48" s="1" t="s">
        <v>381</v>
      </c>
      <c r="B48" s="53" t="s">
        <v>382</v>
      </c>
      <c r="C48" s="173">
        <f>SUM(Önkormányzat!C134)</f>
        <v>0</v>
      </c>
      <c r="D48" s="172">
        <f>SUM(Önkormányzat!D134)</f>
        <v>0</v>
      </c>
      <c r="E48" s="172">
        <f>SUM(Önkormányzat!E134)</f>
        <v>0</v>
      </c>
      <c r="F48" s="175">
        <f>SUM(Önkormányzat!F134)</f>
        <v>2886600</v>
      </c>
      <c r="G48" s="173">
        <f>SUM(Önkormányzat!F134)</f>
        <v>2886600</v>
      </c>
      <c r="H48" s="128"/>
      <c r="I48" s="128"/>
      <c r="J48" s="128"/>
      <c r="K48" s="22">
        <f>SUM(G48:J48)</f>
        <v>2886600</v>
      </c>
    </row>
    <row r="49" spans="1:11" ht="18.75" x14ac:dyDescent="0.3">
      <c r="A49" s="125" t="s">
        <v>376</v>
      </c>
      <c r="B49" s="123" t="s">
        <v>377</v>
      </c>
      <c r="C49" s="116">
        <f t="shared" ref="C49:J49" si="12">SUM(C47:C48)</f>
        <v>0</v>
      </c>
      <c r="D49" s="113">
        <f t="shared" si="12"/>
        <v>0</v>
      </c>
      <c r="E49" s="113">
        <f t="shared" si="12"/>
        <v>0</v>
      </c>
      <c r="F49" s="146">
        <f t="shared" si="12"/>
        <v>2886600</v>
      </c>
      <c r="G49" s="113">
        <f t="shared" si="12"/>
        <v>2886600</v>
      </c>
      <c r="H49" s="113">
        <f t="shared" si="12"/>
        <v>0</v>
      </c>
      <c r="I49" s="113">
        <f t="shared" si="12"/>
        <v>0</v>
      </c>
      <c r="J49" s="113">
        <f t="shared" si="12"/>
        <v>0</v>
      </c>
      <c r="K49" s="113">
        <f>SUM(K47:K48)</f>
        <v>2886600</v>
      </c>
    </row>
    <row r="50" spans="1:11" ht="18.75" x14ac:dyDescent="0.3">
      <c r="A50" s="151"/>
      <c r="B50" s="123" t="s">
        <v>78</v>
      </c>
      <c r="C50" s="113" t="e">
        <f t="shared" ref="C50:J50" si="13">SUM(C15,C21,C30,C40,C43,C46,C49)</f>
        <v>#REF!</v>
      </c>
      <c r="D50" s="113" t="e">
        <f t="shared" si="13"/>
        <v>#REF!</v>
      </c>
      <c r="E50" s="113" t="e">
        <f t="shared" si="13"/>
        <v>#REF!</v>
      </c>
      <c r="F50" s="51">
        <f t="shared" si="13"/>
        <v>266089136</v>
      </c>
      <c r="G50" s="113">
        <f t="shared" si="13"/>
        <v>264645936</v>
      </c>
      <c r="H50" s="113" t="e">
        <f t="shared" si="13"/>
        <v>#REF!</v>
      </c>
      <c r="I50" s="113">
        <f t="shared" si="13"/>
        <v>1443200</v>
      </c>
      <c r="J50" s="113" t="e">
        <f t="shared" si="13"/>
        <v>#REF!</v>
      </c>
      <c r="K50" s="113">
        <f>SUM(K15+K21+K30+K40+K43+K46+K49)</f>
        <v>266089136</v>
      </c>
    </row>
    <row r="51" spans="1:11" ht="18.75" x14ac:dyDescent="0.3">
      <c r="A51" s="4" t="s">
        <v>386</v>
      </c>
      <c r="B51" s="62" t="s">
        <v>385</v>
      </c>
      <c r="C51" s="173">
        <f>SUM(Önkormányzat!C137)</f>
        <v>0</v>
      </c>
      <c r="D51" s="172">
        <f>SUM(Önkormányzat!D137)</f>
        <v>0</v>
      </c>
      <c r="E51" s="172">
        <f>SUM(Önkormányzat!E137)</f>
        <v>0</v>
      </c>
      <c r="F51" s="175">
        <f>SUM(Önkormányzat!F137)</f>
        <v>5000000</v>
      </c>
      <c r="G51" s="173">
        <f>Önkormányzat!F137</f>
        <v>5000000</v>
      </c>
      <c r="H51" s="29"/>
      <c r="I51" s="29"/>
      <c r="J51" s="29"/>
      <c r="K51" s="22">
        <f>SUM(G51:J51)</f>
        <v>5000000</v>
      </c>
    </row>
    <row r="52" spans="1:11" ht="18.75" x14ac:dyDescent="0.3">
      <c r="A52" s="4" t="s">
        <v>387</v>
      </c>
      <c r="B52" s="62" t="s">
        <v>388</v>
      </c>
      <c r="C52" s="173" t="e">
        <f>SUM(Önkormányzat!C138,#REF!,Óvoda!C126,#REF!)</f>
        <v>#REF!</v>
      </c>
      <c r="D52" s="173" t="e">
        <f>SUM(Önkormányzat!D138,#REF!,Óvoda!D126,#REF!)</f>
        <v>#REF!</v>
      </c>
      <c r="E52" s="173" t="e">
        <f>SUM(Önkormányzat!E138,#REF!,Óvoda!E126,#REF!)</f>
        <v>#REF!</v>
      </c>
      <c r="F52" s="175">
        <f>SUM(Önkormányzat!F138,,Óvoda!F126)</f>
        <v>164147292</v>
      </c>
      <c r="G52" s="434">
        <f>SUM(Önkormányzat!F138)</f>
        <v>164147292</v>
      </c>
      <c r="H52" s="424" t="e">
        <f>SUM(#REF!)</f>
        <v>#REF!</v>
      </c>
      <c r="I52" s="424">
        <f>SUM(Óvoda!F126)</f>
        <v>0</v>
      </c>
      <c r="J52" s="424" t="e">
        <f>SUM(#REF!)</f>
        <v>#REF!</v>
      </c>
      <c r="K52" s="22">
        <f>SUM(F52)</f>
        <v>164147292</v>
      </c>
    </row>
    <row r="53" spans="1:11" ht="18.75" x14ac:dyDescent="0.3">
      <c r="A53" s="4" t="s">
        <v>389</v>
      </c>
      <c r="B53" s="62" t="s">
        <v>77</v>
      </c>
      <c r="C53" s="173" t="e">
        <f>SUM(#REF!,Óvoda!C127,#REF!)</f>
        <v>#REF!</v>
      </c>
      <c r="D53" s="173" t="e">
        <f>SUM(#REF!,Óvoda!D127,#REF!)</f>
        <v>#REF!</v>
      </c>
      <c r="E53" s="173" t="e">
        <f>SUM(#REF!,Óvoda!E127,#REF!)</f>
        <v>#REF!</v>
      </c>
      <c r="F53" s="175">
        <f>G53+I53</f>
        <v>69183233</v>
      </c>
      <c r="G53" s="173"/>
      <c r="H53" s="29" t="e">
        <f>SUM(#REF!)</f>
        <v>#REF!</v>
      </c>
      <c r="I53" s="29">
        <f>SUM(Óvoda!F127)</f>
        <v>69183233</v>
      </c>
      <c r="J53" s="29" t="e">
        <f>SUM(#REF!)</f>
        <v>#REF!</v>
      </c>
      <c r="K53" s="22">
        <f>SUM(F53)</f>
        <v>69183233</v>
      </c>
    </row>
    <row r="54" spans="1:11" ht="18.75" x14ac:dyDescent="0.3">
      <c r="A54" s="4" t="s">
        <v>390</v>
      </c>
      <c r="B54" s="62" t="s">
        <v>391</v>
      </c>
      <c r="C54" s="173">
        <f>SUM(Önkormányzat!C140)</f>
        <v>0</v>
      </c>
      <c r="D54" s="172">
        <f>SUM(Önkormányzat!D140)</f>
        <v>0</v>
      </c>
      <c r="E54" s="172">
        <f>SUM(Önkormányzat!E140)</f>
        <v>0</v>
      </c>
      <c r="F54" s="175">
        <f>SUM(Önkormányzat!F140)</f>
        <v>0</v>
      </c>
      <c r="G54" s="173">
        <f>SUM(Önkormányzat!G140)</f>
        <v>0</v>
      </c>
      <c r="H54" s="29"/>
      <c r="I54" s="29"/>
      <c r="J54" s="29"/>
      <c r="K54" s="22">
        <f>SUM(G54:J54)</f>
        <v>0</v>
      </c>
    </row>
    <row r="55" spans="1:11" ht="18.75" x14ac:dyDescent="0.3">
      <c r="A55" s="152"/>
      <c r="B55" s="123" t="s">
        <v>384</v>
      </c>
      <c r="C55" s="113" t="e">
        <f t="shared" ref="C55:J55" si="14">SUM(C50:C54)</f>
        <v>#REF!</v>
      </c>
      <c r="D55" s="419" t="e">
        <f t="shared" si="14"/>
        <v>#REF!</v>
      </c>
      <c r="E55" s="113" t="e">
        <f t="shared" si="14"/>
        <v>#REF!</v>
      </c>
      <c r="F55" s="51">
        <f t="shared" si="14"/>
        <v>504419661</v>
      </c>
      <c r="G55" s="113">
        <f t="shared" si="14"/>
        <v>433793228</v>
      </c>
      <c r="H55" s="113" t="e">
        <f t="shared" si="14"/>
        <v>#REF!</v>
      </c>
      <c r="I55" s="113">
        <f t="shared" si="14"/>
        <v>70626433</v>
      </c>
      <c r="J55" s="113" t="e">
        <f t="shared" si="14"/>
        <v>#REF!</v>
      </c>
      <c r="K55" s="113">
        <f>G55+I55</f>
        <v>504419661</v>
      </c>
    </row>
    <row r="56" spans="1:11" x14ac:dyDescent="0.2">
      <c r="K56" s="69"/>
    </row>
    <row r="57" spans="1:11" x14ac:dyDescent="0.2">
      <c r="D57" s="64"/>
    </row>
  </sheetData>
  <mergeCells count="5">
    <mergeCell ref="G1:K1"/>
    <mergeCell ref="A1:A2"/>
    <mergeCell ref="B1:B2"/>
    <mergeCell ref="F1:F2"/>
    <mergeCell ref="C1:E1"/>
  </mergeCells>
  <phoneticPr fontId="2" type="noConversion"/>
  <pageMargins left="0.7" right="0.7" top="0.75" bottom="0.75" header="0.3" footer="0.3"/>
  <pageSetup paperSize="9" scale="62" orientation="portrait" r:id="rId1"/>
  <headerFooter>
    <oddHeader>&amp;LLevél Községi Önkormányzat&amp;CBevételi összesen2019&amp;R3. mellékletAdatok Ft. 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/>
  <dimension ref="A3:Z29"/>
  <sheetViews>
    <sheetView view="pageLayout" workbookViewId="0">
      <selection activeCell="A22" sqref="A22:B22"/>
    </sheetView>
  </sheetViews>
  <sheetFormatPr defaultRowHeight="12.75" x14ac:dyDescent="0.2"/>
  <cols>
    <col min="1" max="1" width="5.85546875" customWidth="1"/>
    <col min="2" max="2" width="44.140625" customWidth="1"/>
    <col min="3" max="3" width="13" hidden="1" customWidth="1"/>
    <col min="4" max="4" width="12.42578125" hidden="1" customWidth="1"/>
    <col min="5" max="5" width="12.85546875" hidden="1" customWidth="1"/>
    <col min="6" max="6" width="22" customWidth="1"/>
    <col min="7" max="8" width="12.140625" hidden="1" customWidth="1"/>
    <col min="9" max="9" width="11.5703125" hidden="1" customWidth="1"/>
    <col min="10" max="10" width="134.28515625" hidden="1" customWidth="1"/>
    <col min="11" max="13" width="11" hidden="1" customWidth="1"/>
    <col min="14" max="14" width="19.42578125" customWidth="1"/>
    <col min="15" max="15" width="19.42578125" hidden="1" customWidth="1"/>
    <col min="16" max="16" width="12.5703125" hidden="1" customWidth="1"/>
    <col min="17" max="17" width="12.7109375" hidden="1" customWidth="1"/>
    <col min="18" max="18" width="15" hidden="1" customWidth="1"/>
    <col min="19" max="20" width="12.28515625" hidden="1" customWidth="1"/>
    <col min="21" max="21" width="12.85546875" hidden="1" customWidth="1"/>
    <col min="22" max="22" width="21.85546875" customWidth="1"/>
    <col min="26" max="26" width="14.7109375" bestFit="1" customWidth="1"/>
  </cols>
  <sheetData>
    <row r="3" spans="1:22" ht="18" customHeight="1" x14ac:dyDescent="0.3">
      <c r="A3" s="816" t="s">
        <v>287</v>
      </c>
      <c r="B3" s="825" t="s">
        <v>1</v>
      </c>
      <c r="C3" s="799" t="s">
        <v>61</v>
      </c>
      <c r="D3" s="799"/>
      <c r="E3" s="799"/>
      <c r="F3" s="799"/>
      <c r="G3" s="799" t="s">
        <v>392</v>
      </c>
      <c r="H3" s="799"/>
      <c r="I3" s="799"/>
      <c r="J3" s="799"/>
      <c r="K3" s="799" t="s">
        <v>53</v>
      </c>
      <c r="L3" s="799"/>
      <c r="M3" s="799"/>
      <c r="N3" s="799"/>
      <c r="O3" s="799" t="s">
        <v>79</v>
      </c>
      <c r="P3" s="799"/>
      <c r="Q3" s="799"/>
      <c r="R3" s="799"/>
      <c r="S3" s="799" t="s">
        <v>693</v>
      </c>
      <c r="T3" s="799"/>
      <c r="U3" s="799"/>
      <c r="V3" s="799"/>
    </row>
    <row r="4" spans="1:22" ht="18.75" x14ac:dyDescent="0.3">
      <c r="A4" s="817"/>
      <c r="B4" s="826"/>
      <c r="C4" s="828" t="s">
        <v>51</v>
      </c>
      <c r="D4" s="828"/>
      <c r="E4" s="828"/>
      <c r="F4" s="48" t="s">
        <v>727</v>
      </c>
      <c r="G4" s="828" t="s">
        <v>51</v>
      </c>
      <c r="H4" s="828"/>
      <c r="I4" s="828"/>
      <c r="J4" s="48" t="s">
        <v>394</v>
      </c>
      <c r="K4" s="828" t="s">
        <v>51</v>
      </c>
      <c r="L4" s="828"/>
      <c r="M4" s="828"/>
      <c r="N4" s="48" t="s">
        <v>727</v>
      </c>
      <c r="O4" s="828" t="s">
        <v>51</v>
      </c>
      <c r="P4" s="828"/>
      <c r="Q4" s="828"/>
      <c r="R4" s="48" t="s">
        <v>394</v>
      </c>
      <c r="S4" s="828" t="s">
        <v>51</v>
      </c>
      <c r="T4" s="828"/>
      <c r="U4" s="828"/>
      <c r="V4" s="48" t="s">
        <v>727</v>
      </c>
    </row>
    <row r="5" spans="1:22" ht="15" customHeight="1" x14ac:dyDescent="0.3">
      <c r="A5" s="818"/>
      <c r="B5" s="827"/>
      <c r="C5" s="63" t="s">
        <v>57</v>
      </c>
      <c r="D5" s="63" t="s">
        <v>393</v>
      </c>
      <c r="E5" s="63" t="s">
        <v>71</v>
      </c>
      <c r="F5" s="49" t="s">
        <v>72</v>
      </c>
      <c r="G5" s="63" t="s">
        <v>57</v>
      </c>
      <c r="H5" s="63" t="s">
        <v>395</v>
      </c>
      <c r="I5" s="63" t="s">
        <v>71</v>
      </c>
      <c r="J5" s="49" t="s">
        <v>72</v>
      </c>
      <c r="K5" s="63" t="s">
        <v>57</v>
      </c>
      <c r="L5" s="63" t="s">
        <v>395</v>
      </c>
      <c r="M5" s="63" t="s">
        <v>71</v>
      </c>
      <c r="N5" s="49" t="s">
        <v>72</v>
      </c>
      <c r="O5" s="63" t="s">
        <v>57</v>
      </c>
      <c r="P5" s="63" t="s">
        <v>395</v>
      </c>
      <c r="Q5" s="63" t="s">
        <v>71</v>
      </c>
      <c r="R5" s="49" t="s">
        <v>72</v>
      </c>
      <c r="S5" s="63" t="s">
        <v>57</v>
      </c>
      <c r="T5" s="63" t="s">
        <v>396</v>
      </c>
      <c r="U5" s="63" t="s">
        <v>71</v>
      </c>
      <c r="V5" s="49" t="s">
        <v>72</v>
      </c>
    </row>
    <row r="6" spans="1:22" ht="18.75" x14ac:dyDescent="0.3">
      <c r="A6" s="4" t="s">
        <v>169</v>
      </c>
      <c r="B6" s="53" t="s">
        <v>2</v>
      </c>
      <c r="C6" s="162">
        <f>SUM(Önkormányzat!C23)</f>
        <v>0</v>
      </c>
      <c r="D6" s="41">
        <f>SUM(Önkormányzat!D23)</f>
        <v>0</v>
      </c>
      <c r="E6" s="104">
        <f>SUM(Önkormányzat!E23)</f>
        <v>0</v>
      </c>
      <c r="F6" s="25">
        <f>SUM(Önkormányzat!F23)</f>
        <v>40775651</v>
      </c>
      <c r="G6" s="162" t="e">
        <f>SUM(#REF!)</f>
        <v>#REF!</v>
      </c>
      <c r="H6" s="104" t="e">
        <f>SUM(#REF!)</f>
        <v>#REF!</v>
      </c>
      <c r="I6" s="104" t="e">
        <f>SUM(#REF!)</f>
        <v>#REF!</v>
      </c>
      <c r="J6" s="25" t="e">
        <f>SUM(#REF!)</f>
        <v>#REF!</v>
      </c>
      <c r="K6" s="162">
        <f>SUM(Óvoda!C23)</f>
        <v>0</v>
      </c>
      <c r="L6" s="104">
        <f>SUM(Óvoda!D23)</f>
        <v>0</v>
      </c>
      <c r="M6" s="104">
        <f>SUM(Óvoda!E23)</f>
        <v>0</v>
      </c>
      <c r="N6" s="25">
        <f>SUM(Óvoda!F23)</f>
        <v>46207993</v>
      </c>
      <c r="O6" s="162" t="e">
        <f>SUM(#REF!)</f>
        <v>#REF!</v>
      </c>
      <c r="P6" s="104" t="e">
        <f>SUM(#REF!)</f>
        <v>#REF!</v>
      </c>
      <c r="Q6" s="104" t="e">
        <f>SUM(#REF!)</f>
        <v>#REF!</v>
      </c>
      <c r="R6" s="25" t="e">
        <f>SUM(#REF!)</f>
        <v>#REF!</v>
      </c>
      <c r="S6" s="162" t="e">
        <f>SUM(C6,G6,K6,O6)</f>
        <v>#REF!</v>
      </c>
      <c r="T6" s="104" t="e">
        <f t="shared" ref="T6:U24" si="0">SUM(D6,H6,L6,P6)</f>
        <v>#REF!</v>
      </c>
      <c r="U6" s="104" t="e">
        <f t="shared" si="0"/>
        <v>#REF!</v>
      </c>
      <c r="V6" s="25">
        <f>SUM(F6,,N6)</f>
        <v>86983644</v>
      </c>
    </row>
    <row r="7" spans="1:22" ht="18.75" x14ac:dyDescent="0.3">
      <c r="A7" s="4" t="s">
        <v>174</v>
      </c>
      <c r="B7" s="53" t="s">
        <v>56</v>
      </c>
      <c r="C7" s="162">
        <f>SUM(Önkormányzat!C28)</f>
        <v>0</v>
      </c>
      <c r="D7" s="41">
        <f>SUM(Önkormányzat!D28)</f>
        <v>0</v>
      </c>
      <c r="E7" s="104">
        <f>SUM(Önkormányzat!E28)</f>
        <v>0</v>
      </c>
      <c r="F7" s="25">
        <f>SUM(Önkormányzat!F28)</f>
        <v>8212948</v>
      </c>
      <c r="G7" s="162" t="e">
        <f>SUM(#REF!)</f>
        <v>#REF!</v>
      </c>
      <c r="H7" s="104" t="e">
        <f>SUM(#REF!)</f>
        <v>#REF!</v>
      </c>
      <c r="I7" s="104" t="e">
        <f>SUM(#REF!)</f>
        <v>#REF!</v>
      </c>
      <c r="J7" s="25" t="e">
        <f>SUM(#REF!)</f>
        <v>#REF!</v>
      </c>
      <c r="K7" s="162">
        <f>SUM(Óvoda!C28)</f>
        <v>0</v>
      </c>
      <c r="L7" s="104">
        <f>SUM(Óvoda!D28)</f>
        <v>0</v>
      </c>
      <c r="M7" s="104">
        <f>SUM(Óvoda!E28)</f>
        <v>0</v>
      </c>
      <c r="N7" s="25">
        <f>SUM(Óvoda!F28)</f>
        <v>9170660</v>
      </c>
      <c r="O7" s="162" t="e">
        <f>SUM(#REF!)</f>
        <v>#REF!</v>
      </c>
      <c r="P7" s="104" t="e">
        <f>SUM(#REF!)</f>
        <v>#REF!</v>
      </c>
      <c r="Q7" s="104" t="e">
        <f>SUM(#REF!)</f>
        <v>#REF!</v>
      </c>
      <c r="R7" s="25" t="e">
        <f>SUM(#REF!)</f>
        <v>#REF!</v>
      </c>
      <c r="S7" s="162" t="e">
        <f t="shared" ref="S7:S13" si="1">SUM(C7,G7,K7,O7)</f>
        <v>#REF!</v>
      </c>
      <c r="T7" s="104" t="e">
        <f t="shared" si="0"/>
        <v>#REF!</v>
      </c>
      <c r="U7" s="104" t="e">
        <f t="shared" si="0"/>
        <v>#REF!</v>
      </c>
      <c r="V7" s="25">
        <f t="shared" ref="V7:V13" si="2">SUM(F7,,N7)</f>
        <v>17383608</v>
      </c>
    </row>
    <row r="8" spans="1:22" ht="18.75" x14ac:dyDescent="0.3">
      <c r="A8" s="4" t="s">
        <v>234</v>
      </c>
      <c r="B8" s="53" t="s">
        <v>3</v>
      </c>
      <c r="C8" s="162">
        <f>SUM(Önkormányzat!C62)</f>
        <v>0</v>
      </c>
      <c r="D8" s="41">
        <f>SUM(Önkormányzat!D62)</f>
        <v>0</v>
      </c>
      <c r="E8" s="104">
        <f>SUM(Önkormányzat!E62)</f>
        <v>0</v>
      </c>
      <c r="F8" s="25">
        <f>SUM(Önkormányzat!F62)</f>
        <v>64787696</v>
      </c>
      <c r="G8" s="162" t="e">
        <f>SUM(#REF!)</f>
        <v>#REF!</v>
      </c>
      <c r="H8" s="104"/>
      <c r="I8" s="104" t="e">
        <f>SUM(#REF!)</f>
        <v>#REF!</v>
      </c>
      <c r="J8" s="25" t="e">
        <f>SUM(#REF!)</f>
        <v>#REF!</v>
      </c>
      <c r="K8" s="162">
        <f>SUM(Óvoda!C63)</f>
        <v>0</v>
      </c>
      <c r="L8" s="104">
        <f>SUM(Óvoda!D63)</f>
        <v>0</v>
      </c>
      <c r="M8" s="104">
        <f>SUM(Óvoda!E63)</f>
        <v>0</v>
      </c>
      <c r="N8" s="25">
        <f>SUM(Óvoda!F63)</f>
        <v>14957781</v>
      </c>
      <c r="O8" s="162" t="e">
        <f>SUM(#REF!)</f>
        <v>#REF!</v>
      </c>
      <c r="P8" s="104" t="e">
        <f>SUM(#REF!)</f>
        <v>#REF!</v>
      </c>
      <c r="Q8" s="104" t="e">
        <f>SUM(#REF!)</f>
        <v>#REF!</v>
      </c>
      <c r="R8" s="25" t="e">
        <f>SUM(#REF!)</f>
        <v>#REF!</v>
      </c>
      <c r="S8" s="162" t="e">
        <f t="shared" si="1"/>
        <v>#REF!</v>
      </c>
      <c r="T8" s="104" t="e">
        <f t="shared" si="0"/>
        <v>#REF!</v>
      </c>
      <c r="U8" s="104" t="e">
        <f t="shared" si="0"/>
        <v>#REF!</v>
      </c>
      <c r="V8" s="25">
        <f t="shared" si="2"/>
        <v>79745477</v>
      </c>
    </row>
    <row r="9" spans="1:22" ht="18.75" x14ac:dyDescent="0.3">
      <c r="A9" s="4" t="s">
        <v>266</v>
      </c>
      <c r="B9" s="53" t="s">
        <v>397</v>
      </c>
      <c r="C9" s="162" t="e">
        <f>SUM(Önkormányzat!C63)</f>
        <v>#REF!</v>
      </c>
      <c r="D9" s="41" t="e">
        <f>SUM(Önkormányzat!D63)</f>
        <v>#REF!</v>
      </c>
      <c r="E9" s="104" t="e">
        <f>SUM(Önkormányzat!E63)</f>
        <v>#REF!</v>
      </c>
      <c r="F9" s="25">
        <f>SUM(Önkormányzat!F63)</f>
        <v>7000800</v>
      </c>
      <c r="G9" s="162" t="e">
        <f>SUM(#REF!)</f>
        <v>#REF!</v>
      </c>
      <c r="H9" s="104" t="e">
        <f>SUM(#REF!)</f>
        <v>#REF!</v>
      </c>
      <c r="I9" s="104" t="e">
        <f>SUM(#REF!)</f>
        <v>#REF!</v>
      </c>
      <c r="J9" s="25" t="e">
        <f>SUM(#REF!)</f>
        <v>#REF!</v>
      </c>
      <c r="K9" s="162">
        <f>SUM(Óvoda!C64)</f>
        <v>0</v>
      </c>
      <c r="L9" s="104">
        <f>SUM(Óvoda!D64)</f>
        <v>0</v>
      </c>
      <c r="M9" s="104">
        <f>SUM(Óvoda!E64)</f>
        <v>0</v>
      </c>
      <c r="N9" s="25">
        <f>SUM(Óvoda!F64)</f>
        <v>0</v>
      </c>
      <c r="O9" s="162" t="e">
        <f>SUM(#REF!)</f>
        <v>#REF!</v>
      </c>
      <c r="P9" s="104" t="e">
        <f>SUM(#REF!)</f>
        <v>#REF!</v>
      </c>
      <c r="Q9" s="104" t="e">
        <f>SUM(#REF!)</f>
        <v>#REF!</v>
      </c>
      <c r="R9" s="25" t="e">
        <f>SUM(#REF!)</f>
        <v>#REF!</v>
      </c>
      <c r="S9" s="162" t="e">
        <f t="shared" si="1"/>
        <v>#REF!</v>
      </c>
      <c r="T9" s="104" t="e">
        <f t="shared" si="0"/>
        <v>#REF!</v>
      </c>
      <c r="U9" s="104" t="e">
        <f t="shared" si="0"/>
        <v>#REF!</v>
      </c>
      <c r="V9" s="25">
        <f t="shared" si="2"/>
        <v>7000800</v>
      </c>
    </row>
    <row r="10" spans="1:22" ht="18.75" x14ac:dyDescent="0.3">
      <c r="A10" s="556" t="s">
        <v>608</v>
      </c>
      <c r="B10" s="557" t="s">
        <v>268</v>
      </c>
      <c r="C10" s="209"/>
      <c r="D10" s="209"/>
      <c r="E10" s="209"/>
      <c r="F10" s="616">
        <f>SUM(Önkormányzat!F64)</f>
        <v>18163453</v>
      </c>
      <c r="G10" s="162"/>
      <c r="H10" s="104"/>
      <c r="I10" s="104"/>
      <c r="J10" s="25"/>
      <c r="K10" s="162"/>
      <c r="L10" s="104"/>
      <c r="M10" s="104"/>
      <c r="N10" s="25"/>
      <c r="O10" s="162"/>
      <c r="P10" s="104"/>
      <c r="Q10" s="104"/>
      <c r="R10" s="25"/>
      <c r="S10" s="162"/>
      <c r="T10" s="104"/>
      <c r="U10" s="104"/>
      <c r="V10" s="25">
        <f>SUM(F10)</f>
        <v>18163453</v>
      </c>
    </row>
    <row r="11" spans="1:22" ht="18.75" x14ac:dyDescent="0.3">
      <c r="A11" s="145" t="s">
        <v>269</v>
      </c>
      <c r="B11" s="111" t="s">
        <v>305</v>
      </c>
      <c r="C11" s="162">
        <f>SUM(Önkormányzat!C65)</f>
        <v>0</v>
      </c>
      <c r="D11" s="41">
        <f>SUM(Önkormányzat!D65)</f>
        <v>0</v>
      </c>
      <c r="E11" s="104">
        <f>SUM(Önkormányzat!E65)</f>
        <v>0</v>
      </c>
      <c r="F11" s="25">
        <f>SUM(Önkormányzat!F65)</f>
        <v>21152748</v>
      </c>
      <c r="G11" s="162" t="e">
        <f>SUM(#REF!)</f>
        <v>#REF!</v>
      </c>
      <c r="H11" s="104" t="e">
        <f>SUM(#REF!)</f>
        <v>#REF!</v>
      </c>
      <c r="I11" s="104" t="e">
        <f>SUM(#REF!)</f>
        <v>#REF!</v>
      </c>
      <c r="J11" s="25" t="e">
        <f>SUM(#REF!)</f>
        <v>#REF!</v>
      </c>
      <c r="K11" s="162">
        <f>SUM(Óvoda!C65)</f>
        <v>0</v>
      </c>
      <c r="L11" s="104">
        <f>SUM(Óvoda!D65)</f>
        <v>0</v>
      </c>
      <c r="M11" s="104">
        <f>SUM(Óvoda!E65)</f>
        <v>0</v>
      </c>
      <c r="N11" s="25">
        <f>SUM(Óvoda!F65)</f>
        <v>0</v>
      </c>
      <c r="O11" s="162" t="e">
        <f>SUM(#REF!)</f>
        <v>#REF!</v>
      </c>
      <c r="P11" s="104" t="e">
        <f>SUM(#REF!)</f>
        <v>#REF!</v>
      </c>
      <c r="Q11" s="104" t="e">
        <f>SUM(#REF!)</f>
        <v>#REF!</v>
      </c>
      <c r="R11" s="25" t="e">
        <f>SUM(#REF!)</f>
        <v>#REF!</v>
      </c>
      <c r="S11" s="162" t="e">
        <f t="shared" si="1"/>
        <v>#REF!</v>
      </c>
      <c r="T11" s="104" t="e">
        <f t="shared" si="0"/>
        <v>#REF!</v>
      </c>
      <c r="U11" s="104" t="e">
        <f t="shared" si="0"/>
        <v>#REF!</v>
      </c>
      <c r="V11" s="25">
        <f t="shared" si="2"/>
        <v>21152748</v>
      </c>
    </row>
    <row r="12" spans="1:22" ht="18.75" x14ac:dyDescent="0.3">
      <c r="A12" s="145" t="s">
        <v>271</v>
      </c>
      <c r="B12" s="111" t="s">
        <v>424</v>
      </c>
      <c r="C12" s="162">
        <f>SUM(Önkormányzat!C66)</f>
        <v>0</v>
      </c>
      <c r="D12" s="41">
        <f>SUM(Önkormányzat!D66)</f>
        <v>0</v>
      </c>
      <c r="E12" s="104">
        <f>SUM(Önkormányzat!E66)</f>
        <v>0</v>
      </c>
      <c r="F12" s="25">
        <f>SUM(Önkormányzat!F66)</f>
        <v>0</v>
      </c>
      <c r="G12" s="162" t="e">
        <f>SUM(#REF!)</f>
        <v>#REF!</v>
      </c>
      <c r="H12" s="104" t="e">
        <f>SUM(#REF!)</f>
        <v>#REF!</v>
      </c>
      <c r="I12" s="104" t="e">
        <f>SUM(#REF!)</f>
        <v>#REF!</v>
      </c>
      <c r="J12" s="25" t="e">
        <f>SUM(#REF!)</f>
        <v>#REF!</v>
      </c>
      <c r="K12" s="162">
        <f>SUM(Óvoda!C66)</f>
        <v>0</v>
      </c>
      <c r="L12" s="104">
        <f>SUM(Óvoda!D66)</f>
        <v>0</v>
      </c>
      <c r="M12" s="104">
        <f>SUM(Óvoda!E66)</f>
        <v>0</v>
      </c>
      <c r="N12" s="25">
        <f>SUM(Óvoda!F66)</f>
        <v>0</v>
      </c>
      <c r="O12" s="162" t="e">
        <f>SUM(#REF!)</f>
        <v>#REF!</v>
      </c>
      <c r="P12" s="104" t="e">
        <f>SUM(#REF!)</f>
        <v>#REF!</v>
      </c>
      <c r="Q12" s="104" t="e">
        <f>SUM(#REF!)</f>
        <v>#REF!</v>
      </c>
      <c r="R12" s="25" t="e">
        <f>SUM(#REF!)</f>
        <v>#REF!</v>
      </c>
      <c r="S12" s="162" t="e">
        <f t="shared" si="1"/>
        <v>#REF!</v>
      </c>
      <c r="T12" s="104" t="e">
        <f t="shared" si="0"/>
        <v>#REF!</v>
      </c>
      <c r="U12" s="104" t="e">
        <f t="shared" si="0"/>
        <v>#REF!</v>
      </c>
      <c r="V12" s="25">
        <f t="shared" si="2"/>
        <v>0</v>
      </c>
    </row>
    <row r="13" spans="1:22" ht="18.75" x14ac:dyDescent="0.3">
      <c r="A13" s="145" t="s">
        <v>273</v>
      </c>
      <c r="B13" s="111" t="s">
        <v>307</v>
      </c>
      <c r="C13" s="162">
        <f>SUM(Önkormányzat!C67)</f>
        <v>0</v>
      </c>
      <c r="D13" s="41">
        <f>SUM(Önkormányzat!D67)</f>
        <v>0</v>
      </c>
      <c r="E13" s="104">
        <f>SUM(Önkormányzat!E67)</f>
        <v>0</v>
      </c>
      <c r="F13" s="25">
        <f>SUM(Önkormányzat!F67)</f>
        <v>15246654</v>
      </c>
      <c r="G13" s="162" t="e">
        <f>SUM(#REF!)</f>
        <v>#REF!</v>
      </c>
      <c r="H13" s="104" t="e">
        <f>SUM(#REF!)</f>
        <v>#REF!</v>
      </c>
      <c r="I13" s="104" t="e">
        <f>SUM(#REF!)</f>
        <v>#REF!</v>
      </c>
      <c r="J13" s="25" t="e">
        <f>SUM(#REF!)</f>
        <v>#REF!</v>
      </c>
      <c r="K13" s="162">
        <f>SUM(Óvoda!C67)</f>
        <v>0</v>
      </c>
      <c r="L13" s="104">
        <f>SUM(Óvoda!D67)</f>
        <v>0</v>
      </c>
      <c r="M13" s="104">
        <f>SUM(Óvoda!E67)</f>
        <v>0</v>
      </c>
      <c r="N13" s="25">
        <f>SUM(Óvoda!F67)</f>
        <v>0</v>
      </c>
      <c r="O13" s="162" t="e">
        <f>SUM(#REF!)</f>
        <v>#REF!</v>
      </c>
      <c r="P13" s="104" t="e">
        <f>SUM(#REF!)</f>
        <v>#REF!</v>
      </c>
      <c r="Q13" s="104" t="e">
        <f>SUM(#REF!)</f>
        <v>#REF!</v>
      </c>
      <c r="R13" s="25" t="e">
        <f>SUM(#REF!)</f>
        <v>#REF!</v>
      </c>
      <c r="S13" s="162" t="e">
        <f t="shared" si="1"/>
        <v>#REF!</v>
      </c>
      <c r="T13" s="104" t="e">
        <f t="shared" si="0"/>
        <v>#REF!</v>
      </c>
      <c r="U13" s="104" t="e">
        <f t="shared" si="0"/>
        <v>#REF!</v>
      </c>
      <c r="V13" s="25">
        <f t="shared" si="2"/>
        <v>15246654</v>
      </c>
    </row>
    <row r="14" spans="1:22" ht="20.25" x14ac:dyDescent="0.3">
      <c r="A14" s="823" t="s">
        <v>6</v>
      </c>
      <c r="B14" s="824"/>
      <c r="C14" s="163" t="e">
        <f t="shared" ref="C14:V14" si="3">SUM(C6:C13)</f>
        <v>#REF!</v>
      </c>
      <c r="D14" s="161" t="e">
        <f t="shared" si="3"/>
        <v>#REF!</v>
      </c>
      <c r="E14" s="161" t="e">
        <f t="shared" si="3"/>
        <v>#REF!</v>
      </c>
      <c r="F14" s="66">
        <f>SUM(F6:F13)</f>
        <v>175339950</v>
      </c>
      <c r="G14" s="163" t="e">
        <f t="shared" si="3"/>
        <v>#REF!</v>
      </c>
      <c r="H14" s="161" t="e">
        <f t="shared" si="3"/>
        <v>#REF!</v>
      </c>
      <c r="I14" s="161" t="e">
        <f t="shared" si="3"/>
        <v>#REF!</v>
      </c>
      <c r="J14" s="67" t="e">
        <f t="shared" si="3"/>
        <v>#REF!</v>
      </c>
      <c r="K14" s="163">
        <f t="shared" si="3"/>
        <v>0</v>
      </c>
      <c r="L14" s="161">
        <f t="shared" si="3"/>
        <v>0</v>
      </c>
      <c r="M14" s="161">
        <f t="shared" si="3"/>
        <v>0</v>
      </c>
      <c r="N14" s="66">
        <f t="shared" si="3"/>
        <v>70336434</v>
      </c>
      <c r="O14" s="161" t="e">
        <f t="shared" si="3"/>
        <v>#REF!</v>
      </c>
      <c r="P14" s="161" t="e">
        <f t="shared" si="3"/>
        <v>#REF!</v>
      </c>
      <c r="Q14" s="161" t="e">
        <f t="shared" si="3"/>
        <v>#REF!</v>
      </c>
      <c r="R14" s="66" t="e">
        <f t="shared" si="3"/>
        <v>#REF!</v>
      </c>
      <c r="S14" s="161" t="e">
        <f t="shared" si="3"/>
        <v>#REF!</v>
      </c>
      <c r="T14" s="161" t="e">
        <f t="shared" si="3"/>
        <v>#REF!</v>
      </c>
      <c r="U14" s="161" t="e">
        <f t="shared" si="3"/>
        <v>#REF!</v>
      </c>
      <c r="V14" s="66">
        <f t="shared" si="3"/>
        <v>245676384</v>
      </c>
    </row>
    <row r="15" spans="1:22" ht="18.75" x14ac:dyDescent="0.3">
      <c r="A15" s="4" t="s">
        <v>248</v>
      </c>
      <c r="B15" s="53" t="s">
        <v>5</v>
      </c>
      <c r="C15" s="162" t="e">
        <f>SUM(Önkormányzat!C70)</f>
        <v>#REF!</v>
      </c>
      <c r="D15" s="41" t="e">
        <f>SUM(Önkormányzat!D70)</f>
        <v>#REF!</v>
      </c>
      <c r="E15" s="104" t="e">
        <f>SUM(Önkormányzat!E70)</f>
        <v>#REF!</v>
      </c>
      <c r="F15" s="25">
        <f>SUM(Önkormányzat!F70)</f>
        <v>98787800</v>
      </c>
      <c r="G15" s="162" t="e">
        <f>SUM(#REF!)</f>
        <v>#REF!</v>
      </c>
      <c r="H15" s="104" t="e">
        <f>SUM(#REF!)</f>
        <v>#REF!</v>
      </c>
      <c r="I15" s="104" t="e">
        <f>SUM(#REF!)</f>
        <v>#REF!</v>
      </c>
      <c r="J15" s="165" t="e">
        <f>SUM(#REF!)</f>
        <v>#REF!</v>
      </c>
      <c r="K15" s="162">
        <f>SUM(Óvoda!C70)</f>
        <v>0</v>
      </c>
      <c r="L15" s="104">
        <f>SUM(Óvoda!D70)</f>
        <v>0</v>
      </c>
      <c r="M15" s="104">
        <f>SUM(Óvoda!E70)</f>
        <v>0</v>
      </c>
      <c r="N15" s="165">
        <f>SUM(Óvoda!F70)</f>
        <v>289999</v>
      </c>
      <c r="O15" s="28" t="e">
        <f>SUM(#REF!)</f>
        <v>#REF!</v>
      </c>
      <c r="P15" s="41" t="e">
        <f>SUM(#REF!)</f>
        <v>#REF!</v>
      </c>
      <c r="Q15" s="41" t="e">
        <f>SUM(#REF!)</f>
        <v>#REF!</v>
      </c>
      <c r="R15" s="25" t="e">
        <f>SUM(#REF!)</f>
        <v>#REF!</v>
      </c>
      <c r="S15" s="162" t="e">
        <f t="shared" ref="S15:T19" si="4">SUM(C15,G15,K15,O15)</f>
        <v>#REF!</v>
      </c>
      <c r="T15" s="162" t="e">
        <f t="shared" si="4"/>
        <v>#REF!</v>
      </c>
      <c r="U15" s="162" t="e">
        <f t="shared" si="0"/>
        <v>#REF!</v>
      </c>
      <c r="V15" s="25">
        <f>SUM(F15,,N15)</f>
        <v>99077799</v>
      </c>
    </row>
    <row r="16" spans="1:22" ht="18.75" x14ac:dyDescent="0.3">
      <c r="A16" s="4" t="s">
        <v>254</v>
      </c>
      <c r="B16" s="53" t="s">
        <v>63</v>
      </c>
      <c r="C16" s="162">
        <f>SUM(Önkormányzat!C71)</f>
        <v>0</v>
      </c>
      <c r="D16" s="41">
        <f>SUM(Önkormányzat!D71)</f>
        <v>0</v>
      </c>
      <c r="E16" s="104">
        <f>SUM(Önkormányzat!E71)</f>
        <v>0</v>
      </c>
      <c r="F16" s="25">
        <f>SUM(Önkormányzat!F71)</f>
        <v>37310978</v>
      </c>
      <c r="G16" s="162" t="e">
        <f>SUM(#REF!)</f>
        <v>#REF!</v>
      </c>
      <c r="H16" s="104" t="e">
        <f>SUM(#REF!)</f>
        <v>#REF!</v>
      </c>
      <c r="I16" s="104" t="e">
        <f>SUM(#REF!)</f>
        <v>#REF!</v>
      </c>
      <c r="J16" s="165" t="e">
        <f>SUM(#REF!)</f>
        <v>#REF!</v>
      </c>
      <c r="K16" s="162">
        <f>SUM(Óvoda!C71)</f>
        <v>0</v>
      </c>
      <c r="L16" s="104">
        <f>SUM(Óvoda!D71)</f>
        <v>0</v>
      </c>
      <c r="M16" s="104">
        <f>SUM(Óvoda!E71)</f>
        <v>0</v>
      </c>
      <c r="N16" s="165">
        <f>SUM(Óvoda!F71)</f>
        <v>0</v>
      </c>
      <c r="O16" s="28" t="e">
        <f>SUM(#REF!)</f>
        <v>#REF!</v>
      </c>
      <c r="P16" s="41" t="e">
        <f>SUM(#REF!)</f>
        <v>#REF!</v>
      </c>
      <c r="Q16" s="41" t="e">
        <f>SUM(#REF!)</f>
        <v>#REF!</v>
      </c>
      <c r="R16" s="25" t="e">
        <f>SUM(#REF!)</f>
        <v>#REF!</v>
      </c>
      <c r="S16" s="162" t="e">
        <f t="shared" si="4"/>
        <v>#REF!</v>
      </c>
      <c r="T16" s="162" t="e">
        <f t="shared" si="4"/>
        <v>#REF!</v>
      </c>
      <c r="U16" s="162" t="e">
        <f t="shared" si="0"/>
        <v>#REF!</v>
      </c>
      <c r="V16" s="25">
        <f>SUM(F16,,N16)</f>
        <v>37310978</v>
      </c>
    </row>
    <row r="17" spans="1:26" ht="18.75" x14ac:dyDescent="0.3">
      <c r="A17" s="4" t="s">
        <v>256</v>
      </c>
      <c r="B17" s="111" t="s">
        <v>312</v>
      </c>
      <c r="C17" s="162">
        <f>SUM(Önkormányzat!C72)</f>
        <v>0</v>
      </c>
      <c r="D17" s="41">
        <f>SUM(Önkormányzat!D72)</f>
        <v>0</v>
      </c>
      <c r="E17" s="104">
        <f>SUM(Önkormányzat!E72)</f>
        <v>0</v>
      </c>
      <c r="F17" s="25">
        <f>SUM(Önkormányzat!F72)</f>
        <v>0</v>
      </c>
      <c r="G17" s="162" t="e">
        <f>SUM(#REF!)</f>
        <v>#REF!</v>
      </c>
      <c r="H17" s="104" t="e">
        <f>SUM(#REF!)</f>
        <v>#REF!</v>
      </c>
      <c r="I17" s="104" t="e">
        <f>SUM(#REF!)</f>
        <v>#REF!</v>
      </c>
      <c r="J17" s="165" t="e">
        <f>SUM(#REF!)</f>
        <v>#REF!</v>
      </c>
      <c r="K17" s="162">
        <f>SUM(Óvoda!C72)</f>
        <v>0</v>
      </c>
      <c r="L17" s="104">
        <f>SUM(Óvoda!D72)</f>
        <v>0</v>
      </c>
      <c r="M17" s="104">
        <f>SUM(Óvoda!E72)</f>
        <v>0</v>
      </c>
      <c r="N17" s="165">
        <f>SUM(Óvoda!F72)</f>
        <v>0</v>
      </c>
      <c r="O17" s="28" t="e">
        <f>SUM(#REF!)</f>
        <v>#REF!</v>
      </c>
      <c r="P17" s="41" t="e">
        <f>SUM(#REF!)</f>
        <v>#REF!</v>
      </c>
      <c r="Q17" s="41" t="e">
        <f>SUM(#REF!)</f>
        <v>#REF!</v>
      </c>
      <c r="R17" s="25" t="e">
        <f>SUM(#REF!)</f>
        <v>#REF!</v>
      </c>
      <c r="S17" s="162" t="e">
        <f t="shared" si="4"/>
        <v>#REF!</v>
      </c>
      <c r="T17" s="162" t="e">
        <f t="shared" si="4"/>
        <v>#REF!</v>
      </c>
      <c r="U17" s="162" t="e">
        <f t="shared" si="0"/>
        <v>#REF!</v>
      </c>
      <c r="V17" s="25">
        <f>SUM(F17,,N17)</f>
        <v>0</v>
      </c>
    </row>
    <row r="18" spans="1:26" ht="18.75" x14ac:dyDescent="0.3">
      <c r="A18" s="4" t="s">
        <v>257</v>
      </c>
      <c r="B18" s="111" t="s">
        <v>313</v>
      </c>
      <c r="C18" s="162">
        <f>SUM(Önkormányzat!C73)</f>
        <v>0</v>
      </c>
      <c r="D18" s="41">
        <f>SUM(Önkormányzat!D73)</f>
        <v>0</v>
      </c>
      <c r="E18" s="104">
        <f>SUM(Önkormányzat!E73)</f>
        <v>0</v>
      </c>
      <c r="F18" s="25">
        <f>SUM(Önkormányzat!F73)</f>
        <v>0</v>
      </c>
      <c r="G18" s="162" t="e">
        <f>SUM(#REF!)</f>
        <v>#REF!</v>
      </c>
      <c r="H18" s="104" t="e">
        <f>SUM(#REF!)</f>
        <v>#REF!</v>
      </c>
      <c r="I18" s="104" t="e">
        <f>SUM(#REF!)</f>
        <v>#REF!</v>
      </c>
      <c r="J18" s="165" t="e">
        <f>SUM(#REF!)</f>
        <v>#REF!</v>
      </c>
      <c r="K18" s="162">
        <f>SUM(Óvoda!C73)</f>
        <v>0</v>
      </c>
      <c r="L18" s="104">
        <f>SUM(Óvoda!D73)</f>
        <v>0</v>
      </c>
      <c r="M18" s="104">
        <f>SUM(Óvoda!E73)</f>
        <v>0</v>
      </c>
      <c r="N18" s="165">
        <f>SUM(Óvoda!F73)</f>
        <v>0</v>
      </c>
      <c r="O18" s="28" t="e">
        <f>SUM(#REF!)</f>
        <v>#REF!</v>
      </c>
      <c r="P18" s="41" t="e">
        <f>SUM(#REF!)</f>
        <v>#REF!</v>
      </c>
      <c r="Q18" s="41" t="e">
        <f>SUM(#REF!)</f>
        <v>#REF!</v>
      </c>
      <c r="R18" s="25" t="e">
        <f>SUM(#REF!)</f>
        <v>#REF!</v>
      </c>
      <c r="S18" s="162" t="e">
        <f t="shared" si="4"/>
        <v>#REF!</v>
      </c>
      <c r="T18" s="162" t="e">
        <f t="shared" si="4"/>
        <v>#REF!</v>
      </c>
      <c r="U18" s="162" t="e">
        <f t="shared" si="0"/>
        <v>#REF!</v>
      </c>
      <c r="V18" s="25">
        <f>SUM(F18,,N18)</f>
        <v>0</v>
      </c>
    </row>
    <row r="19" spans="1:26" ht="18.75" x14ac:dyDescent="0.3">
      <c r="A19" s="4" t="s">
        <v>258</v>
      </c>
      <c r="B19" s="111" t="s">
        <v>314</v>
      </c>
      <c r="C19" s="128">
        <f>SUM(Önkormányzat!C74)</f>
        <v>0</v>
      </c>
      <c r="D19" s="424">
        <f>SUM(Önkormányzat!D74)</f>
        <v>0</v>
      </c>
      <c r="E19" s="424">
        <f>SUM(Önkormányzat!E74)</f>
        <v>0</v>
      </c>
      <c r="F19" s="25">
        <f>SUM(Önkormányzat!F74)</f>
        <v>0</v>
      </c>
      <c r="G19" s="162" t="e">
        <f>SUM(#REF!)</f>
        <v>#REF!</v>
      </c>
      <c r="H19" s="104" t="e">
        <f>SUM(#REF!)</f>
        <v>#REF!</v>
      </c>
      <c r="I19" s="104" t="e">
        <f>SUM(#REF!)</f>
        <v>#REF!</v>
      </c>
      <c r="J19" s="165" t="e">
        <f>SUM(#REF!)</f>
        <v>#REF!</v>
      </c>
      <c r="K19" s="162">
        <f>SUM(Óvoda!C74)</f>
        <v>0</v>
      </c>
      <c r="L19" s="104">
        <f>SUM(Óvoda!D74)</f>
        <v>0</v>
      </c>
      <c r="M19" s="104">
        <f>SUM(Óvoda!E74)</f>
        <v>0</v>
      </c>
      <c r="N19" s="165">
        <f>SUM(Óvoda!F74)</f>
        <v>0</v>
      </c>
      <c r="O19" s="28" t="e">
        <f>SUM(#REF!)</f>
        <v>#REF!</v>
      </c>
      <c r="P19" s="41" t="e">
        <f>SUM(#REF!)</f>
        <v>#REF!</v>
      </c>
      <c r="Q19" s="41" t="e">
        <f>SUM(#REF!)</f>
        <v>#REF!</v>
      </c>
      <c r="R19" s="25" t="e">
        <f>SUM(#REF!)</f>
        <v>#REF!</v>
      </c>
      <c r="S19" s="162" t="e">
        <f t="shared" si="4"/>
        <v>#REF!</v>
      </c>
      <c r="T19" s="162" t="e">
        <f t="shared" si="4"/>
        <v>#REF!</v>
      </c>
      <c r="U19" s="162" t="e">
        <f t="shared" si="0"/>
        <v>#REF!</v>
      </c>
      <c r="V19" s="25">
        <f>SUM(F19,,N19)</f>
        <v>0</v>
      </c>
    </row>
    <row r="20" spans="1:26" ht="20.25" x14ac:dyDescent="0.3">
      <c r="A20" s="823" t="s">
        <v>7</v>
      </c>
      <c r="B20" s="824"/>
      <c r="C20" s="161" t="e">
        <f t="shared" ref="C20:V20" si="5">SUM(C15:C19)</f>
        <v>#REF!</v>
      </c>
      <c r="D20" s="161" t="e">
        <f t="shared" si="5"/>
        <v>#REF!</v>
      </c>
      <c r="E20" s="161" t="e">
        <f t="shared" si="5"/>
        <v>#REF!</v>
      </c>
      <c r="F20" s="66">
        <f t="shared" si="5"/>
        <v>136098778</v>
      </c>
      <c r="G20" s="161" t="e">
        <f t="shared" si="5"/>
        <v>#REF!</v>
      </c>
      <c r="H20" s="161" t="e">
        <f t="shared" si="5"/>
        <v>#REF!</v>
      </c>
      <c r="I20" s="161" t="e">
        <f t="shared" si="5"/>
        <v>#REF!</v>
      </c>
      <c r="J20" s="67" t="e">
        <f t="shared" si="5"/>
        <v>#REF!</v>
      </c>
      <c r="K20" s="161">
        <f t="shared" si="5"/>
        <v>0</v>
      </c>
      <c r="L20" s="161">
        <f t="shared" si="5"/>
        <v>0</v>
      </c>
      <c r="M20" s="161">
        <f t="shared" si="5"/>
        <v>0</v>
      </c>
      <c r="N20" s="66">
        <f t="shared" si="5"/>
        <v>289999</v>
      </c>
      <c r="O20" s="161" t="e">
        <f t="shared" si="5"/>
        <v>#REF!</v>
      </c>
      <c r="P20" s="161" t="e">
        <f t="shared" si="5"/>
        <v>#REF!</v>
      </c>
      <c r="Q20" s="161" t="e">
        <f t="shared" si="5"/>
        <v>#REF!</v>
      </c>
      <c r="R20" s="66" t="e">
        <f t="shared" si="5"/>
        <v>#REF!</v>
      </c>
      <c r="S20" s="161" t="e">
        <f t="shared" si="5"/>
        <v>#REF!</v>
      </c>
      <c r="T20" s="161" t="e">
        <f t="shared" si="5"/>
        <v>#REF!</v>
      </c>
      <c r="U20" s="161" t="e">
        <f t="shared" si="5"/>
        <v>#REF!</v>
      </c>
      <c r="V20" s="66">
        <f t="shared" si="5"/>
        <v>136388777</v>
      </c>
    </row>
    <row r="21" spans="1:26" ht="18.75" x14ac:dyDescent="0.3">
      <c r="A21" s="4" t="s">
        <v>275</v>
      </c>
      <c r="B21" s="53" t="s">
        <v>60</v>
      </c>
      <c r="C21" s="46">
        <f>SUM(Önkormányzat!C68)</f>
        <v>0</v>
      </c>
      <c r="D21" s="9">
        <f>SUM(Önkormányzat!D68)</f>
        <v>0</v>
      </c>
      <c r="E21" s="38">
        <f>SUM(Önkormányzat!E68)</f>
        <v>0</v>
      </c>
      <c r="F21" s="25">
        <f>SUM(Önkormányzat!F68)</f>
        <v>52314000</v>
      </c>
      <c r="G21" s="46" t="e">
        <f>SUM(#REF!)</f>
        <v>#REF!</v>
      </c>
      <c r="H21" s="38" t="e">
        <f>SUM(#REF!)</f>
        <v>#REF!</v>
      </c>
      <c r="I21" s="38" t="e">
        <f>SUM(#REF!)</f>
        <v>#REF!</v>
      </c>
      <c r="J21" s="165" t="e">
        <f>SUM(#REF!)</f>
        <v>#REF!</v>
      </c>
      <c r="K21" s="46">
        <f>SUM(Óvoda!C68)</f>
        <v>0</v>
      </c>
      <c r="L21" s="38">
        <f>SUM(Óvoda!D68)</f>
        <v>0</v>
      </c>
      <c r="M21" s="38">
        <f>SUM(Óvoda!E68)</f>
        <v>0</v>
      </c>
      <c r="N21" s="165">
        <f>SUM(Óvoda!F68)</f>
        <v>0</v>
      </c>
      <c r="O21" s="10" t="e">
        <f>SUM(#REF!)</f>
        <v>#REF!</v>
      </c>
      <c r="P21" s="10" t="e">
        <f>SUM(#REF!)</f>
        <v>#REF!</v>
      </c>
      <c r="Q21" s="10" t="e">
        <f>SUM(#REF!)</f>
        <v>#REF!</v>
      </c>
      <c r="R21" s="22" t="e">
        <f>SUM(#REF!)</f>
        <v>#REF!</v>
      </c>
      <c r="S21" s="162" t="e">
        <f>SUM(C21,G21,K21,O21)</f>
        <v>#REF!</v>
      </c>
      <c r="T21" s="162" t="e">
        <f>SUM(D21,H21,L21,P21)</f>
        <v>#REF!</v>
      </c>
      <c r="U21" s="162" t="e">
        <f t="shared" si="0"/>
        <v>#REF!</v>
      </c>
      <c r="V21" s="25">
        <f>SUM(F21)</f>
        <v>52314000</v>
      </c>
    </row>
    <row r="22" spans="1:26" ht="18.75" x14ac:dyDescent="0.3">
      <c r="A22" s="821" t="s">
        <v>8</v>
      </c>
      <c r="B22" s="822"/>
      <c r="C22" s="47" t="e">
        <f>SUM(C14,C20,C21)</f>
        <v>#REF!</v>
      </c>
      <c r="D22" s="47" t="e">
        <f>SUM(D14,D20,D21)</f>
        <v>#REF!</v>
      </c>
      <c r="E22" s="47" t="e">
        <f>SUM(E14,E20,E21)</f>
        <v>#REF!</v>
      </c>
      <c r="F22" s="51">
        <f>SUM(F14,F21,F20)</f>
        <v>363752728</v>
      </c>
      <c r="G22" s="47" t="e">
        <f>SUM(G14,G20,G21)</f>
        <v>#REF!</v>
      </c>
      <c r="H22" s="47" t="e">
        <f>SUM(H14,H20,H21)</f>
        <v>#REF!</v>
      </c>
      <c r="I22" s="47" t="e">
        <f>SUM(I14,I20,I21)</f>
        <v>#REF!</v>
      </c>
      <c r="J22" s="51" t="e">
        <f>SUM(J14,J21,J20)</f>
        <v>#REF!</v>
      </c>
      <c r="K22" s="47">
        <f>SUM(K14,K20,K21)</f>
        <v>0</v>
      </c>
      <c r="L22" s="47">
        <f>SUM(L14,L20,L21)</f>
        <v>0</v>
      </c>
      <c r="M22" s="47">
        <f>SUM(M14,M20,M21)</f>
        <v>0</v>
      </c>
      <c r="N22" s="51">
        <f>SUM(N14,N21,N20)</f>
        <v>70626433</v>
      </c>
      <c r="O22" s="47" t="e">
        <f>SUM(O14,O20,O21)</f>
        <v>#REF!</v>
      </c>
      <c r="P22" s="47" t="e">
        <f>SUM(P14,P20,P21)</f>
        <v>#REF!</v>
      </c>
      <c r="Q22" s="47" t="e">
        <f>SUM(Q14,Q20,Q21)</f>
        <v>#REF!</v>
      </c>
      <c r="R22" s="51" t="e">
        <f>SUM(R14,R21,R20)</f>
        <v>#REF!</v>
      </c>
      <c r="S22" s="47" t="e">
        <f>SUM(S14,S20,S21)</f>
        <v>#REF!</v>
      </c>
      <c r="T22" s="47" t="e">
        <f>SUM(T14,T20,T21)</f>
        <v>#REF!</v>
      </c>
      <c r="U22" s="47" t="e">
        <f>SUM(U14,U20,U21)</f>
        <v>#REF!</v>
      </c>
      <c r="V22" s="51">
        <f>SUM(,V14+V20+V21)</f>
        <v>434379161</v>
      </c>
      <c r="Z22" s="65"/>
    </row>
    <row r="23" spans="1:26" ht="18.75" x14ac:dyDescent="0.3">
      <c r="A23" s="4" t="s">
        <v>316</v>
      </c>
      <c r="B23" s="150" t="s">
        <v>666</v>
      </c>
      <c r="C23" s="9">
        <f>SUM(Önkormányzat!C77)</f>
        <v>0</v>
      </c>
      <c r="D23" s="10">
        <f>SUM(Önkormányzat!D77)</f>
        <v>0</v>
      </c>
      <c r="E23" s="10">
        <f>SUM(Önkormányzat!E77)</f>
        <v>0</v>
      </c>
      <c r="F23" s="165">
        <f>SUM(Önkormányzat!F77)</f>
        <v>332434</v>
      </c>
      <c r="G23" s="46" t="e">
        <f>SUM(#REF!)</f>
        <v>#REF!</v>
      </c>
      <c r="H23" s="46" t="e">
        <f>SUM(#REF!)</f>
        <v>#REF!</v>
      </c>
      <c r="I23" s="46" t="e">
        <f>SUM(#REF!)</f>
        <v>#REF!</v>
      </c>
      <c r="J23" s="165" t="e">
        <f>SUM(#REF!)</f>
        <v>#REF!</v>
      </c>
      <c r="K23" s="46">
        <f>SUM(Óvoda!C77)</f>
        <v>0</v>
      </c>
      <c r="L23" s="46">
        <f>SUM(Óvoda!D77)</f>
        <v>0</v>
      </c>
      <c r="M23" s="46">
        <f>SUM(Óvoda!E77)</f>
        <v>0</v>
      </c>
      <c r="N23" s="25">
        <f>SUM(Óvoda!F77)</f>
        <v>0</v>
      </c>
      <c r="O23" s="46" t="e">
        <f>SUM(#REF!)</f>
        <v>#REF!</v>
      </c>
      <c r="P23" s="38" t="e">
        <f>SUM(#REF!)</f>
        <v>#REF!</v>
      </c>
      <c r="Q23" s="38" t="e">
        <f>SUM(#REF!)</f>
        <v>#REF!</v>
      </c>
      <c r="R23" s="25" t="e">
        <f>SUM(#REF!)</f>
        <v>#REF!</v>
      </c>
      <c r="S23" s="162" t="e">
        <f t="shared" ref="S23:T25" si="6">SUM(C23,G23,K23,O23)</f>
        <v>#REF!</v>
      </c>
      <c r="T23" s="162" t="e">
        <f t="shared" si="6"/>
        <v>#REF!</v>
      </c>
      <c r="U23" s="162" t="e">
        <f t="shared" si="0"/>
        <v>#REF!</v>
      </c>
      <c r="V23" s="25">
        <f>SUM(F23)</f>
        <v>332434</v>
      </c>
      <c r="Z23" s="65"/>
    </row>
    <row r="24" spans="1:26" ht="18.75" x14ac:dyDescent="0.3">
      <c r="A24" s="158" t="s">
        <v>304</v>
      </c>
      <c r="B24" s="159" t="s">
        <v>77</v>
      </c>
      <c r="C24" s="9" t="e">
        <f>SUM(Önkormányzat!C78)</f>
        <v>#REF!</v>
      </c>
      <c r="D24" s="10" t="e">
        <f>SUM(Önkormányzat!D78)</f>
        <v>#REF!</v>
      </c>
      <c r="E24" s="10" t="e">
        <f>SUM(Önkormányzat!E78)</f>
        <v>#REF!</v>
      </c>
      <c r="F24" s="165">
        <f>SUM(Önkormányzat!F78)</f>
        <v>69183233</v>
      </c>
      <c r="G24" s="46" t="e">
        <f>SUM(-#REF!)</f>
        <v>#REF!</v>
      </c>
      <c r="H24" s="46" t="e">
        <f>SUM(-#REF!)</f>
        <v>#REF!</v>
      </c>
      <c r="I24" s="46" t="e">
        <f>SUM(-#REF!)</f>
        <v>#REF!</v>
      </c>
      <c r="J24" s="164" t="e">
        <f>SUM(-#REF!)</f>
        <v>#REF!</v>
      </c>
      <c r="K24" s="46">
        <f>SUM(-Óvoda!C127)</f>
        <v>0</v>
      </c>
      <c r="L24" s="46">
        <f>SUM(-Óvoda!D127)</f>
        <v>0</v>
      </c>
      <c r="M24" s="46">
        <f>SUM(-Óvoda!E127)</f>
        <v>0</v>
      </c>
      <c r="N24" s="164"/>
      <c r="O24" s="46" t="e">
        <f>SUM(-#REF!)</f>
        <v>#REF!</v>
      </c>
      <c r="P24" s="46" t="e">
        <f>SUM(-#REF!)</f>
        <v>#REF!</v>
      </c>
      <c r="Q24" s="46" t="e">
        <f>SUM(-#REF!)</f>
        <v>#REF!</v>
      </c>
      <c r="R24" s="164" t="e">
        <f>SUM(-#REF!)</f>
        <v>#REF!</v>
      </c>
      <c r="S24" s="162" t="e">
        <f t="shared" si="6"/>
        <v>#REF!</v>
      </c>
      <c r="T24" s="162" t="e">
        <f t="shared" si="6"/>
        <v>#REF!</v>
      </c>
      <c r="U24" s="162" t="e">
        <f t="shared" si="0"/>
        <v>#REF!</v>
      </c>
      <c r="V24" s="25">
        <f>SUM(F24,,N24)</f>
        <v>69183233</v>
      </c>
    </row>
    <row r="25" spans="1:26" ht="18.75" x14ac:dyDescent="0.3">
      <c r="A25" s="4" t="s">
        <v>318</v>
      </c>
      <c r="B25" s="150" t="s">
        <v>667</v>
      </c>
      <c r="C25" s="9">
        <f>SUM(Önkormányzat!C79)</f>
        <v>0</v>
      </c>
      <c r="D25" s="10">
        <f>SUM(Önkormányzat!D79)</f>
        <v>0</v>
      </c>
      <c r="E25" s="10">
        <f>SUM(Önkormányzat!E79)</f>
        <v>0</v>
      </c>
      <c r="F25" s="165">
        <f>SUM(Önkormányzat!F79)</f>
        <v>524833</v>
      </c>
      <c r="G25" s="46" t="e">
        <f>SUM(#REF!)</f>
        <v>#REF!</v>
      </c>
      <c r="H25" s="46" t="e">
        <f>SUM(#REF!)</f>
        <v>#REF!</v>
      </c>
      <c r="I25" s="46" t="e">
        <f>SUM(#REF!)</f>
        <v>#REF!</v>
      </c>
      <c r="J25" s="165" t="e">
        <f>SUM(#REF!)</f>
        <v>#REF!</v>
      </c>
      <c r="K25" s="46">
        <f>SUM(Óvoda!C79)</f>
        <v>0</v>
      </c>
      <c r="L25" s="46">
        <f>SUM(Óvoda!D79)</f>
        <v>0</v>
      </c>
      <c r="M25" s="46">
        <f>SUM(Óvoda!E79)</f>
        <v>0</v>
      </c>
      <c r="N25" s="25">
        <f>SUM(Óvoda!F79)</f>
        <v>0</v>
      </c>
      <c r="O25" s="46" t="e">
        <f>SUM(#REF!)</f>
        <v>#REF!</v>
      </c>
      <c r="P25" s="38" t="e">
        <f>SUM(#REF!)</f>
        <v>#REF!</v>
      </c>
      <c r="Q25" s="38" t="e">
        <f>SUM(#REF!)</f>
        <v>#REF!</v>
      </c>
      <c r="R25" s="25" t="e">
        <f>SUM(#REF!)</f>
        <v>#REF!</v>
      </c>
      <c r="S25" s="162" t="e">
        <f t="shared" si="6"/>
        <v>#REF!</v>
      </c>
      <c r="T25" s="162" t="e">
        <f t="shared" si="6"/>
        <v>#REF!</v>
      </c>
      <c r="U25" s="162" t="e">
        <f>SUM(E25,I25,M25,Q25)</f>
        <v>#REF!</v>
      </c>
      <c r="V25" s="25">
        <f>SUM(F25,,N25)</f>
        <v>524833</v>
      </c>
    </row>
    <row r="26" spans="1:26" ht="18.75" x14ac:dyDescent="0.3">
      <c r="A26" s="821" t="s">
        <v>399</v>
      </c>
      <c r="B26" s="822"/>
      <c r="C26" s="47" t="e">
        <f t="shared" ref="C26:V26" si="7">SUM(C22:C25)</f>
        <v>#REF!</v>
      </c>
      <c r="D26" s="50" t="e">
        <f t="shared" si="7"/>
        <v>#REF!</v>
      </c>
      <c r="E26" s="50" t="e">
        <f t="shared" si="7"/>
        <v>#REF!</v>
      </c>
      <c r="F26" s="51">
        <f t="shared" si="7"/>
        <v>433793228</v>
      </c>
      <c r="G26" s="50" t="e">
        <f t="shared" si="7"/>
        <v>#REF!</v>
      </c>
      <c r="H26" s="50" t="e">
        <f t="shared" si="7"/>
        <v>#REF!</v>
      </c>
      <c r="I26" s="50" t="e">
        <f t="shared" si="7"/>
        <v>#REF!</v>
      </c>
      <c r="J26" s="51" t="e">
        <f t="shared" si="7"/>
        <v>#REF!</v>
      </c>
      <c r="K26" s="50">
        <f t="shared" si="7"/>
        <v>0</v>
      </c>
      <c r="L26" s="50">
        <f t="shared" si="7"/>
        <v>0</v>
      </c>
      <c r="M26" s="50">
        <f t="shared" si="7"/>
        <v>0</v>
      </c>
      <c r="N26" s="51">
        <f>SUM(N22,N24)</f>
        <v>70626433</v>
      </c>
      <c r="O26" s="50" t="e">
        <f t="shared" si="7"/>
        <v>#REF!</v>
      </c>
      <c r="P26" s="50" t="e">
        <f t="shared" si="7"/>
        <v>#REF!</v>
      </c>
      <c r="Q26" s="50" t="e">
        <f t="shared" si="7"/>
        <v>#REF!</v>
      </c>
      <c r="R26" s="51" t="e">
        <f t="shared" si="7"/>
        <v>#REF!</v>
      </c>
      <c r="S26" s="50" t="e">
        <f t="shared" si="7"/>
        <v>#REF!</v>
      </c>
      <c r="T26" s="50" t="e">
        <f t="shared" si="7"/>
        <v>#REF!</v>
      </c>
      <c r="U26" s="50" t="e">
        <f t="shared" si="7"/>
        <v>#REF!</v>
      </c>
      <c r="V26" s="51">
        <f t="shared" si="7"/>
        <v>504419661</v>
      </c>
    </row>
    <row r="27" spans="1:26" ht="15" x14ac:dyDescent="0.25">
      <c r="A27" s="160"/>
    </row>
    <row r="28" spans="1:26" ht="15" x14ac:dyDescent="0.25">
      <c r="A28" s="160"/>
    </row>
    <row r="29" spans="1:26" ht="18.75" x14ac:dyDescent="0.3">
      <c r="A29" s="819" t="s">
        <v>138</v>
      </c>
      <c r="B29" s="820"/>
      <c r="C29" s="22">
        <f>SUM(Önkormányzat!C143)</f>
        <v>0</v>
      </c>
      <c r="D29" s="22">
        <f>SUM(Önkormányzat!D143)</f>
        <v>0</v>
      </c>
      <c r="E29" s="22">
        <f>SUM(Önkormányzat!E143)</f>
        <v>0</v>
      </c>
      <c r="F29" s="56">
        <f>SUM(Önkormányzat!F143)</f>
        <v>9</v>
      </c>
      <c r="G29" s="22" t="e">
        <f>SUM(#REF!)</f>
        <v>#REF!</v>
      </c>
      <c r="H29" s="22" t="e">
        <f>SUM(#REF!)</f>
        <v>#REF!</v>
      </c>
      <c r="I29" s="22" t="e">
        <f>SUM(#REF!)</f>
        <v>#REF!</v>
      </c>
      <c r="J29" s="22" t="e">
        <f>SUM(#REF!)</f>
        <v>#REF!</v>
      </c>
      <c r="K29" s="22">
        <f>SUM(Óvoda!C131)</f>
        <v>0</v>
      </c>
      <c r="L29" s="22">
        <f>SUM(Óvoda!D131)</f>
        <v>0</v>
      </c>
      <c r="M29" s="22">
        <f>SUM(Óvoda!E131)</f>
        <v>0</v>
      </c>
      <c r="N29" s="359">
        <f>SUM(Óvoda!F131)</f>
        <v>11</v>
      </c>
      <c r="O29" s="22" t="e">
        <f>SUM(#REF!)</f>
        <v>#REF!</v>
      </c>
      <c r="P29" s="22" t="e">
        <f>SUM(#REF!)</f>
        <v>#REF!</v>
      </c>
      <c r="Q29" s="22" t="e">
        <f>SUM(#REF!)</f>
        <v>#REF!</v>
      </c>
      <c r="R29" s="359" t="e">
        <f>SUM(#REF!)</f>
        <v>#REF!</v>
      </c>
      <c r="S29" s="166" t="e">
        <f>SUM(C29,G29,K29,O29)</f>
        <v>#REF!</v>
      </c>
      <c r="T29" s="166" t="e">
        <f>SUM(D29,H29,L29,P29)</f>
        <v>#REF!</v>
      </c>
      <c r="U29" s="164" t="e">
        <f>SUM(E29,I29,M29,Q29)</f>
        <v>#REF!</v>
      </c>
      <c r="V29" s="167">
        <f>SUM(F29,,N29)</f>
        <v>20</v>
      </c>
    </row>
  </sheetData>
  <mergeCells count="17">
    <mergeCell ref="S4:U4"/>
    <mergeCell ref="S3:V3"/>
    <mergeCell ref="K3:N3"/>
    <mergeCell ref="C3:F3"/>
    <mergeCell ref="G3:J3"/>
    <mergeCell ref="G4:I4"/>
    <mergeCell ref="C4:E4"/>
    <mergeCell ref="O3:R3"/>
    <mergeCell ref="K4:M4"/>
    <mergeCell ref="O4:Q4"/>
    <mergeCell ref="A3:A5"/>
    <mergeCell ref="A29:B29"/>
    <mergeCell ref="A26:B26"/>
    <mergeCell ref="A22:B22"/>
    <mergeCell ref="A14:B14"/>
    <mergeCell ref="A20:B20"/>
    <mergeCell ref="B3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&amp;L&amp;"Times,Félkövér"&amp;14Levél Községi Önkormányzat&amp;C&amp;"Times,Félkövér"&amp;14Kiadá összesen 2019&amp;R&amp;"Times,Normál"&amp;12 4. mellékletAdatok: 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theme="3" tint="0.79998168889431442"/>
  </sheetPr>
  <dimension ref="A1:J34"/>
  <sheetViews>
    <sheetView view="pageLayout" workbookViewId="0">
      <selection activeCell="F1" sqref="F1:H1"/>
    </sheetView>
  </sheetViews>
  <sheetFormatPr defaultRowHeight="12.75" x14ac:dyDescent="0.2"/>
  <cols>
    <col min="1" max="1" width="7.7109375" customWidth="1"/>
    <col min="2" max="2" width="55.28515625" customWidth="1"/>
    <col min="3" max="3" width="10.140625" hidden="1" customWidth="1"/>
    <col min="4" max="4" width="9.28515625" hidden="1" customWidth="1"/>
    <col min="5" max="5" width="18.7109375" hidden="1" customWidth="1"/>
    <col min="6" max="6" width="12.7109375" hidden="1" customWidth="1"/>
    <col min="7" max="7" width="9.28515625" hidden="1" customWidth="1"/>
    <col min="8" max="8" width="15.5703125" customWidth="1"/>
    <col min="9" max="9" width="15.85546875" customWidth="1"/>
  </cols>
  <sheetData>
    <row r="1" spans="1:10" ht="20.100000000000001" customHeight="1" x14ac:dyDescent="0.2">
      <c r="B1" s="829" t="s">
        <v>450</v>
      </c>
      <c r="C1" s="831" t="s">
        <v>51</v>
      </c>
      <c r="D1" s="832"/>
      <c r="E1" s="833"/>
      <c r="F1" s="831" t="s">
        <v>729</v>
      </c>
      <c r="G1" s="832"/>
      <c r="H1" s="833"/>
      <c r="I1" s="834" t="s">
        <v>54</v>
      </c>
    </row>
    <row r="2" spans="1:10" ht="20.100000000000001" customHeight="1" x14ac:dyDescent="0.2">
      <c r="A2" s="278"/>
      <c r="B2" s="830"/>
      <c r="C2" s="303" t="s">
        <v>81</v>
      </c>
      <c r="D2" s="303" t="s">
        <v>82</v>
      </c>
      <c r="E2" s="303" t="s">
        <v>83</v>
      </c>
      <c r="F2" s="303" t="s">
        <v>81</v>
      </c>
      <c r="G2" s="303" t="s">
        <v>82</v>
      </c>
      <c r="H2" s="303" t="s">
        <v>83</v>
      </c>
      <c r="I2" s="835"/>
    </row>
    <row r="3" spans="1:10" ht="20.100000000000001" customHeight="1" x14ac:dyDescent="0.2">
      <c r="A3" s="384" t="s">
        <v>456</v>
      </c>
      <c r="B3" s="385" t="s">
        <v>478</v>
      </c>
      <c r="C3" s="370"/>
      <c r="D3" s="360"/>
      <c r="E3" s="386"/>
      <c r="F3" s="387"/>
      <c r="G3" s="376"/>
      <c r="H3" s="386"/>
      <c r="I3" s="381">
        <f t="shared" ref="I3:I12" si="0">SUM(H3-E3)</f>
        <v>0</v>
      </c>
    </row>
    <row r="4" spans="1:10" ht="20.100000000000001" customHeight="1" x14ac:dyDescent="0.25">
      <c r="A4" s="377"/>
      <c r="B4" s="383" t="s">
        <v>473</v>
      </c>
      <c r="C4" s="370"/>
      <c r="D4" s="360"/>
      <c r="E4" s="375"/>
      <c r="F4" s="370"/>
      <c r="G4" s="376"/>
      <c r="H4" s="375"/>
      <c r="I4" s="381">
        <f t="shared" si="0"/>
        <v>0</v>
      </c>
    </row>
    <row r="5" spans="1:10" ht="20.100000000000001" customHeight="1" x14ac:dyDescent="0.25">
      <c r="A5" s="160" t="s">
        <v>471</v>
      </c>
      <c r="B5" s="57" t="s">
        <v>20</v>
      </c>
      <c r="C5" s="13"/>
      <c r="D5" s="14"/>
      <c r="E5" s="305"/>
      <c r="F5" s="304"/>
      <c r="G5" s="14"/>
      <c r="H5" s="305"/>
      <c r="I5" s="381">
        <f t="shared" si="0"/>
        <v>0</v>
      </c>
    </row>
    <row r="6" spans="1:10" ht="20.100000000000001" customHeight="1" x14ac:dyDescent="0.25">
      <c r="A6" s="160" t="s">
        <v>472</v>
      </c>
      <c r="B6" s="57" t="s">
        <v>21</v>
      </c>
      <c r="C6" s="13"/>
      <c r="D6" s="14"/>
      <c r="E6" s="305"/>
      <c r="F6" s="304"/>
      <c r="G6" s="14"/>
      <c r="H6" s="305"/>
      <c r="I6" s="381">
        <f t="shared" si="0"/>
        <v>0</v>
      </c>
    </row>
    <row r="7" spans="1:10" ht="20.100000000000001" customHeight="1" x14ac:dyDescent="0.25">
      <c r="A7" s="160" t="s">
        <v>18</v>
      </c>
      <c r="B7" s="57" t="s">
        <v>468</v>
      </c>
      <c r="C7" s="13"/>
      <c r="D7" s="14"/>
      <c r="E7" s="305"/>
      <c r="F7" s="304"/>
      <c r="G7" s="14"/>
      <c r="H7" s="305"/>
      <c r="I7" s="381">
        <f t="shared" si="0"/>
        <v>0</v>
      </c>
    </row>
    <row r="8" spans="1:10" ht="20.100000000000001" customHeight="1" x14ac:dyDescent="0.25">
      <c r="A8" s="160" t="s">
        <v>19</v>
      </c>
      <c r="B8" s="57" t="s">
        <v>22</v>
      </c>
      <c r="C8" s="13"/>
      <c r="D8" s="14"/>
      <c r="E8" s="305"/>
      <c r="F8" s="304"/>
      <c r="G8" s="14"/>
      <c r="H8" s="305"/>
      <c r="I8" s="381">
        <f t="shared" si="0"/>
        <v>0</v>
      </c>
    </row>
    <row r="9" spans="1:10" ht="20.100000000000001" customHeight="1" x14ac:dyDescent="0.2">
      <c r="A9" s="378" t="s">
        <v>477</v>
      </c>
      <c r="B9" s="58" t="s">
        <v>476</v>
      </c>
      <c r="C9" s="13"/>
      <c r="D9" s="14"/>
      <c r="E9" s="317">
        <f>SUM(E5:E8)</f>
        <v>0</v>
      </c>
      <c r="F9" s="304"/>
      <c r="G9" s="14"/>
      <c r="H9" s="317"/>
      <c r="I9" s="381">
        <f t="shared" si="0"/>
        <v>0</v>
      </c>
      <c r="J9" s="361"/>
    </row>
    <row r="10" spans="1:10" ht="20.100000000000001" customHeight="1" x14ac:dyDescent="0.25">
      <c r="A10" s="160"/>
      <c r="B10" s="383" t="s">
        <v>473</v>
      </c>
      <c r="C10" s="13"/>
      <c r="D10" s="14"/>
      <c r="E10" s="375"/>
      <c r="F10" s="304"/>
      <c r="G10" s="14"/>
      <c r="H10" s="375"/>
      <c r="I10" s="381">
        <f t="shared" si="0"/>
        <v>0</v>
      </c>
    </row>
    <row r="11" spans="1:10" ht="20.100000000000001" customHeight="1" x14ac:dyDescent="0.25">
      <c r="A11" s="160" t="s">
        <v>470</v>
      </c>
      <c r="B11" s="57" t="s">
        <v>469</v>
      </c>
      <c r="C11" s="13"/>
      <c r="D11" s="14"/>
      <c r="E11" s="305"/>
      <c r="F11" s="304"/>
      <c r="G11" s="14"/>
      <c r="H11" s="305"/>
      <c r="I11" s="381">
        <f t="shared" si="0"/>
        <v>0</v>
      </c>
    </row>
    <row r="12" spans="1:10" ht="20.100000000000001" customHeight="1" x14ac:dyDescent="0.25">
      <c r="A12" s="160"/>
      <c r="B12" s="57" t="s">
        <v>473</v>
      </c>
      <c r="C12" s="13"/>
      <c r="D12" s="14"/>
      <c r="E12" s="305"/>
      <c r="F12" s="304"/>
      <c r="G12" s="14"/>
      <c r="H12" s="375"/>
      <c r="I12" s="381">
        <f t="shared" si="0"/>
        <v>0</v>
      </c>
    </row>
    <row r="13" spans="1:10" ht="20.100000000000001" customHeight="1" x14ac:dyDescent="0.25">
      <c r="A13" s="371" t="s">
        <v>458</v>
      </c>
      <c r="B13" s="364" t="s">
        <v>457</v>
      </c>
      <c r="C13" s="311"/>
      <c r="D13" s="312"/>
      <c r="E13" s="313">
        <f>SUM(E9:E12)</f>
        <v>0</v>
      </c>
      <c r="F13" s="314">
        <f>SUM(F5:F12)</f>
        <v>0</v>
      </c>
      <c r="G13" s="312"/>
      <c r="H13" s="313">
        <f>H3</f>
        <v>0</v>
      </c>
      <c r="I13" s="313">
        <f>SUM(I9:I12)</f>
        <v>0</v>
      </c>
    </row>
    <row r="14" spans="1:10" ht="20.100000000000001" customHeight="1" x14ac:dyDescent="0.25">
      <c r="A14" s="42"/>
      <c r="B14" s="58" t="s">
        <v>84</v>
      </c>
      <c r="C14" s="15"/>
      <c r="D14" s="16"/>
      <c r="E14" s="316"/>
      <c r="F14" s="304"/>
      <c r="G14" s="16"/>
      <c r="H14" s="319"/>
      <c r="I14" s="381">
        <f t="shared" ref="I14:I22" si="1">SUM(H14-E14)</f>
        <v>0</v>
      </c>
    </row>
    <row r="15" spans="1:10" ht="20.100000000000001" customHeight="1" x14ac:dyDescent="0.25">
      <c r="A15" s="42" t="s">
        <v>23</v>
      </c>
      <c r="B15" s="58" t="s">
        <v>29</v>
      </c>
      <c r="C15" s="12"/>
      <c r="D15" s="17"/>
      <c r="E15" s="367"/>
      <c r="F15" s="304"/>
      <c r="G15" s="306"/>
      <c r="H15" s="320"/>
      <c r="I15" s="381">
        <f t="shared" si="1"/>
        <v>0</v>
      </c>
    </row>
    <row r="16" spans="1:10" ht="20.100000000000001" customHeight="1" x14ac:dyDescent="0.2">
      <c r="A16" s="42" t="s">
        <v>24</v>
      </c>
      <c r="B16" s="57" t="s">
        <v>27</v>
      </c>
      <c r="C16" s="13"/>
      <c r="D16" s="14"/>
      <c r="E16" s="368"/>
      <c r="F16" s="304"/>
      <c r="G16" s="307"/>
      <c r="H16" s="321"/>
      <c r="I16" s="381">
        <f t="shared" si="1"/>
        <v>0</v>
      </c>
    </row>
    <row r="17" spans="1:9" ht="20.100000000000001" customHeight="1" x14ac:dyDescent="0.2">
      <c r="A17" s="42" t="s">
        <v>33</v>
      </c>
      <c r="B17" s="58" t="s">
        <v>31</v>
      </c>
      <c r="C17" s="13"/>
      <c r="D17" s="14"/>
      <c r="E17" s="368"/>
      <c r="F17" s="304"/>
      <c r="G17" s="308"/>
      <c r="H17" s="368"/>
      <c r="I17" s="381">
        <f t="shared" si="1"/>
        <v>0</v>
      </c>
    </row>
    <row r="18" spans="1:9" ht="20.100000000000001" customHeight="1" x14ac:dyDescent="0.2">
      <c r="A18" s="42"/>
      <c r="B18" s="58" t="s">
        <v>664</v>
      </c>
      <c r="C18" s="13"/>
      <c r="D18" s="14"/>
      <c r="E18" s="368"/>
      <c r="F18" s="304"/>
      <c r="G18" s="308"/>
      <c r="H18" s="368"/>
      <c r="I18" s="381"/>
    </row>
    <row r="19" spans="1:9" ht="20.100000000000001" customHeight="1" x14ac:dyDescent="0.2">
      <c r="A19" s="42" t="s">
        <v>25</v>
      </c>
      <c r="B19" s="58" t="s">
        <v>30</v>
      </c>
      <c r="C19" s="13"/>
      <c r="D19" s="19"/>
      <c r="E19" s="369"/>
      <c r="F19" s="304"/>
      <c r="G19" s="309"/>
      <c r="H19" s="369"/>
      <c r="I19" s="381">
        <f t="shared" si="1"/>
        <v>0</v>
      </c>
    </row>
    <row r="20" spans="1:9" ht="20.100000000000001" customHeight="1" x14ac:dyDescent="0.2">
      <c r="A20" s="42" t="s">
        <v>26</v>
      </c>
      <c r="B20" s="59" t="s">
        <v>28</v>
      </c>
      <c r="C20" s="18"/>
      <c r="D20" s="14"/>
      <c r="E20" s="368"/>
      <c r="F20" s="304"/>
      <c r="G20" s="307"/>
      <c r="H20" s="368"/>
      <c r="I20" s="381">
        <f t="shared" si="1"/>
        <v>0</v>
      </c>
    </row>
    <row r="21" spans="1:9" ht="20.100000000000001" customHeight="1" x14ac:dyDescent="0.2">
      <c r="A21" s="42" t="s">
        <v>34</v>
      </c>
      <c r="B21" s="58" t="s">
        <v>32</v>
      </c>
      <c r="C21" s="13"/>
      <c r="D21" s="19"/>
      <c r="E21" s="369"/>
      <c r="F21" s="304"/>
      <c r="G21" s="310"/>
      <c r="H21" s="369"/>
      <c r="I21" s="381">
        <f t="shared" si="1"/>
        <v>0</v>
      </c>
    </row>
    <row r="22" spans="1:9" ht="38.25" customHeight="1" x14ac:dyDescent="0.2">
      <c r="A22" s="42"/>
      <c r="B22" s="58" t="s">
        <v>665</v>
      </c>
      <c r="C22" s="13"/>
      <c r="D22" s="19"/>
      <c r="E22" s="318"/>
      <c r="F22" s="304"/>
      <c r="G22" s="310"/>
      <c r="H22" s="322"/>
      <c r="I22" s="381">
        <f t="shared" si="1"/>
        <v>0</v>
      </c>
    </row>
    <row r="23" spans="1:9" ht="20.100000000000001" customHeight="1" x14ac:dyDescent="0.25">
      <c r="A23" s="371" t="s">
        <v>460</v>
      </c>
      <c r="B23" s="364" t="s">
        <v>459</v>
      </c>
      <c r="C23" s="311"/>
      <c r="D23" s="362"/>
      <c r="E23" s="318">
        <f>SUM(E15:E21)</f>
        <v>0</v>
      </c>
      <c r="F23" s="363">
        <f>SUM(F15,F21)</f>
        <v>0</v>
      </c>
      <c r="G23" s="362"/>
      <c r="H23" s="318">
        <v>43679600</v>
      </c>
      <c r="I23" s="318">
        <f>SUM(I15:I22)</f>
        <v>0</v>
      </c>
    </row>
    <row r="24" spans="1:9" ht="20.100000000000001" customHeight="1" x14ac:dyDescent="0.25">
      <c r="B24" s="380" t="s">
        <v>474</v>
      </c>
      <c r="C24" s="13"/>
      <c r="D24" s="14"/>
      <c r="E24" s="368"/>
      <c r="F24" s="304"/>
      <c r="G24" s="14"/>
      <c r="H24" s="368"/>
      <c r="I24" s="381">
        <f>SUM(H24-E24)</f>
        <v>0</v>
      </c>
    </row>
    <row r="25" spans="1:9" ht="20.100000000000001" customHeight="1" x14ac:dyDescent="0.25">
      <c r="B25" s="2" t="s">
        <v>537</v>
      </c>
      <c r="C25" s="13"/>
      <c r="D25" s="14"/>
      <c r="E25" s="317"/>
      <c r="F25" s="304"/>
      <c r="G25" s="14"/>
      <c r="H25" s="317"/>
      <c r="I25" s="381">
        <f>SUM(H25-E25)</f>
        <v>0</v>
      </c>
    </row>
    <row r="26" spans="1:9" ht="20.100000000000001" customHeight="1" x14ac:dyDescent="0.25">
      <c r="A26" s="372" t="s">
        <v>461</v>
      </c>
      <c r="B26" s="119" t="s">
        <v>462</v>
      </c>
      <c r="C26" s="323"/>
      <c r="D26" s="323"/>
      <c r="E26" s="323">
        <f>SUM(E24:E25)</f>
        <v>0</v>
      </c>
      <c r="F26" s="324"/>
      <c r="G26" s="323"/>
      <c r="H26" s="323">
        <v>10447209</v>
      </c>
      <c r="I26" s="323">
        <f>SUM(I24:I25)</f>
        <v>0</v>
      </c>
    </row>
    <row r="27" spans="1:9" ht="20.100000000000001" customHeight="1" x14ac:dyDescent="0.25">
      <c r="B27" s="27" t="s">
        <v>463</v>
      </c>
      <c r="C27" s="21"/>
      <c r="D27" s="21"/>
      <c r="E27" s="192"/>
      <c r="F27" s="304"/>
      <c r="G27" s="21"/>
      <c r="H27" s="192"/>
      <c r="I27" s="381">
        <f>SUM(H27-E27)</f>
        <v>0</v>
      </c>
    </row>
    <row r="28" spans="1:9" ht="20.100000000000001" customHeight="1" x14ac:dyDescent="0.25">
      <c r="B28" s="447" t="s">
        <v>505</v>
      </c>
      <c r="C28" s="21"/>
      <c r="D28" s="21"/>
      <c r="E28" s="113"/>
      <c r="F28" s="304"/>
      <c r="G28" s="21"/>
      <c r="H28" s="379"/>
      <c r="I28" s="381">
        <f>SUM(H28-E28)</f>
        <v>0</v>
      </c>
    </row>
    <row r="29" spans="1:9" ht="20.100000000000001" customHeight="1" x14ac:dyDescent="0.2">
      <c r="A29" s="373" t="s">
        <v>464</v>
      </c>
      <c r="B29" s="364" t="s">
        <v>465</v>
      </c>
      <c r="C29" s="311"/>
      <c r="D29" s="312"/>
      <c r="E29" s="315">
        <f>SUM(E27:E28)</f>
        <v>0</v>
      </c>
      <c r="F29" s="365"/>
      <c r="G29" s="366"/>
      <c r="H29" s="315">
        <f>SUM(H27:H28)</f>
        <v>0</v>
      </c>
      <c r="I29" s="315">
        <f>SUM(I27:I28)</f>
        <v>0</v>
      </c>
    </row>
    <row r="30" spans="1:9" ht="20.100000000000001" customHeight="1" x14ac:dyDescent="0.25">
      <c r="B30" s="27" t="s">
        <v>139</v>
      </c>
      <c r="C30" s="21"/>
      <c r="D30" s="21"/>
      <c r="E30" s="192"/>
      <c r="F30" s="6"/>
      <c r="G30" s="21"/>
      <c r="H30" s="116">
        <v>2386120</v>
      </c>
      <c r="I30" s="381">
        <f>SUM(H30-E30)</f>
        <v>2386120</v>
      </c>
    </row>
    <row r="31" spans="1:9" ht="20.100000000000001" customHeight="1" x14ac:dyDescent="0.25">
      <c r="B31" s="496" t="s">
        <v>538</v>
      </c>
      <c r="C31" s="20"/>
      <c r="D31" s="21"/>
      <c r="E31" s="116"/>
      <c r="F31" s="6"/>
      <c r="G31" s="21"/>
      <c r="H31" s="116"/>
      <c r="I31" s="381">
        <f>SUM(H31-E31)</f>
        <v>0</v>
      </c>
    </row>
    <row r="32" spans="1:9" ht="20.100000000000001" customHeight="1" x14ac:dyDescent="0.25">
      <c r="A32" s="374" t="s">
        <v>466</v>
      </c>
      <c r="B32" s="119" t="s">
        <v>467</v>
      </c>
      <c r="C32" s="326"/>
      <c r="D32" s="325"/>
      <c r="E32" s="113">
        <f>SUM(E30:E31)</f>
        <v>0</v>
      </c>
      <c r="F32" s="113"/>
      <c r="G32" s="325"/>
      <c r="H32" s="113">
        <f>SUM(H30:H31)</f>
        <v>2386120</v>
      </c>
      <c r="I32" s="113">
        <f>SUM(I30:I31)</f>
        <v>2386120</v>
      </c>
    </row>
    <row r="33" spans="1:9" ht="20.100000000000001" customHeight="1" x14ac:dyDescent="0.25">
      <c r="A33" s="374" t="s">
        <v>539</v>
      </c>
      <c r="B33" s="119" t="s">
        <v>475</v>
      </c>
      <c r="C33" s="326"/>
      <c r="D33" s="47"/>
      <c r="E33" s="113"/>
      <c r="F33" s="113"/>
      <c r="G33" s="47"/>
      <c r="H33" s="113"/>
      <c r="I33" s="382">
        <f>SUM(H33-E33)</f>
        <v>0</v>
      </c>
    </row>
    <row r="34" spans="1:9" ht="20.100000000000001" customHeight="1" x14ac:dyDescent="0.3">
      <c r="B34" s="26" t="s">
        <v>86</v>
      </c>
      <c r="C34" s="23"/>
      <c r="D34" s="23"/>
      <c r="E34" s="24">
        <f>SUM(E13,E23,E26,E29,E32,E33)</f>
        <v>0</v>
      </c>
      <c r="F34" s="43"/>
      <c r="G34" s="23"/>
      <c r="H34" s="399">
        <f>SUM(H13,H23,H26,H29,H32,H33)</f>
        <v>56512929</v>
      </c>
      <c r="I34" s="24">
        <f>SUM(I13,I23,I26,I29,I32,I33)</f>
        <v>2386120</v>
      </c>
    </row>
  </sheetData>
  <mergeCells count="4">
    <mergeCell ref="B1:B2"/>
    <mergeCell ref="C1:E1"/>
    <mergeCell ref="I1:I2"/>
    <mergeCell ref="F1:H1"/>
  </mergeCells>
  <phoneticPr fontId="2" type="noConversion"/>
  <pageMargins left="0.7" right="0.7" top="0.75" bottom="0.75" header="0.3" footer="0.3"/>
  <pageSetup paperSize="9" scale="75" orientation="portrait" r:id="rId1"/>
  <headerFooter>
    <oddHeader>&amp;L&amp;"Times,Félkövér"&amp;14Levél Község  Önkormányzata&amp;C&amp;"Times New Roman,Félkövér"&amp;14Állami támogatások  2019.&amp;R&amp;"Times,Normál"&amp;12 5. mellékletAdatok: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8">
    <tabColor theme="3" tint="0.79998168889431442"/>
  </sheetPr>
  <dimension ref="A1:H79"/>
  <sheetViews>
    <sheetView view="pageLayout" workbookViewId="0">
      <selection activeCell="K6" sqref="K6:K7"/>
    </sheetView>
  </sheetViews>
  <sheetFormatPr defaultRowHeight="12.75" x14ac:dyDescent="0.2"/>
  <cols>
    <col min="1" max="1" width="6.7109375" customWidth="1"/>
    <col min="2" max="2" width="66.5703125" customWidth="1"/>
    <col min="3" max="3" width="15.5703125" hidden="1" customWidth="1"/>
    <col min="4" max="4" width="16.5703125" hidden="1" customWidth="1"/>
    <col min="5" max="5" width="15.85546875" hidden="1" customWidth="1"/>
    <col min="6" max="6" width="22.28515625" style="523" customWidth="1"/>
    <col min="7" max="7" width="13.7109375" customWidth="1"/>
    <col min="8" max="8" width="10" bestFit="1" customWidth="1"/>
  </cols>
  <sheetData>
    <row r="1" spans="1:8" ht="15" customHeight="1" x14ac:dyDescent="0.25">
      <c r="A1" s="839" t="s">
        <v>287</v>
      </c>
      <c r="B1" s="842" t="s">
        <v>262</v>
      </c>
      <c r="C1" s="845" t="s">
        <v>51</v>
      </c>
      <c r="D1" s="845"/>
      <c r="E1" s="845"/>
      <c r="F1" s="836" t="s">
        <v>730</v>
      </c>
      <c r="G1" s="282" t="s">
        <v>50</v>
      </c>
    </row>
    <row r="2" spans="1:8" ht="13.5" customHeight="1" x14ac:dyDescent="0.2">
      <c r="A2" s="840"/>
      <c r="B2" s="843"/>
      <c r="C2" s="845"/>
      <c r="D2" s="845"/>
      <c r="E2" s="845"/>
      <c r="F2" s="837"/>
      <c r="G2" s="300" t="s">
        <v>135</v>
      </c>
    </row>
    <row r="3" spans="1:8" ht="12.75" customHeight="1" x14ac:dyDescent="0.2">
      <c r="A3" s="840"/>
      <c r="B3" s="843"/>
      <c r="C3" s="846" t="s">
        <v>263</v>
      </c>
      <c r="D3" s="846"/>
      <c r="E3" s="847" t="s">
        <v>71</v>
      </c>
      <c r="F3" s="837"/>
      <c r="G3" s="300" t="s">
        <v>136</v>
      </c>
    </row>
    <row r="4" spans="1:8" ht="18.75" x14ac:dyDescent="0.2">
      <c r="A4" s="841"/>
      <c r="B4" s="844"/>
      <c r="C4" s="301" t="s">
        <v>264</v>
      </c>
      <c r="D4" s="301" t="s">
        <v>265</v>
      </c>
      <c r="E4" s="847"/>
      <c r="F4" s="838"/>
      <c r="G4" s="302" t="s">
        <v>137</v>
      </c>
    </row>
    <row r="5" spans="1:8" ht="24.95" customHeight="1" x14ac:dyDescent="0.3">
      <c r="A5" s="39"/>
      <c r="B5" s="2"/>
      <c r="C5" s="128"/>
      <c r="D5" s="6"/>
      <c r="E5" s="129"/>
      <c r="F5" s="497"/>
      <c r="G5" s="104"/>
      <c r="H5" s="561"/>
    </row>
    <row r="6" spans="1:8" ht="24.95" customHeight="1" x14ac:dyDescent="0.3">
      <c r="A6" s="39"/>
      <c r="B6" s="2" t="s">
        <v>685</v>
      </c>
      <c r="C6" s="128"/>
      <c r="D6" s="6"/>
      <c r="E6" s="129"/>
      <c r="F6" s="497">
        <v>220000</v>
      </c>
      <c r="G6" s="104"/>
      <c r="H6" s="561"/>
    </row>
    <row r="7" spans="1:8" ht="24.95" customHeight="1" x14ac:dyDescent="0.25">
      <c r="A7" s="118" t="s">
        <v>236</v>
      </c>
      <c r="B7" s="117" t="s">
        <v>240</v>
      </c>
      <c r="C7" s="116">
        <f>SUM(C5:C5)</f>
        <v>0</v>
      </c>
      <c r="D7" s="113">
        <f>SUM(D5:D5)</f>
        <v>0</v>
      </c>
      <c r="E7" s="116">
        <f>SUM(E5:E5)</f>
        <v>0</v>
      </c>
      <c r="F7" s="113">
        <f>SUM(F5:F6)</f>
        <v>220000</v>
      </c>
      <c r="G7" s="113">
        <f>SUM(G5:G5)</f>
        <v>0</v>
      </c>
    </row>
    <row r="8" spans="1:8" ht="24.95" customHeight="1" x14ac:dyDescent="0.25">
      <c r="A8" s="409"/>
      <c r="B8" s="690" t="s">
        <v>686</v>
      </c>
      <c r="C8" s="6"/>
      <c r="D8" s="128"/>
      <c r="E8" s="6"/>
      <c r="F8" s="559">
        <v>10000000</v>
      </c>
      <c r="G8" s="128"/>
    </row>
    <row r="9" spans="1:8" ht="24.95" customHeight="1" x14ac:dyDescent="0.25">
      <c r="A9" s="409"/>
      <c r="B9" s="690" t="s">
        <v>710</v>
      </c>
      <c r="C9" s="6"/>
      <c r="D9" s="128"/>
      <c r="E9" s="6"/>
      <c r="F9" s="559">
        <v>5200000</v>
      </c>
      <c r="G9" s="128"/>
    </row>
    <row r="10" spans="1:8" ht="24.95" customHeight="1" x14ac:dyDescent="0.25">
      <c r="A10" s="409"/>
      <c r="B10" s="690" t="s">
        <v>711</v>
      </c>
      <c r="C10" s="6"/>
      <c r="D10" s="128"/>
      <c r="E10" s="6"/>
      <c r="F10" s="559">
        <v>21000000</v>
      </c>
      <c r="G10" s="128"/>
    </row>
    <row r="11" spans="1:8" ht="24.95" customHeight="1" x14ac:dyDescent="0.25">
      <c r="A11" s="409"/>
      <c r="B11" s="690" t="s">
        <v>712</v>
      </c>
      <c r="C11" s="6"/>
      <c r="D11" s="128"/>
      <c r="E11" s="6"/>
      <c r="F11" s="559">
        <v>1900000</v>
      </c>
      <c r="G11" s="128"/>
    </row>
    <row r="12" spans="1:8" ht="24.95" customHeight="1" x14ac:dyDescent="0.25">
      <c r="A12" s="409"/>
      <c r="B12" s="690" t="s">
        <v>713</v>
      </c>
      <c r="C12" s="6"/>
      <c r="D12" s="128"/>
      <c r="E12" s="6"/>
      <c r="F12" s="559">
        <v>30000000</v>
      </c>
      <c r="G12" s="128"/>
    </row>
    <row r="13" spans="1:8" ht="24.95" customHeight="1" x14ac:dyDescent="0.25">
      <c r="A13" s="409"/>
      <c r="B13" s="690" t="s">
        <v>714</v>
      </c>
      <c r="C13" s="6"/>
      <c r="D13" s="128"/>
      <c r="E13" s="6"/>
      <c r="F13" s="559">
        <v>1100000</v>
      </c>
      <c r="G13" s="128"/>
    </row>
    <row r="14" spans="1:8" ht="24.95" customHeight="1" x14ac:dyDescent="0.25">
      <c r="A14" s="409"/>
      <c r="B14" s="690" t="s">
        <v>721</v>
      </c>
      <c r="C14" s="6"/>
      <c r="D14" s="128"/>
      <c r="E14" s="6"/>
      <c r="F14" s="559">
        <v>2300000</v>
      </c>
      <c r="G14" s="128"/>
    </row>
    <row r="15" spans="1:8" ht="24.95" customHeight="1" x14ac:dyDescent="0.25">
      <c r="A15" s="409"/>
      <c r="B15" s="690" t="s">
        <v>722</v>
      </c>
      <c r="C15" s="6"/>
      <c r="D15" s="128"/>
      <c r="E15" s="6"/>
      <c r="F15" s="559">
        <v>1000000</v>
      </c>
      <c r="G15" s="128"/>
    </row>
    <row r="16" spans="1:8" ht="24.95" customHeight="1" x14ac:dyDescent="0.25">
      <c r="A16" s="409"/>
      <c r="B16" s="690"/>
      <c r="C16" s="6"/>
      <c r="D16" s="128"/>
      <c r="E16" s="6"/>
      <c r="F16" s="559"/>
      <c r="G16" s="128"/>
    </row>
    <row r="17" spans="1:8" ht="24.95" hidden="1" customHeight="1" x14ac:dyDescent="0.3">
      <c r="A17" s="39"/>
      <c r="B17" s="52"/>
      <c r="C17" s="128"/>
      <c r="D17" s="6"/>
      <c r="E17" s="400"/>
      <c r="F17" s="146"/>
      <c r="G17" s="104"/>
    </row>
    <row r="18" spans="1:8" ht="24.95" hidden="1" customHeight="1" x14ac:dyDescent="0.3">
      <c r="A18" s="40"/>
      <c r="B18" s="52"/>
      <c r="C18" s="128"/>
      <c r="D18" s="6"/>
      <c r="E18" s="129"/>
      <c r="F18" s="146"/>
      <c r="G18" s="104"/>
    </row>
    <row r="19" spans="1:8" ht="24.95" hidden="1" customHeight="1" x14ac:dyDescent="0.3">
      <c r="A19" s="39"/>
      <c r="B19" s="2"/>
      <c r="C19" s="128"/>
      <c r="D19" s="6"/>
      <c r="E19" s="400"/>
      <c r="F19" s="146"/>
      <c r="G19" s="104"/>
    </row>
    <row r="20" spans="1:8" ht="24.95" hidden="1" customHeight="1" x14ac:dyDescent="0.3">
      <c r="A20" s="39"/>
      <c r="B20" s="53"/>
      <c r="C20" s="128"/>
      <c r="D20" s="6"/>
      <c r="E20" s="129"/>
      <c r="F20" s="146"/>
      <c r="G20" s="104"/>
    </row>
    <row r="21" spans="1:8" ht="24.95" hidden="1" customHeight="1" x14ac:dyDescent="0.3">
      <c r="A21" s="39"/>
      <c r="B21" s="53"/>
      <c r="C21" s="128"/>
      <c r="D21" s="6"/>
      <c r="E21" s="129"/>
      <c r="F21" s="146"/>
      <c r="G21" s="104"/>
    </row>
    <row r="22" spans="1:8" ht="24.95" hidden="1" customHeight="1" x14ac:dyDescent="0.3">
      <c r="A22" s="40"/>
      <c r="B22" s="2"/>
      <c r="C22" s="128"/>
      <c r="D22" s="6"/>
      <c r="E22" s="129"/>
      <c r="F22" s="146"/>
      <c r="G22" s="104"/>
    </row>
    <row r="23" spans="1:8" ht="24.95" hidden="1" customHeight="1" x14ac:dyDescent="0.3">
      <c r="A23" s="39"/>
      <c r="B23" s="2"/>
      <c r="C23" s="128"/>
      <c r="D23" s="6"/>
      <c r="E23" s="129"/>
      <c r="F23" s="146"/>
      <c r="G23" s="104"/>
    </row>
    <row r="24" spans="1:8" ht="24.95" customHeight="1" x14ac:dyDescent="0.25">
      <c r="A24" s="118" t="s">
        <v>237</v>
      </c>
      <c r="B24" s="119" t="s">
        <v>241</v>
      </c>
      <c r="C24" s="116">
        <f>SUM(C17:C23)</f>
        <v>0</v>
      </c>
      <c r="D24" s="113">
        <f>SUM(D17:D23)</f>
        <v>0</v>
      </c>
      <c r="E24" s="116">
        <f>SUM(E17:E23)</f>
        <v>0</v>
      </c>
      <c r="F24" s="195">
        <f>F8+F9+F10+F11+F12+F13+F14+F15</f>
        <v>72500000</v>
      </c>
      <c r="G24" s="113">
        <f>SUM(G17:G23)</f>
        <v>0</v>
      </c>
    </row>
    <row r="25" spans="1:8" ht="24.95" customHeight="1" x14ac:dyDescent="0.3">
      <c r="A25" s="39"/>
      <c r="B25" s="54" t="s">
        <v>701</v>
      </c>
      <c r="C25" s="128"/>
      <c r="D25" s="6"/>
      <c r="E25" s="400"/>
      <c r="F25" s="497">
        <v>23675</v>
      </c>
      <c r="G25" s="104"/>
      <c r="H25" s="561"/>
    </row>
    <row r="26" spans="1:8" ht="24.95" hidden="1" customHeight="1" x14ac:dyDescent="0.3">
      <c r="A26" s="40"/>
      <c r="B26" s="2"/>
      <c r="C26" s="128"/>
      <c r="D26" s="6"/>
      <c r="E26" s="129"/>
      <c r="F26" s="146"/>
      <c r="G26" s="104"/>
    </row>
    <row r="27" spans="1:8" ht="24.95" hidden="1" customHeight="1" x14ac:dyDescent="0.3">
      <c r="A27" s="40"/>
      <c r="B27" s="2"/>
      <c r="C27" s="128"/>
      <c r="D27" s="6"/>
      <c r="E27" s="129"/>
      <c r="F27" s="146"/>
      <c r="G27" s="104"/>
    </row>
    <row r="28" spans="1:8" ht="24.95" hidden="1" customHeight="1" x14ac:dyDescent="0.3">
      <c r="A28" s="40"/>
      <c r="B28" s="410"/>
      <c r="C28" s="411"/>
      <c r="D28" s="412"/>
      <c r="E28" s="411"/>
      <c r="F28" s="146"/>
      <c r="G28" s="104"/>
    </row>
    <row r="29" spans="1:8" ht="24.95" customHeight="1" x14ac:dyDescent="0.3">
      <c r="A29" s="40"/>
      <c r="B29" s="2"/>
      <c r="C29" s="411"/>
      <c r="D29" s="412"/>
      <c r="E29" s="411"/>
      <c r="F29" s="146"/>
      <c r="G29" s="104"/>
    </row>
    <row r="30" spans="1:8" ht="24.95" customHeight="1" x14ac:dyDescent="0.25">
      <c r="A30" s="118" t="s">
        <v>238</v>
      </c>
      <c r="B30" s="119" t="s">
        <v>242</v>
      </c>
      <c r="C30" s="116">
        <f>SUM(C25:C28)</f>
        <v>0</v>
      </c>
      <c r="D30" s="113">
        <f>SUM(D25:D28)</f>
        <v>0</v>
      </c>
      <c r="E30" s="116">
        <f>SUM(E25:E28)</f>
        <v>0</v>
      </c>
      <c r="F30" s="195">
        <f>SUM(F25:F29)</f>
        <v>23675</v>
      </c>
      <c r="G30" s="113">
        <f>SUM(G25:G28)</f>
        <v>0</v>
      </c>
    </row>
    <row r="31" spans="1:8" ht="24.95" customHeight="1" x14ac:dyDescent="0.3">
      <c r="A31" s="409"/>
      <c r="B31" s="27" t="s">
        <v>703</v>
      </c>
      <c r="C31" s="6"/>
      <c r="D31" s="128"/>
      <c r="E31" s="6"/>
      <c r="F31" s="497">
        <v>1265000</v>
      </c>
      <c r="G31" s="128"/>
      <c r="H31" s="561"/>
    </row>
    <row r="32" spans="1:8" ht="35.25" customHeight="1" x14ac:dyDescent="0.3">
      <c r="A32" s="409"/>
      <c r="B32" s="717" t="s">
        <v>704</v>
      </c>
      <c r="C32" s="6"/>
      <c r="D32" s="128"/>
      <c r="E32" s="6"/>
      <c r="F32" s="497">
        <v>120000</v>
      </c>
      <c r="G32" s="128"/>
      <c r="H32" s="561"/>
    </row>
    <row r="33" spans="1:8" ht="34.5" customHeight="1" x14ac:dyDescent="0.3">
      <c r="A33" s="409"/>
      <c r="B33" s="717" t="s">
        <v>705</v>
      </c>
      <c r="C33" s="6"/>
      <c r="D33" s="128"/>
      <c r="E33" s="6"/>
      <c r="F33" s="497">
        <v>300000</v>
      </c>
      <c r="G33" s="128"/>
      <c r="H33" s="561"/>
    </row>
    <row r="34" spans="1:8" ht="24.95" customHeight="1" x14ac:dyDescent="0.3">
      <c r="A34" s="409"/>
      <c r="B34" s="62" t="s">
        <v>702</v>
      </c>
      <c r="C34" s="6"/>
      <c r="D34" s="128"/>
      <c r="E34" s="6"/>
      <c r="F34" s="497">
        <v>500000</v>
      </c>
      <c r="G34" s="128"/>
      <c r="H34" s="561"/>
    </row>
    <row r="35" spans="1:8" ht="24.95" customHeight="1" x14ac:dyDescent="0.3">
      <c r="A35" s="409"/>
      <c r="B35" s="62" t="s">
        <v>706</v>
      </c>
      <c r="C35" s="6"/>
      <c r="D35" s="128"/>
      <c r="E35" s="6"/>
      <c r="F35" s="497">
        <v>1267388</v>
      </c>
      <c r="G35" s="128"/>
      <c r="H35" s="561"/>
    </row>
    <row r="36" spans="1:8" ht="24.95" customHeight="1" x14ac:dyDescent="0.3">
      <c r="A36" s="409"/>
      <c r="B36" s="62" t="s">
        <v>707</v>
      </c>
      <c r="C36" s="6"/>
      <c r="D36" s="128"/>
      <c r="E36" s="6"/>
      <c r="F36" s="497">
        <v>40000</v>
      </c>
      <c r="G36" s="128"/>
      <c r="H36" s="561"/>
    </row>
    <row r="37" spans="1:8" ht="24.95" customHeight="1" x14ac:dyDescent="0.3">
      <c r="A37" s="409"/>
      <c r="B37" s="62" t="s">
        <v>708</v>
      </c>
      <c r="C37" s="6"/>
      <c r="D37" s="128"/>
      <c r="E37" s="6"/>
      <c r="F37" s="497">
        <v>250000</v>
      </c>
      <c r="G37" s="128"/>
      <c r="H37" s="561"/>
    </row>
    <row r="38" spans="1:8" ht="24.95" customHeight="1" x14ac:dyDescent="0.3">
      <c r="A38" s="409"/>
      <c r="B38" s="62" t="s">
        <v>709</v>
      </c>
      <c r="C38" s="6"/>
      <c r="D38" s="128"/>
      <c r="E38" s="6"/>
      <c r="F38" s="497">
        <v>649606</v>
      </c>
      <c r="G38" s="128"/>
      <c r="H38" s="561"/>
    </row>
    <row r="39" spans="1:8" ht="24.95" customHeight="1" x14ac:dyDescent="0.3">
      <c r="A39" s="409"/>
      <c r="B39" s="62" t="s">
        <v>723</v>
      </c>
      <c r="C39" s="6"/>
      <c r="D39" s="128"/>
      <c r="E39" s="6"/>
      <c r="F39" s="497">
        <v>50000</v>
      </c>
      <c r="G39" s="128"/>
      <c r="H39" s="561"/>
    </row>
    <row r="40" spans="1:8" ht="46.5" customHeight="1" x14ac:dyDescent="0.3">
      <c r="A40" s="409"/>
      <c r="B40" s="742" t="s">
        <v>724</v>
      </c>
      <c r="C40" s="6"/>
      <c r="D40" s="128"/>
      <c r="E40" s="6"/>
      <c r="F40" s="497">
        <v>600000</v>
      </c>
      <c r="G40" s="128"/>
      <c r="H40" s="561"/>
    </row>
    <row r="41" spans="1:8" ht="24.95" customHeight="1" x14ac:dyDescent="0.3">
      <c r="A41" s="409"/>
      <c r="B41" s="62"/>
      <c r="C41" s="6"/>
      <c r="D41" s="128"/>
      <c r="E41" s="6"/>
      <c r="F41" s="497"/>
      <c r="G41" s="128"/>
      <c r="H41" s="561"/>
    </row>
    <row r="42" spans="1:8" ht="24.95" customHeight="1" x14ac:dyDescent="0.3">
      <c r="A42" s="409"/>
      <c r="B42" s="62"/>
      <c r="C42" s="6"/>
      <c r="D42" s="128"/>
      <c r="E42" s="6"/>
      <c r="F42" s="497"/>
      <c r="G42" s="128"/>
      <c r="H42" s="561"/>
    </row>
    <row r="43" spans="1:8" ht="24.95" customHeight="1" x14ac:dyDescent="0.3">
      <c r="A43" s="118" t="s">
        <v>239</v>
      </c>
      <c r="B43" s="121" t="s">
        <v>247</v>
      </c>
      <c r="C43" s="116">
        <f>SUM(C31:C32)</f>
        <v>0</v>
      </c>
      <c r="D43" s="113">
        <f>SUM(D31:D32)</f>
        <v>0</v>
      </c>
      <c r="E43" s="116">
        <f>SUM(E31:E32)</f>
        <v>0</v>
      </c>
      <c r="F43" s="196">
        <f>SUM(F31:F42)</f>
        <v>5041994</v>
      </c>
      <c r="G43" s="116">
        <f>SUM(G31:G32)</f>
        <v>0</v>
      </c>
    </row>
    <row r="44" spans="1:8" ht="24.95" hidden="1" customHeight="1" x14ac:dyDescent="0.3">
      <c r="A44" s="40"/>
      <c r="B44" s="53"/>
      <c r="C44" s="6"/>
      <c r="D44" s="6"/>
      <c r="E44" s="129"/>
      <c r="F44" s="196"/>
      <c r="G44" s="104"/>
    </row>
    <row r="45" spans="1:8" ht="24.95" hidden="1" customHeight="1" x14ac:dyDescent="0.3">
      <c r="A45" s="40"/>
      <c r="B45" s="53"/>
      <c r="C45" s="6"/>
      <c r="D45" s="6"/>
      <c r="E45" s="129"/>
      <c r="F45" s="196"/>
      <c r="G45" s="104"/>
    </row>
    <row r="46" spans="1:8" ht="24.95" customHeight="1" x14ac:dyDescent="0.25">
      <c r="A46" s="118" t="s">
        <v>243</v>
      </c>
      <c r="B46" s="121" t="s">
        <v>244</v>
      </c>
      <c r="C46" s="113">
        <f>SUM(C44:C45)</f>
        <v>0</v>
      </c>
      <c r="D46" s="113">
        <f>SUM(D44:D45)</f>
        <v>0</v>
      </c>
      <c r="E46" s="113">
        <f>SUM(E44:E45)</f>
        <v>0</v>
      </c>
      <c r="F46" s="113">
        <f>SUM(F44:F45)</f>
        <v>0</v>
      </c>
      <c r="G46" s="113">
        <f>SUM(G44:G45)</f>
        <v>0</v>
      </c>
    </row>
    <row r="47" spans="1:8" ht="24.95" customHeight="1" x14ac:dyDescent="0.3">
      <c r="A47" s="118" t="s">
        <v>245</v>
      </c>
      <c r="B47" s="121" t="s">
        <v>246</v>
      </c>
      <c r="C47" s="113"/>
      <c r="D47" s="113"/>
      <c r="E47" s="120"/>
      <c r="F47" s="498">
        <f>891000+162000+13500+14265631+5670000</f>
        <v>21002131</v>
      </c>
      <c r="G47" s="113"/>
      <c r="H47" s="510"/>
    </row>
    <row r="48" spans="1:8" ht="24.95" customHeight="1" x14ac:dyDescent="0.3">
      <c r="A48" s="122" t="s">
        <v>248</v>
      </c>
      <c r="B48" s="123" t="s">
        <v>249</v>
      </c>
      <c r="C48" s="51">
        <f>SUM(C46,C43,C30,C24,C7,C47)</f>
        <v>0</v>
      </c>
      <c r="D48" s="51">
        <f>SUM(D46,D43,D30,D24,D7,D47)</f>
        <v>0</v>
      </c>
      <c r="E48" s="51">
        <f>SUM(E46,E43,E30,E24,E7,E47)</f>
        <v>0</v>
      </c>
      <c r="F48" s="51">
        <f>F7+F24+F30+F43+F47</f>
        <v>98787800</v>
      </c>
      <c r="G48" s="47">
        <f>SUM(G46,G43,G30,G24,G7,G47)</f>
        <v>0</v>
      </c>
    </row>
    <row r="49" spans="1:8" ht="24.95" customHeight="1" x14ac:dyDescent="0.3">
      <c r="A49" s="679"/>
      <c r="B49" s="688" t="s">
        <v>715</v>
      </c>
      <c r="C49" s="497"/>
      <c r="D49" s="497"/>
      <c r="E49" s="497"/>
      <c r="F49" s="740">
        <v>300000</v>
      </c>
      <c r="G49" s="47"/>
    </row>
    <row r="50" spans="1:8" ht="24.95" customHeight="1" x14ac:dyDescent="0.3">
      <c r="A50" s="679"/>
      <c r="B50" s="688" t="s">
        <v>716</v>
      </c>
      <c r="C50" s="497"/>
      <c r="D50" s="497"/>
      <c r="E50" s="497"/>
      <c r="F50" s="740">
        <v>7683723</v>
      </c>
      <c r="G50" s="47"/>
    </row>
    <row r="51" spans="1:8" ht="24.95" customHeight="1" x14ac:dyDescent="0.3">
      <c r="A51" s="679"/>
      <c r="B51" s="55" t="s">
        <v>717</v>
      </c>
      <c r="C51" s="401"/>
      <c r="D51" s="130"/>
      <c r="E51" s="129"/>
      <c r="F51" s="748">
        <v>410000</v>
      </c>
      <c r="G51" s="47"/>
    </row>
    <row r="52" spans="1:8" ht="24.95" customHeight="1" x14ac:dyDescent="0.3">
      <c r="A52" s="679"/>
      <c r="B52" s="55" t="s">
        <v>718</v>
      </c>
      <c r="C52" s="401"/>
      <c r="D52" s="130"/>
      <c r="E52" s="129"/>
      <c r="F52" s="748">
        <v>3000000</v>
      </c>
      <c r="G52" s="47"/>
    </row>
    <row r="53" spans="1:8" ht="24.95" customHeight="1" x14ac:dyDescent="0.3">
      <c r="A53" s="679"/>
      <c r="B53" s="55" t="s">
        <v>719</v>
      </c>
      <c r="C53" s="401"/>
      <c r="D53" s="130"/>
      <c r="E53" s="129"/>
      <c r="F53" s="748">
        <v>600000</v>
      </c>
      <c r="G53" s="47"/>
    </row>
    <row r="54" spans="1:8" ht="24.95" customHeight="1" x14ac:dyDescent="0.3">
      <c r="A54" s="679"/>
      <c r="B54" s="55" t="s">
        <v>684</v>
      </c>
      <c r="C54" s="401"/>
      <c r="D54" s="130"/>
      <c r="E54" s="129"/>
      <c r="F54" s="748">
        <v>385000</v>
      </c>
      <c r="G54" s="47"/>
    </row>
    <row r="55" spans="1:8" ht="24.95" customHeight="1" x14ac:dyDescent="0.3">
      <c r="A55" s="679"/>
      <c r="B55" s="55" t="s">
        <v>720</v>
      </c>
      <c r="C55" s="401"/>
      <c r="D55" s="130"/>
      <c r="E55" s="129"/>
      <c r="F55" s="748">
        <v>15000000</v>
      </c>
      <c r="G55" s="47"/>
    </row>
    <row r="56" spans="1:8" ht="24.95" hidden="1" customHeight="1" x14ac:dyDescent="0.25">
      <c r="A56" s="40"/>
      <c r="B56" s="2"/>
      <c r="C56" s="402"/>
      <c r="D56" s="131"/>
      <c r="E56" s="129"/>
      <c r="F56" s="408"/>
      <c r="G56" s="104"/>
    </row>
    <row r="57" spans="1:8" ht="24.95" hidden="1" customHeight="1" x14ac:dyDescent="0.25">
      <c r="A57" s="40"/>
      <c r="B57" s="2"/>
      <c r="C57" s="402"/>
      <c r="D57" s="131"/>
      <c r="E57" s="129"/>
      <c r="F57" s="408"/>
      <c r="G57" s="104"/>
    </row>
    <row r="58" spans="1:8" ht="24.95" hidden="1" customHeight="1" x14ac:dyDescent="0.25">
      <c r="A58" s="40"/>
      <c r="B58" s="2"/>
      <c r="C58" s="402"/>
      <c r="D58" s="131"/>
      <c r="E58" s="129"/>
      <c r="F58" s="408"/>
      <c r="G58" s="104"/>
    </row>
    <row r="59" spans="1:8" ht="24.95" hidden="1" customHeight="1" x14ac:dyDescent="0.25">
      <c r="A59" s="40"/>
      <c r="B59" s="2"/>
      <c r="C59" s="402"/>
      <c r="D59" s="131"/>
      <c r="E59" s="129"/>
      <c r="F59" s="408"/>
      <c r="G59" s="104"/>
    </row>
    <row r="60" spans="1:8" ht="24.95" hidden="1" customHeight="1" x14ac:dyDescent="0.25">
      <c r="A60" s="40"/>
      <c r="B60" s="2"/>
      <c r="C60" s="402"/>
      <c r="D60" s="131"/>
      <c r="E60" s="129"/>
      <c r="F60" s="408"/>
      <c r="G60" s="104"/>
    </row>
    <row r="61" spans="1:8" ht="24.95" customHeight="1" x14ac:dyDescent="0.25">
      <c r="A61" s="118" t="s">
        <v>250</v>
      </c>
      <c r="B61" s="119" t="s">
        <v>251</v>
      </c>
      <c r="C61" s="403">
        <f>SUM(C56:C60)</f>
        <v>0</v>
      </c>
      <c r="D61" s="124">
        <f>SUM(D56:D60)</f>
        <v>0</v>
      </c>
      <c r="E61" s="403">
        <f>SUM(E56:E60)</f>
        <v>0</v>
      </c>
      <c r="F61" s="655">
        <f>SUM(F49:F55)</f>
        <v>27378723</v>
      </c>
      <c r="G61" s="124">
        <f>SUM(G56:G60)</f>
        <v>0</v>
      </c>
      <c r="H61" s="510"/>
    </row>
    <row r="62" spans="1:8" ht="24.95" customHeight="1" x14ac:dyDescent="0.25">
      <c r="A62" s="743"/>
      <c r="B62" s="746" t="s">
        <v>725</v>
      </c>
      <c r="C62" s="744"/>
      <c r="D62" s="745"/>
      <c r="E62" s="744"/>
      <c r="F62" s="747">
        <v>2000000</v>
      </c>
      <c r="G62" s="745"/>
      <c r="H62" s="510"/>
    </row>
    <row r="63" spans="1:8" ht="24.95" customHeight="1" x14ac:dyDescent="0.25">
      <c r="A63" s="118"/>
      <c r="B63" s="119" t="s">
        <v>726</v>
      </c>
      <c r="C63" s="403"/>
      <c r="D63" s="124"/>
      <c r="E63" s="403"/>
      <c r="F63" s="655">
        <v>2000000</v>
      </c>
      <c r="G63" s="124"/>
      <c r="H63" s="510"/>
    </row>
    <row r="64" spans="1:8" ht="24.95" customHeight="1" x14ac:dyDescent="0.25">
      <c r="A64" s="118" t="s">
        <v>252</v>
      </c>
      <c r="B64" s="119" t="s">
        <v>253</v>
      </c>
      <c r="C64" s="124"/>
      <c r="D64" s="124"/>
      <c r="E64" s="120"/>
      <c r="F64" s="741">
        <f>4153950+540000+3238305</f>
        <v>7932255</v>
      </c>
      <c r="G64" s="113"/>
    </row>
    <row r="65" spans="1:8" ht="24.95" customHeight="1" x14ac:dyDescent="0.3">
      <c r="A65" s="122" t="s">
        <v>254</v>
      </c>
      <c r="B65" s="125" t="s">
        <v>255</v>
      </c>
      <c r="C65" s="51">
        <f>SUM(C61,C64)</f>
        <v>0</v>
      </c>
      <c r="D65" s="51">
        <f>SUM(D61,D64)</f>
        <v>0</v>
      </c>
      <c r="E65" s="51">
        <f>SUM(E61,E64)</f>
        <v>0</v>
      </c>
      <c r="F65" s="51">
        <f>F61+F63+F64</f>
        <v>37310978</v>
      </c>
      <c r="G65" s="47">
        <f>SUM(G61,G64)</f>
        <v>0</v>
      </c>
    </row>
    <row r="66" spans="1:8" ht="24.95" customHeight="1" x14ac:dyDescent="0.25">
      <c r="A66" s="118" t="s">
        <v>256</v>
      </c>
      <c r="B66" s="119"/>
      <c r="C66" s="116"/>
      <c r="D66" s="113"/>
      <c r="E66" s="389"/>
      <c r="F66" s="195"/>
      <c r="G66" s="113"/>
      <c r="H66" s="65"/>
    </row>
    <row r="67" spans="1:8" ht="24.95" customHeight="1" x14ac:dyDescent="0.25">
      <c r="A67" s="118" t="s">
        <v>257</v>
      </c>
      <c r="B67" s="119"/>
      <c r="C67" s="116"/>
      <c r="D67" s="113"/>
      <c r="E67" s="389"/>
      <c r="F67" s="195"/>
      <c r="G67" s="113"/>
      <c r="H67" s="65"/>
    </row>
    <row r="68" spans="1:8" ht="24.95" hidden="1" customHeight="1" x14ac:dyDescent="0.3">
      <c r="A68" s="40"/>
      <c r="B68" s="4"/>
      <c r="C68" s="128"/>
      <c r="D68" s="6"/>
      <c r="E68" s="129"/>
      <c r="F68" s="497"/>
      <c r="G68" s="104"/>
      <c r="H68" s="65"/>
    </row>
    <row r="69" spans="1:8" ht="24.95" hidden="1" customHeight="1" x14ac:dyDescent="0.3">
      <c r="A69" s="40"/>
      <c r="B69" s="4"/>
      <c r="C69" s="128"/>
      <c r="D69" s="6"/>
      <c r="E69" s="129"/>
      <c r="F69" s="51"/>
      <c r="G69" s="104"/>
      <c r="H69" s="65"/>
    </row>
    <row r="70" spans="1:8" ht="24.95" hidden="1" customHeight="1" x14ac:dyDescent="0.3">
      <c r="A70" s="40"/>
      <c r="B70" s="4"/>
      <c r="C70" s="128"/>
      <c r="D70" s="6"/>
      <c r="E70" s="129"/>
      <c r="F70" s="51"/>
      <c r="G70" s="104"/>
      <c r="H70" s="65"/>
    </row>
    <row r="71" spans="1:8" ht="24.95" customHeight="1" x14ac:dyDescent="0.25">
      <c r="A71" s="118" t="s">
        <v>258</v>
      </c>
      <c r="B71" s="119" t="s">
        <v>259</v>
      </c>
      <c r="C71" s="116">
        <f>SUM(C68:C70)</f>
        <v>0</v>
      </c>
      <c r="D71" s="113">
        <f>SUM(D68:D70)</f>
        <v>0</v>
      </c>
      <c r="E71" s="116">
        <f>SUM(E68:E70)</f>
        <v>0</v>
      </c>
      <c r="F71" s="195">
        <f>SUM(F68:F70)</f>
        <v>0</v>
      </c>
      <c r="G71" s="113">
        <f>SUM(G68:G70)</f>
        <v>0</v>
      </c>
      <c r="H71" s="65"/>
    </row>
    <row r="72" spans="1:8" ht="24.95" customHeight="1" x14ac:dyDescent="0.3">
      <c r="A72" s="122" t="s">
        <v>260</v>
      </c>
      <c r="B72" s="125" t="s">
        <v>261</v>
      </c>
      <c r="C72" s="51">
        <f>SUM(C66:C67,C71)</f>
        <v>0</v>
      </c>
      <c r="D72" s="51">
        <f>SUM(D66:D67,D71)</f>
        <v>0</v>
      </c>
      <c r="E72" s="51">
        <f>SUM(E66:E67,E71)</f>
        <v>0</v>
      </c>
      <c r="F72" s="196">
        <f>SUM(F66:F67,F71)</f>
        <v>0</v>
      </c>
      <c r="G72" s="47">
        <f>SUM(G66:G67,G71)</f>
        <v>0</v>
      </c>
      <c r="H72" s="65"/>
    </row>
    <row r="73" spans="1:8" ht="24.95" customHeight="1" x14ac:dyDescent="0.2">
      <c r="A73" s="7"/>
      <c r="B73" s="126" t="s">
        <v>262</v>
      </c>
      <c r="C73" s="414">
        <f>SUM(C72,C65,C48)</f>
        <v>0</v>
      </c>
      <c r="D73" s="413">
        <f>SUM(D72,D65,D48)</f>
        <v>0</v>
      </c>
      <c r="E73" s="414">
        <f>SUM(E72,E65,E48)</f>
        <v>0</v>
      </c>
      <c r="F73" s="656">
        <f>SUM(F72,F65,F48)</f>
        <v>136098778</v>
      </c>
      <c r="G73" s="132">
        <f>SUM(G72,G65,G48)</f>
        <v>0</v>
      </c>
    </row>
    <row r="74" spans="1:8" ht="24.95" customHeight="1" x14ac:dyDescent="0.2">
      <c r="G74" s="45"/>
    </row>
    <row r="75" spans="1:8" ht="24.95" customHeight="1" x14ac:dyDescent="0.2">
      <c r="G75" s="44"/>
    </row>
    <row r="76" spans="1:8" x14ac:dyDescent="0.2">
      <c r="G76" s="42"/>
    </row>
    <row r="77" spans="1:8" x14ac:dyDescent="0.2">
      <c r="G77" s="42"/>
    </row>
    <row r="78" spans="1:8" x14ac:dyDescent="0.2">
      <c r="G78" s="42"/>
    </row>
    <row r="79" spans="1:8" x14ac:dyDescent="0.2">
      <c r="G79" s="42"/>
    </row>
  </sheetData>
  <mergeCells count="6">
    <mergeCell ref="F1:F4"/>
    <mergeCell ref="A1:A4"/>
    <mergeCell ref="B1:B4"/>
    <mergeCell ref="C1:E2"/>
    <mergeCell ref="C3:D3"/>
    <mergeCell ref="E3:E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7" orientation="portrait" r:id="rId1"/>
  <headerFooter alignWithMargins="0">
    <oddHeader>&amp;L&amp;"Times,Félkövér"&amp;14Levél Község  Önkormányzata&amp;C&amp;"Times,Félkövér"&amp;14FELHALMOZÁSI KIADÁSOK2019.&amp;R6. mellékletAdatok: 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9">
    <tabColor theme="3" tint="0.79998168889431442"/>
  </sheetPr>
  <dimension ref="A1:G62"/>
  <sheetViews>
    <sheetView view="pageLayout" workbookViewId="0">
      <selection activeCell="F2" sqref="F2"/>
    </sheetView>
  </sheetViews>
  <sheetFormatPr defaultRowHeight="12.75" x14ac:dyDescent="0.2"/>
  <cols>
    <col min="1" max="1" width="7.42578125" customWidth="1"/>
    <col min="2" max="2" width="50.5703125" customWidth="1"/>
    <col min="3" max="4" width="13.85546875" hidden="1" customWidth="1"/>
    <col min="5" max="5" width="14.42578125" hidden="1" customWidth="1"/>
    <col min="6" max="6" width="20.5703125" customWidth="1"/>
    <col min="7" max="7" width="14.5703125" customWidth="1"/>
  </cols>
  <sheetData>
    <row r="1" spans="1:7" ht="18.75" x14ac:dyDescent="0.3">
      <c r="A1" s="854" t="s">
        <v>287</v>
      </c>
      <c r="B1" s="297"/>
      <c r="C1" s="848" t="s">
        <v>51</v>
      </c>
      <c r="D1" s="849"/>
      <c r="E1" s="850"/>
      <c r="F1" s="288"/>
      <c r="G1" s="289" t="s">
        <v>50</v>
      </c>
    </row>
    <row r="2" spans="1:7" ht="18.75" x14ac:dyDescent="0.3">
      <c r="A2" s="855"/>
      <c r="B2" s="298" t="s">
        <v>448</v>
      </c>
      <c r="C2" s="851"/>
      <c r="D2" s="852"/>
      <c r="E2" s="853"/>
      <c r="F2" s="290" t="s">
        <v>729</v>
      </c>
      <c r="G2" s="291" t="s">
        <v>133</v>
      </c>
    </row>
    <row r="3" spans="1:7" ht="18.75" x14ac:dyDescent="0.3">
      <c r="A3" s="856"/>
      <c r="B3" s="299"/>
      <c r="C3" s="134" t="s">
        <v>57</v>
      </c>
      <c r="D3" s="134" t="s">
        <v>395</v>
      </c>
      <c r="E3" s="135" t="s">
        <v>71</v>
      </c>
      <c r="F3" s="292" t="s">
        <v>72</v>
      </c>
      <c r="G3" s="291" t="s">
        <v>137</v>
      </c>
    </row>
    <row r="4" spans="1:7" ht="18.75" x14ac:dyDescent="0.3">
      <c r="A4" s="136" t="s">
        <v>267</v>
      </c>
      <c r="B4" s="133" t="s">
        <v>268</v>
      </c>
      <c r="C4" s="134"/>
      <c r="D4" s="134"/>
      <c r="E4" s="113"/>
      <c r="F4" s="499">
        <v>18163453</v>
      </c>
      <c r="G4" s="118"/>
    </row>
    <row r="5" spans="1:7" ht="18.75" x14ac:dyDescent="0.3">
      <c r="A5" s="30"/>
      <c r="B5" s="31" t="s">
        <v>658</v>
      </c>
      <c r="C5" s="500"/>
      <c r="D5" s="501"/>
      <c r="E5" s="405"/>
      <c r="F5" s="502">
        <v>3541712</v>
      </c>
      <c r="G5" s="104"/>
    </row>
    <row r="6" spans="1:7" ht="18.75" x14ac:dyDescent="0.3">
      <c r="A6" s="30"/>
      <c r="B6" s="31" t="s">
        <v>659</v>
      </c>
      <c r="C6" s="500"/>
      <c r="D6" s="501"/>
      <c r="E6" s="405"/>
      <c r="F6" s="502">
        <v>236640</v>
      </c>
      <c r="G6" s="104"/>
    </row>
    <row r="7" spans="1:7" ht="18.75" x14ac:dyDescent="0.3">
      <c r="A7" s="30"/>
      <c r="B7" s="31" t="s">
        <v>660</v>
      </c>
      <c r="C7" s="500"/>
      <c r="D7" s="501"/>
      <c r="E7" s="405"/>
      <c r="F7" s="502">
        <v>429580</v>
      </c>
      <c r="G7" s="104"/>
    </row>
    <row r="8" spans="1:7" ht="18.75" x14ac:dyDescent="0.3">
      <c r="A8" s="30"/>
      <c r="B8" s="31" t="s">
        <v>556</v>
      </c>
      <c r="C8" s="500"/>
      <c r="D8" s="501"/>
      <c r="E8" s="405"/>
      <c r="F8" s="502">
        <v>13644816</v>
      </c>
      <c r="G8" s="38"/>
    </row>
    <row r="9" spans="1:7" ht="18.75" x14ac:dyDescent="0.3">
      <c r="A9" s="30"/>
      <c r="B9" s="32" t="s">
        <v>541</v>
      </c>
      <c r="C9" s="500"/>
      <c r="D9" s="501"/>
      <c r="E9" s="405"/>
      <c r="F9" s="502">
        <v>3300000</v>
      </c>
      <c r="G9" s="104"/>
    </row>
    <row r="10" spans="1:7" ht="18.75" hidden="1" x14ac:dyDescent="0.3">
      <c r="A10" s="30"/>
      <c r="B10" s="32"/>
      <c r="C10" s="404"/>
      <c r="D10" s="138"/>
      <c r="E10" s="405"/>
      <c r="F10" s="611"/>
      <c r="G10" s="104"/>
    </row>
    <row r="11" spans="1:7" ht="18.75" hidden="1" x14ac:dyDescent="0.3">
      <c r="A11" s="5"/>
      <c r="B11" s="32"/>
      <c r="C11" s="404"/>
      <c r="D11" s="138"/>
      <c r="E11" s="405"/>
      <c r="F11" s="611"/>
      <c r="G11" s="104"/>
    </row>
    <row r="12" spans="1:7" ht="18.75" hidden="1" x14ac:dyDescent="0.3">
      <c r="A12" s="5"/>
      <c r="B12" s="32"/>
      <c r="C12" s="404"/>
      <c r="D12" s="138"/>
      <c r="E12" s="405"/>
      <c r="F12" s="611"/>
      <c r="G12" s="104"/>
    </row>
    <row r="13" spans="1:7" ht="18.75" hidden="1" x14ac:dyDescent="0.3">
      <c r="A13" s="5"/>
      <c r="B13" s="32"/>
      <c r="C13" s="404"/>
      <c r="D13" s="138"/>
      <c r="E13" s="405"/>
      <c r="F13" s="612"/>
      <c r="G13" s="104"/>
    </row>
    <row r="14" spans="1:7" ht="18.75" hidden="1" x14ac:dyDescent="0.3">
      <c r="A14" s="5"/>
      <c r="B14" s="32"/>
      <c r="C14" s="404"/>
      <c r="D14" s="138"/>
      <c r="E14" s="405"/>
      <c r="F14" s="612"/>
      <c r="G14" s="104"/>
    </row>
    <row r="15" spans="1:7" ht="15.75" x14ac:dyDescent="0.25">
      <c r="A15" s="137" t="s">
        <v>269</v>
      </c>
      <c r="B15" s="137" t="s">
        <v>270</v>
      </c>
      <c r="C15" s="116">
        <f>SUM(C5:C14)</f>
        <v>0</v>
      </c>
      <c r="D15" s="113">
        <f>SUM(D5:D14)</f>
        <v>0</v>
      </c>
      <c r="E15" s="116">
        <f>SUM(E5:E14)</f>
        <v>0</v>
      </c>
      <c r="F15" s="113">
        <f>SUM(F5:F9)</f>
        <v>21152748</v>
      </c>
      <c r="G15" s="113">
        <f>SUM(G5:G14)</f>
        <v>0</v>
      </c>
    </row>
    <row r="16" spans="1:7" ht="18.75" x14ac:dyDescent="0.3">
      <c r="A16" s="30"/>
      <c r="B16" s="31"/>
      <c r="C16" s="139"/>
      <c r="D16" s="71"/>
      <c r="E16" s="418"/>
      <c r="F16" s="502">
        <v>0</v>
      </c>
      <c r="G16" s="104"/>
    </row>
    <row r="17" spans="1:7" ht="18.75" x14ac:dyDescent="0.3">
      <c r="A17" s="30"/>
      <c r="B17" s="31"/>
      <c r="C17" s="139"/>
      <c r="D17" s="71"/>
      <c r="E17" s="418"/>
      <c r="F17" s="502">
        <v>0</v>
      </c>
      <c r="G17" s="104"/>
    </row>
    <row r="18" spans="1:7" ht="15.75" x14ac:dyDescent="0.25">
      <c r="A18" s="137" t="s">
        <v>271</v>
      </c>
      <c r="B18" s="137" t="s">
        <v>272</v>
      </c>
      <c r="C18" s="116">
        <f>SUM(C16:C17)</f>
        <v>0</v>
      </c>
      <c r="D18" s="113">
        <f>SUM(D16:D17)</f>
        <v>0</v>
      </c>
      <c r="E18" s="116">
        <f>SUM(E16:E17)</f>
        <v>0</v>
      </c>
      <c r="F18" s="195">
        <f>SUM(F16:F17)</f>
        <v>0</v>
      </c>
      <c r="G18" s="113">
        <f>SUM(G16:G17)</f>
        <v>0</v>
      </c>
    </row>
    <row r="19" spans="1:7" ht="18.75" x14ac:dyDescent="0.3">
      <c r="A19" s="30"/>
      <c r="B19" s="31" t="s">
        <v>542</v>
      </c>
      <c r="C19" s="405"/>
      <c r="D19" s="71"/>
      <c r="E19" s="405"/>
      <c r="F19" s="738">
        <v>7444855</v>
      </c>
      <c r="G19" s="104"/>
    </row>
    <row r="20" spans="1:7" ht="18.75" x14ac:dyDescent="0.3">
      <c r="A20" s="30"/>
      <c r="B20" s="31" t="s">
        <v>697</v>
      </c>
      <c r="C20" s="405"/>
      <c r="D20" s="71"/>
      <c r="E20" s="405"/>
      <c r="F20" s="738">
        <v>1461429</v>
      </c>
      <c r="G20" s="104"/>
    </row>
    <row r="21" spans="1:7" ht="18.75" x14ac:dyDescent="0.3">
      <c r="A21" s="33"/>
      <c r="B21" s="32" t="s">
        <v>543</v>
      </c>
      <c r="C21" s="405"/>
      <c r="D21" s="71"/>
      <c r="E21" s="405"/>
      <c r="F21" s="738">
        <v>886518</v>
      </c>
      <c r="G21" s="104"/>
    </row>
    <row r="22" spans="1:7" ht="18.75" x14ac:dyDescent="0.3">
      <c r="A22" s="30"/>
      <c r="B22" s="31" t="s">
        <v>544</v>
      </c>
      <c r="C22" s="405"/>
      <c r="D22" s="71"/>
      <c r="E22" s="405"/>
      <c r="F22" s="738">
        <v>778182</v>
      </c>
      <c r="G22" s="104"/>
    </row>
    <row r="23" spans="1:7" ht="18.75" x14ac:dyDescent="0.3">
      <c r="A23" s="30"/>
      <c r="B23" s="31" t="s">
        <v>545</v>
      </c>
      <c r="C23" s="405"/>
      <c r="D23" s="71"/>
      <c r="E23" s="405"/>
      <c r="F23" s="502">
        <v>0</v>
      </c>
      <c r="G23" s="104"/>
    </row>
    <row r="24" spans="1:7" ht="18.75" x14ac:dyDescent="0.3">
      <c r="A24" s="30"/>
      <c r="B24" s="31" t="s">
        <v>546</v>
      </c>
      <c r="C24" s="405"/>
      <c r="D24" s="71"/>
      <c r="E24" s="405"/>
      <c r="F24" s="738">
        <v>746795</v>
      </c>
      <c r="G24" s="104"/>
    </row>
    <row r="25" spans="1:7" ht="18.75" x14ac:dyDescent="0.3">
      <c r="A25" s="30"/>
      <c r="B25" s="31" t="s">
        <v>547</v>
      </c>
      <c r="C25" s="405"/>
      <c r="D25" s="71"/>
      <c r="E25" s="405"/>
      <c r="F25" s="502">
        <v>0</v>
      </c>
      <c r="G25" s="104"/>
    </row>
    <row r="26" spans="1:7" ht="18.75" x14ac:dyDescent="0.3">
      <c r="A26" s="30"/>
      <c r="B26" s="31" t="s">
        <v>598</v>
      </c>
      <c r="C26" s="405"/>
      <c r="D26" s="71"/>
      <c r="E26" s="405"/>
      <c r="F26" s="738">
        <v>484438</v>
      </c>
      <c r="G26" s="104"/>
    </row>
    <row r="27" spans="1:7" ht="18.75" x14ac:dyDescent="0.3">
      <c r="A27" s="30"/>
      <c r="B27" s="31" t="s">
        <v>548</v>
      </c>
      <c r="C27" s="405"/>
      <c r="D27" s="71"/>
      <c r="E27" s="405"/>
      <c r="F27" s="738">
        <v>30000</v>
      </c>
      <c r="G27" s="104"/>
    </row>
    <row r="28" spans="1:7" ht="18.75" x14ac:dyDescent="0.3">
      <c r="A28" s="30"/>
      <c r="B28" s="31" t="s">
        <v>661</v>
      </c>
      <c r="C28" s="405"/>
      <c r="D28" s="71"/>
      <c r="E28" s="405"/>
      <c r="F28" s="738">
        <v>634437</v>
      </c>
      <c r="G28" s="104"/>
    </row>
    <row r="29" spans="1:7" ht="18.75" x14ac:dyDescent="0.3">
      <c r="A29" s="30"/>
      <c r="B29" s="31" t="s">
        <v>662</v>
      </c>
      <c r="C29" s="405"/>
      <c r="D29" s="71"/>
      <c r="E29" s="405"/>
      <c r="F29" s="502">
        <v>0</v>
      </c>
      <c r="G29" s="104"/>
    </row>
    <row r="30" spans="1:7" ht="18.75" x14ac:dyDescent="0.3">
      <c r="A30" s="30"/>
      <c r="B30" s="31" t="s">
        <v>663</v>
      </c>
      <c r="C30" s="405"/>
      <c r="D30" s="71"/>
      <c r="E30" s="405"/>
      <c r="F30" s="738">
        <v>75000</v>
      </c>
      <c r="G30" s="104"/>
    </row>
    <row r="31" spans="1:7" ht="18.75" x14ac:dyDescent="0.3">
      <c r="A31" s="30"/>
      <c r="B31" s="31" t="s">
        <v>599</v>
      </c>
      <c r="C31" s="405"/>
      <c r="D31" s="71"/>
      <c r="E31" s="405"/>
      <c r="F31" s="738">
        <v>2650000</v>
      </c>
      <c r="G31" s="104"/>
    </row>
    <row r="32" spans="1:7" ht="18.75" hidden="1" x14ac:dyDescent="0.3">
      <c r="A32" s="30"/>
      <c r="B32" s="31"/>
      <c r="C32" s="405"/>
      <c r="D32" s="71"/>
      <c r="E32" s="405"/>
      <c r="F32" s="72"/>
      <c r="G32" s="104"/>
    </row>
    <row r="33" spans="1:7" ht="18.75" hidden="1" x14ac:dyDescent="0.3">
      <c r="A33" s="30"/>
      <c r="B33" s="31"/>
      <c r="C33" s="405"/>
      <c r="D33" s="71"/>
      <c r="E33" s="405"/>
      <c r="F33" s="72"/>
      <c r="G33" s="104"/>
    </row>
    <row r="34" spans="1:7" ht="18.75" hidden="1" x14ac:dyDescent="0.3">
      <c r="A34" s="30"/>
      <c r="B34" s="31"/>
      <c r="C34" s="405"/>
      <c r="D34" s="71"/>
      <c r="E34" s="405"/>
      <c r="F34" s="72"/>
      <c r="G34" s="104"/>
    </row>
    <row r="35" spans="1:7" ht="18.75" hidden="1" x14ac:dyDescent="0.3">
      <c r="A35" s="30"/>
      <c r="B35" s="31"/>
      <c r="C35" s="405"/>
      <c r="D35" s="71"/>
      <c r="E35" s="405"/>
      <c r="F35" s="72"/>
      <c r="G35" s="104"/>
    </row>
    <row r="36" spans="1:7" ht="18.75" hidden="1" x14ac:dyDescent="0.3">
      <c r="A36" s="30"/>
      <c r="B36" s="34"/>
      <c r="C36" s="405"/>
      <c r="D36" s="71"/>
      <c r="E36" s="405"/>
      <c r="F36" s="72"/>
      <c r="G36" s="104"/>
    </row>
    <row r="37" spans="1:7" ht="18.75" hidden="1" x14ac:dyDescent="0.3">
      <c r="A37" s="30"/>
      <c r="B37" s="34"/>
      <c r="C37" s="405"/>
      <c r="D37" s="71"/>
      <c r="E37" s="405"/>
      <c r="F37" s="72"/>
      <c r="G37" s="104"/>
    </row>
    <row r="38" spans="1:7" ht="18.75" hidden="1" x14ac:dyDescent="0.3">
      <c r="A38" s="30"/>
      <c r="B38" s="31"/>
      <c r="C38" s="405"/>
      <c r="D38" s="71"/>
      <c r="E38" s="405"/>
      <c r="F38" s="72"/>
      <c r="G38" s="104"/>
    </row>
    <row r="39" spans="1:7" ht="18.75" hidden="1" x14ac:dyDescent="0.3">
      <c r="A39" s="30"/>
      <c r="B39" s="31"/>
      <c r="C39" s="405"/>
      <c r="D39" s="71"/>
      <c r="E39" s="405"/>
      <c r="F39" s="72"/>
      <c r="G39" s="104"/>
    </row>
    <row r="40" spans="1:7" ht="18.75" hidden="1" x14ac:dyDescent="0.3">
      <c r="A40" s="30"/>
      <c r="B40" s="31"/>
      <c r="C40" s="405"/>
      <c r="D40" s="71"/>
      <c r="E40" s="405"/>
      <c r="F40" s="72"/>
      <c r="G40" s="104"/>
    </row>
    <row r="41" spans="1:7" ht="18.75" hidden="1" x14ac:dyDescent="0.3">
      <c r="A41" s="30"/>
      <c r="B41" s="31"/>
      <c r="C41" s="405"/>
      <c r="D41" s="71"/>
      <c r="E41" s="405"/>
      <c r="F41" s="72"/>
      <c r="G41" s="104"/>
    </row>
    <row r="42" spans="1:7" ht="18.75" hidden="1" x14ac:dyDescent="0.3">
      <c r="A42" s="30"/>
      <c r="B42" s="31"/>
      <c r="C42" s="405"/>
      <c r="D42" s="71"/>
      <c r="E42" s="405"/>
      <c r="F42" s="72"/>
      <c r="G42" s="104"/>
    </row>
    <row r="43" spans="1:7" ht="18.75" hidden="1" x14ac:dyDescent="0.3">
      <c r="A43" s="30"/>
      <c r="B43" s="31"/>
      <c r="C43" s="405"/>
      <c r="D43" s="71"/>
      <c r="E43" s="405"/>
      <c r="F43" s="72"/>
      <c r="G43" s="104"/>
    </row>
    <row r="44" spans="1:7" ht="18.75" hidden="1" x14ac:dyDescent="0.3">
      <c r="A44" s="30"/>
      <c r="B44" s="31"/>
      <c r="C44" s="405"/>
      <c r="D44" s="71"/>
      <c r="E44" s="405"/>
      <c r="F44" s="72"/>
      <c r="G44" s="104"/>
    </row>
    <row r="45" spans="1:7" ht="18.75" hidden="1" x14ac:dyDescent="0.3">
      <c r="A45" s="30"/>
      <c r="B45" s="31"/>
      <c r="C45" s="405"/>
      <c r="D45" s="71"/>
      <c r="E45" s="405"/>
      <c r="F45" s="72"/>
      <c r="G45" s="104"/>
    </row>
    <row r="46" spans="1:7" ht="18.75" hidden="1" x14ac:dyDescent="0.3">
      <c r="A46" s="30"/>
      <c r="B46" s="31"/>
      <c r="C46" s="405"/>
      <c r="D46" s="71"/>
      <c r="E46" s="405"/>
      <c r="F46" s="72"/>
      <c r="G46" s="104"/>
    </row>
    <row r="47" spans="1:7" ht="18.75" hidden="1" x14ac:dyDescent="0.3">
      <c r="A47" s="30"/>
      <c r="B47" s="31"/>
      <c r="C47" s="405"/>
      <c r="D47" s="71"/>
      <c r="E47" s="405"/>
      <c r="F47" s="72"/>
      <c r="G47" s="104"/>
    </row>
    <row r="48" spans="1:7" ht="18.75" hidden="1" x14ac:dyDescent="0.3">
      <c r="A48" s="30"/>
      <c r="B48" s="31"/>
      <c r="C48" s="405"/>
      <c r="D48" s="71"/>
      <c r="E48" s="405"/>
      <c r="F48" s="72"/>
      <c r="G48" s="104"/>
    </row>
    <row r="49" spans="1:7" ht="18.75" x14ac:dyDescent="0.3">
      <c r="A49" s="30"/>
      <c r="B49" s="31" t="s">
        <v>698</v>
      </c>
      <c r="C49" s="405"/>
      <c r="D49" s="71"/>
      <c r="E49" s="405"/>
      <c r="F49" s="739">
        <v>10000</v>
      </c>
      <c r="G49" s="104"/>
    </row>
    <row r="50" spans="1:7" ht="18.75" x14ac:dyDescent="0.3">
      <c r="A50" s="30"/>
      <c r="B50" s="31" t="s">
        <v>699</v>
      </c>
      <c r="C50" s="405"/>
      <c r="D50" s="71"/>
      <c r="E50" s="405"/>
      <c r="F50" s="739">
        <v>25000</v>
      </c>
      <c r="G50" s="104"/>
    </row>
    <row r="51" spans="1:7" ht="18.75" x14ac:dyDescent="0.3">
      <c r="A51" s="30"/>
      <c r="B51" s="31" t="s">
        <v>700</v>
      </c>
      <c r="C51" s="405"/>
      <c r="D51" s="71"/>
      <c r="E51" s="405"/>
      <c r="F51" s="739">
        <v>20000</v>
      </c>
      <c r="G51" s="104"/>
    </row>
    <row r="52" spans="1:7" ht="15.75" x14ac:dyDescent="0.25">
      <c r="A52" s="137" t="s">
        <v>273</v>
      </c>
      <c r="B52" s="137" t="s">
        <v>274</v>
      </c>
      <c r="C52" s="116">
        <f>SUM(C19:C48)</f>
        <v>0</v>
      </c>
      <c r="D52" s="113">
        <f>SUM(D19:D48)</f>
        <v>0</v>
      </c>
      <c r="E52" s="116">
        <f>SUM(E19:E48)</f>
        <v>0</v>
      </c>
      <c r="F52" s="116">
        <f>SUM(F19:F51)</f>
        <v>15246654</v>
      </c>
      <c r="G52" s="113">
        <f>SUM(G19:G48)</f>
        <v>0</v>
      </c>
    </row>
    <row r="53" spans="1:7" ht="18.75" x14ac:dyDescent="0.3">
      <c r="A53" s="30"/>
      <c r="B53" s="31" t="s">
        <v>549</v>
      </c>
      <c r="C53" s="71"/>
      <c r="D53" s="71"/>
      <c r="E53" s="71"/>
      <c r="F53" s="503">
        <f>SUM(F54:F55)</f>
        <v>52314000</v>
      </c>
      <c r="G53" s="104"/>
    </row>
    <row r="54" spans="1:7" ht="18.75" x14ac:dyDescent="0.3">
      <c r="A54" s="30"/>
      <c r="B54" s="31" t="s">
        <v>550</v>
      </c>
      <c r="C54" s="71"/>
      <c r="D54" s="71"/>
      <c r="E54" s="71"/>
      <c r="F54" s="502">
        <v>52314000</v>
      </c>
      <c r="G54" s="104"/>
    </row>
    <row r="55" spans="1:7" ht="18.75" x14ac:dyDescent="0.3">
      <c r="A55" s="30"/>
      <c r="B55" s="31" t="s">
        <v>551</v>
      </c>
      <c r="C55" s="71"/>
      <c r="D55" s="71"/>
      <c r="E55" s="71"/>
      <c r="F55" s="502">
        <v>0</v>
      </c>
      <c r="G55" s="104"/>
    </row>
    <row r="56" spans="1:7" ht="18.75" x14ac:dyDescent="0.3">
      <c r="A56" s="30"/>
      <c r="B56" s="31" t="s">
        <v>552</v>
      </c>
      <c r="C56" s="71"/>
      <c r="D56" s="71"/>
      <c r="E56" s="71"/>
      <c r="F56" s="503">
        <f>SUM(F57:F58)</f>
        <v>0</v>
      </c>
      <c r="G56" s="104"/>
    </row>
    <row r="57" spans="1:7" ht="18.75" x14ac:dyDescent="0.3">
      <c r="A57" s="30"/>
      <c r="B57" s="31" t="s">
        <v>550</v>
      </c>
      <c r="C57" s="71"/>
      <c r="D57" s="71"/>
      <c r="E57" s="71"/>
      <c r="F57" s="502">
        <v>0</v>
      </c>
      <c r="G57" s="104"/>
    </row>
    <row r="58" spans="1:7" ht="18.75" x14ac:dyDescent="0.3">
      <c r="A58" s="30"/>
      <c r="B58" s="31" t="s">
        <v>551</v>
      </c>
      <c r="C58" s="71"/>
      <c r="D58" s="71"/>
      <c r="E58" s="71"/>
      <c r="F58" s="502">
        <v>0</v>
      </c>
      <c r="G58" s="104"/>
    </row>
    <row r="59" spans="1:7" ht="18.75" hidden="1" x14ac:dyDescent="0.3">
      <c r="A59" s="30"/>
      <c r="B59" s="31"/>
      <c r="C59" s="71"/>
      <c r="D59" s="71"/>
      <c r="E59" s="71"/>
      <c r="F59" s="72"/>
      <c r="G59" s="104"/>
    </row>
    <row r="60" spans="1:7" ht="15.75" x14ac:dyDescent="0.25">
      <c r="A60" s="137" t="s">
        <v>275</v>
      </c>
      <c r="B60" s="137" t="s">
        <v>276</v>
      </c>
      <c r="C60" s="113">
        <f>SUM(C53:C59)</f>
        <v>0</v>
      </c>
      <c r="D60" s="113">
        <f>SUM(D53:D59)</f>
        <v>0</v>
      </c>
      <c r="E60" s="113">
        <f>SUM(E53:E59)</f>
        <v>0</v>
      </c>
      <c r="F60" s="113">
        <v>52314000</v>
      </c>
      <c r="G60" s="113">
        <f>SUM(G53:G59)</f>
        <v>0</v>
      </c>
    </row>
    <row r="61" spans="1:7" ht="18.75" hidden="1" x14ac:dyDescent="0.3">
      <c r="A61" s="30"/>
      <c r="B61" s="31"/>
      <c r="C61" s="32"/>
      <c r="D61" s="32"/>
      <c r="E61" s="32"/>
      <c r="F61" s="35"/>
      <c r="G61" s="104"/>
    </row>
    <row r="62" spans="1:7" ht="18.75" x14ac:dyDescent="0.3">
      <c r="A62" s="287" t="s">
        <v>277</v>
      </c>
      <c r="B62" s="287" t="s">
        <v>278</v>
      </c>
      <c r="C62" s="56">
        <f>SUM(C60,C52,C18,C15,C4)</f>
        <v>0</v>
      </c>
      <c r="D62" s="56">
        <f>SUM(D60,D52,D18,D15,D4)</f>
        <v>0</v>
      </c>
      <c r="E62" s="56">
        <f>SUM(E60,E52,E18,E15,E4)</f>
        <v>0</v>
      </c>
      <c r="F62" s="167">
        <f>SUM(F60,F52,F18,F15,F4)</f>
        <v>106876855</v>
      </c>
      <c r="G62" s="205">
        <f>SUM(G60,G52,G18,G15,G4)</f>
        <v>0</v>
      </c>
    </row>
  </sheetData>
  <mergeCells count="2">
    <mergeCell ref="C1:E2"/>
    <mergeCell ref="A1:A3"/>
  </mergeCells>
  <phoneticPr fontId="2" type="noConversion"/>
  <pageMargins left="0.75" right="0.75" top="1" bottom="1" header="0.5" footer="0.5"/>
  <pageSetup paperSize="9" scale="65" orientation="portrait" r:id="rId1"/>
  <headerFooter alignWithMargins="0">
    <oddHeader>&amp;L&amp;"Times,Félkövér"&amp;14Levél Község  Önkormányzata&amp;C&amp;"Times,Félkövér"&amp;14Pénzeszköz átadás2019. évi&amp;R&amp;"Times,Normál"&amp;12 7. mellékletAdatok: 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0">
    <tabColor theme="3" tint="0.79998168889431442"/>
  </sheetPr>
  <dimension ref="A3:T40"/>
  <sheetViews>
    <sheetView view="pageLayout" workbookViewId="0">
      <selection activeCell="F7" sqref="F7"/>
    </sheetView>
  </sheetViews>
  <sheetFormatPr defaultRowHeight="12.75" x14ac:dyDescent="0.2"/>
  <cols>
    <col min="1" max="1" width="6.85546875" customWidth="1"/>
    <col min="2" max="2" width="53.85546875" customWidth="1"/>
    <col min="3" max="3" width="12" hidden="1" customWidth="1"/>
    <col min="4" max="4" width="11.140625" hidden="1" customWidth="1"/>
    <col min="5" max="5" width="13.140625" hidden="1" customWidth="1"/>
    <col min="6" max="6" width="18" customWidth="1"/>
    <col min="7" max="7" width="1.140625" hidden="1" customWidth="1"/>
    <col min="8" max="8" width="21.5703125" hidden="1" customWidth="1"/>
    <col min="9" max="9" width="18.28515625" customWidth="1"/>
    <col min="10" max="10" width="9.5703125" bestFit="1" customWidth="1"/>
    <col min="12" max="12" width="12.42578125" customWidth="1"/>
    <col min="13" max="13" width="11.7109375" customWidth="1"/>
    <col min="14" max="14" width="12.7109375" customWidth="1"/>
    <col min="15" max="15" width="12" customWidth="1"/>
    <col min="16" max="16" width="11.5703125" customWidth="1"/>
    <col min="17" max="17" width="12.7109375" customWidth="1"/>
    <col min="18" max="18" width="12.5703125" customWidth="1"/>
    <col min="19" max="19" width="11.28515625" customWidth="1"/>
    <col min="20" max="20" width="12.42578125" customWidth="1"/>
  </cols>
  <sheetData>
    <row r="3" spans="1:20" ht="15" customHeight="1" x14ac:dyDescent="0.3">
      <c r="A3" s="863" t="s">
        <v>287</v>
      </c>
      <c r="B3" s="293"/>
      <c r="C3" s="814" t="s">
        <v>51</v>
      </c>
      <c r="D3" s="814"/>
      <c r="E3" s="814"/>
      <c r="F3" s="814" t="s">
        <v>731</v>
      </c>
      <c r="G3" s="814"/>
      <c r="H3" s="814"/>
      <c r="I3" s="814"/>
      <c r="J3" s="860"/>
    </row>
    <row r="4" spans="1:20" ht="15" customHeight="1" x14ac:dyDescent="0.3">
      <c r="A4" s="864"/>
      <c r="B4" s="294"/>
      <c r="C4" s="815" t="s">
        <v>263</v>
      </c>
      <c r="D4" s="815"/>
      <c r="E4" s="869" t="s">
        <v>71</v>
      </c>
      <c r="F4" s="866" t="s">
        <v>301</v>
      </c>
      <c r="G4" s="872" t="s">
        <v>302</v>
      </c>
      <c r="H4" s="873"/>
      <c r="I4" s="866" t="s">
        <v>64</v>
      </c>
      <c r="J4" s="860"/>
      <c r="K4" s="691"/>
      <c r="L4" s="874"/>
      <c r="M4" s="874"/>
      <c r="N4" s="874"/>
      <c r="O4" s="874"/>
      <c r="P4" s="874"/>
      <c r="Q4" s="874"/>
      <c r="R4" s="874"/>
      <c r="S4" s="874"/>
      <c r="T4" s="874"/>
    </row>
    <row r="5" spans="1:20" ht="18" customHeight="1" x14ac:dyDescent="0.3">
      <c r="A5" s="864"/>
      <c r="B5" s="295" t="s">
        <v>449</v>
      </c>
      <c r="C5" s="815"/>
      <c r="D5" s="815"/>
      <c r="E5" s="870"/>
      <c r="F5" s="868"/>
      <c r="G5" s="866" t="s">
        <v>140</v>
      </c>
      <c r="H5" s="866" t="s">
        <v>553</v>
      </c>
      <c r="I5" s="868"/>
      <c r="J5" s="110"/>
      <c r="K5" s="691"/>
      <c r="L5" s="862"/>
      <c r="M5" s="861"/>
      <c r="N5" s="861"/>
      <c r="O5" s="862"/>
      <c r="P5" s="861"/>
      <c r="Q5" s="861"/>
      <c r="R5" s="862"/>
      <c r="S5" s="861"/>
      <c r="T5" s="861"/>
    </row>
    <row r="6" spans="1:20" ht="18" customHeight="1" x14ac:dyDescent="0.25">
      <c r="A6" s="865"/>
      <c r="B6" s="296"/>
      <c r="C6" s="119" t="s">
        <v>414</v>
      </c>
      <c r="D6" s="119" t="s">
        <v>300</v>
      </c>
      <c r="E6" s="871"/>
      <c r="F6" s="867"/>
      <c r="G6" s="867"/>
      <c r="H6" s="867"/>
      <c r="I6" s="867"/>
      <c r="K6" s="692"/>
      <c r="L6" s="862"/>
      <c r="M6" s="693"/>
      <c r="N6" s="693"/>
      <c r="O6" s="862"/>
      <c r="P6" s="693"/>
      <c r="Q6" s="693"/>
      <c r="R6" s="862"/>
      <c r="S6" s="693"/>
      <c r="T6" s="693"/>
    </row>
    <row r="7" spans="1:20" ht="18.75" x14ac:dyDescent="0.3">
      <c r="A7" s="8" t="s">
        <v>284</v>
      </c>
      <c r="B7" s="4" t="s">
        <v>90</v>
      </c>
      <c r="C7" s="390"/>
      <c r="D7" s="390"/>
      <c r="E7" s="113"/>
      <c r="F7" s="11"/>
      <c r="G7" s="393"/>
      <c r="H7" s="11"/>
      <c r="I7" s="193">
        <f>SUM(F7:H7)</f>
        <v>0</v>
      </c>
      <c r="K7" s="692"/>
      <c r="L7" s="693"/>
      <c r="M7" s="694"/>
      <c r="N7" s="694"/>
      <c r="O7" s="693"/>
      <c r="P7" s="694"/>
      <c r="Q7" s="694"/>
      <c r="R7" s="693"/>
      <c r="S7" s="694"/>
      <c r="T7" s="694"/>
    </row>
    <row r="8" spans="1:20" ht="18.75" hidden="1" x14ac:dyDescent="0.3">
      <c r="A8" s="8"/>
      <c r="B8" s="3" t="s">
        <v>297</v>
      </c>
      <c r="C8" s="127"/>
      <c r="D8" s="127"/>
      <c r="E8" s="113"/>
      <c r="F8" s="11"/>
      <c r="G8" s="393"/>
      <c r="H8" s="11"/>
      <c r="I8" s="193">
        <f>SUM(F8:H8)</f>
        <v>0</v>
      </c>
      <c r="K8" s="692"/>
      <c r="L8" s="693"/>
      <c r="M8" s="694"/>
      <c r="N8" s="694"/>
      <c r="O8" s="693"/>
      <c r="P8" s="694"/>
      <c r="Q8" s="694"/>
      <c r="R8" s="693"/>
      <c r="S8" s="694"/>
      <c r="T8" s="694"/>
    </row>
    <row r="9" spans="1:20" ht="18.75" x14ac:dyDescent="0.3">
      <c r="A9" s="119" t="s">
        <v>279</v>
      </c>
      <c r="B9" s="141" t="s">
        <v>280</v>
      </c>
      <c r="C9" s="140">
        <f>SUM(C7:C8)</f>
        <v>0</v>
      </c>
      <c r="D9" s="140">
        <f t="shared" ref="D9:I9" si="0">SUM(D7:D8)</f>
        <v>0</v>
      </c>
      <c r="E9" s="391">
        <f t="shared" si="0"/>
        <v>0</v>
      </c>
      <c r="F9" s="391">
        <f t="shared" si="0"/>
        <v>0</v>
      </c>
      <c r="G9" s="140">
        <f t="shared" si="0"/>
        <v>0</v>
      </c>
      <c r="H9" s="391">
        <f t="shared" si="0"/>
        <v>0</v>
      </c>
      <c r="I9" s="395">
        <f t="shared" si="0"/>
        <v>0</v>
      </c>
      <c r="K9" s="692"/>
      <c r="L9" s="693"/>
      <c r="M9" s="694"/>
      <c r="N9" s="694"/>
      <c r="O9" s="693"/>
      <c r="P9" s="694"/>
      <c r="Q9" s="694"/>
      <c r="R9" s="693"/>
      <c r="S9" s="694"/>
      <c r="T9" s="694"/>
    </row>
    <row r="10" spans="1:20" ht="18.75" x14ac:dyDescent="0.3">
      <c r="A10" s="8" t="s">
        <v>285</v>
      </c>
      <c r="B10" s="3" t="s">
        <v>80</v>
      </c>
      <c r="C10" s="406"/>
      <c r="D10" s="406"/>
      <c r="E10" s="113"/>
      <c r="F10" s="144"/>
      <c r="G10" s="393"/>
      <c r="H10" s="11"/>
      <c r="I10" s="193">
        <f>SUM(F10:H10)</f>
        <v>0</v>
      </c>
      <c r="K10" s="692"/>
      <c r="L10" s="693"/>
      <c r="M10" s="694"/>
      <c r="N10" s="694"/>
      <c r="O10" s="693"/>
      <c r="P10" s="694"/>
      <c r="Q10" s="694"/>
      <c r="R10" s="693"/>
      <c r="S10" s="694"/>
      <c r="T10" s="694"/>
    </row>
    <row r="11" spans="1:20" ht="18.75" hidden="1" x14ac:dyDescent="0.3">
      <c r="A11" s="8" t="s">
        <v>286</v>
      </c>
      <c r="B11" s="3" t="s">
        <v>283</v>
      </c>
      <c r="C11" s="392"/>
      <c r="D11" s="392"/>
      <c r="E11" s="195"/>
      <c r="F11" s="11"/>
      <c r="G11" s="393"/>
      <c r="H11" s="11"/>
      <c r="I11" s="193">
        <f>SUM(F11:H11)</f>
        <v>0</v>
      </c>
      <c r="K11" s="692"/>
      <c r="L11" s="693"/>
      <c r="M11" s="694"/>
      <c r="N11" s="694"/>
      <c r="O11" s="693"/>
      <c r="P11" s="694"/>
      <c r="Q11" s="694"/>
      <c r="R11" s="693"/>
      <c r="S11" s="694"/>
      <c r="T11" s="694"/>
    </row>
    <row r="12" spans="1:20" ht="18.75" x14ac:dyDescent="0.3">
      <c r="A12" s="119" t="s">
        <v>281</v>
      </c>
      <c r="B12" s="142" t="s">
        <v>282</v>
      </c>
      <c r="C12" s="113">
        <f t="shared" ref="C12:I12" si="1">SUM(C10:C11)</f>
        <v>0</v>
      </c>
      <c r="D12" s="113">
        <f t="shared" si="1"/>
        <v>0</v>
      </c>
      <c r="E12" s="192">
        <f t="shared" si="1"/>
        <v>0</v>
      </c>
      <c r="F12" s="192">
        <f t="shared" si="1"/>
        <v>0</v>
      </c>
      <c r="G12" s="113">
        <f t="shared" si="1"/>
        <v>0</v>
      </c>
      <c r="H12" s="192">
        <f t="shared" si="1"/>
        <v>0</v>
      </c>
      <c r="I12" s="51">
        <f t="shared" si="1"/>
        <v>0</v>
      </c>
      <c r="K12" s="100"/>
      <c r="L12" s="695"/>
      <c r="M12" s="551"/>
      <c r="N12" s="551"/>
      <c r="O12" s="696"/>
      <c r="P12" s="551"/>
      <c r="Q12" s="551"/>
      <c r="R12" s="696"/>
      <c r="S12" s="551"/>
      <c r="T12" s="551"/>
    </row>
    <row r="13" spans="1:20" ht="18.75" hidden="1" x14ac:dyDescent="0.3">
      <c r="A13" s="8"/>
      <c r="B13" s="3" t="s">
        <v>141</v>
      </c>
      <c r="C13" s="194"/>
      <c r="D13" s="194"/>
      <c r="E13" s="113"/>
      <c r="F13" s="11"/>
      <c r="G13" s="393"/>
      <c r="H13" s="11"/>
      <c r="I13" s="193">
        <f>SUM(F13:H13)</f>
        <v>0</v>
      </c>
      <c r="K13" s="697" t="s">
        <v>479</v>
      </c>
      <c r="L13" s="697"/>
      <c r="M13" s="697"/>
      <c r="N13" s="698">
        <f>SUM(M12:N12)</f>
        <v>0</v>
      </c>
      <c r="O13" s="699"/>
      <c r="P13" s="699"/>
      <c r="Q13" s="700">
        <f>SUM(P12:Q12)</f>
        <v>0</v>
      </c>
      <c r="R13" s="699"/>
      <c r="S13" s="699"/>
      <c r="T13" s="700">
        <f>SUM(S12:T12)</f>
        <v>0</v>
      </c>
    </row>
    <row r="14" spans="1:20" ht="18.75" hidden="1" x14ac:dyDescent="0.3">
      <c r="A14" s="8"/>
      <c r="B14" s="3"/>
      <c r="C14" s="46"/>
      <c r="D14" s="46"/>
      <c r="E14" s="113"/>
      <c r="F14" s="11"/>
      <c r="G14" s="393"/>
      <c r="H14" s="11"/>
      <c r="I14" s="193">
        <f>SUM(F14:H14)</f>
        <v>0</v>
      </c>
    </row>
    <row r="15" spans="1:20" ht="18.75" x14ac:dyDescent="0.3">
      <c r="A15" s="119" t="s">
        <v>288</v>
      </c>
      <c r="B15" s="142" t="s">
        <v>289</v>
      </c>
      <c r="C15" s="113">
        <f>SUM(C13:C14)</f>
        <v>0</v>
      </c>
      <c r="D15" s="113">
        <f t="shared" ref="D15:I15" si="2">SUM(D13:D14)</f>
        <v>0</v>
      </c>
      <c r="E15" s="192">
        <f t="shared" si="2"/>
        <v>0</v>
      </c>
      <c r="F15" s="192">
        <f t="shared" si="2"/>
        <v>0</v>
      </c>
      <c r="G15" s="113">
        <f t="shared" si="2"/>
        <v>0</v>
      </c>
      <c r="H15" s="192">
        <f t="shared" si="2"/>
        <v>0</v>
      </c>
      <c r="I15" s="51">
        <f t="shared" si="2"/>
        <v>0</v>
      </c>
    </row>
    <row r="16" spans="1:20" ht="18.75" hidden="1" x14ac:dyDescent="0.3">
      <c r="A16" s="8"/>
      <c r="B16" s="3" t="s">
        <v>85</v>
      </c>
      <c r="C16" s="194"/>
      <c r="D16" s="194"/>
      <c r="E16" s="113"/>
      <c r="F16" s="11"/>
      <c r="G16" s="393"/>
      <c r="H16" s="11"/>
      <c r="I16" s="193">
        <f>SUM(F16:H16)</f>
        <v>0</v>
      </c>
    </row>
    <row r="17" spans="1:10" ht="18.75" hidden="1" x14ac:dyDescent="0.3">
      <c r="A17" s="8"/>
      <c r="B17" s="3" t="s">
        <v>292</v>
      </c>
      <c r="C17" s="128"/>
      <c r="D17" s="128"/>
      <c r="E17" s="51"/>
      <c r="F17" s="11"/>
      <c r="G17" s="393"/>
      <c r="H17" s="11"/>
      <c r="I17" s="193">
        <f>SUM(F17:H17)</f>
        <v>0</v>
      </c>
    </row>
    <row r="18" spans="1:10" ht="18.75" hidden="1" x14ac:dyDescent="0.3">
      <c r="A18" s="8"/>
      <c r="B18" s="3" t="s">
        <v>303</v>
      </c>
      <c r="C18" s="128"/>
      <c r="D18" s="128"/>
      <c r="E18" s="51"/>
      <c r="F18" s="11"/>
      <c r="G18" s="393"/>
      <c r="H18" s="11"/>
      <c r="I18" s="193">
        <f>SUM(F18:H18)</f>
        <v>0</v>
      </c>
    </row>
    <row r="19" spans="1:10" ht="18.75" x14ac:dyDescent="0.3">
      <c r="A19" s="119" t="s">
        <v>290</v>
      </c>
      <c r="B19" s="142" t="s">
        <v>291</v>
      </c>
      <c r="C19" s="113">
        <f t="shared" ref="C19:I19" si="3">SUM(C16:C18)</f>
        <v>0</v>
      </c>
      <c r="D19" s="113">
        <f t="shared" si="3"/>
        <v>0</v>
      </c>
      <c r="E19" s="192">
        <f t="shared" si="3"/>
        <v>0</v>
      </c>
      <c r="F19" s="192">
        <f t="shared" si="3"/>
        <v>0</v>
      </c>
      <c r="G19" s="113">
        <f t="shared" si="3"/>
        <v>0</v>
      </c>
      <c r="H19" s="192">
        <f t="shared" si="3"/>
        <v>0</v>
      </c>
      <c r="I19" s="51">
        <f t="shared" si="3"/>
        <v>0</v>
      </c>
    </row>
    <row r="20" spans="1:10" ht="18.75" hidden="1" x14ac:dyDescent="0.3">
      <c r="A20" s="8"/>
      <c r="B20" s="3" t="s">
        <v>480</v>
      </c>
      <c r="C20" s="6"/>
      <c r="D20" s="6"/>
      <c r="E20" s="113"/>
      <c r="F20" s="11"/>
      <c r="G20" s="393"/>
      <c r="H20" s="11"/>
      <c r="I20" s="193">
        <f t="shared" ref="I20:I25" si="4">SUM(F20:H20)</f>
        <v>0</v>
      </c>
    </row>
    <row r="21" spans="1:10" ht="18.75" hidden="1" x14ac:dyDescent="0.3">
      <c r="A21" s="8"/>
      <c r="B21" s="3" t="s">
        <v>486</v>
      </c>
      <c r="C21" s="6"/>
      <c r="D21" s="6"/>
      <c r="E21" s="113"/>
      <c r="F21" s="11"/>
      <c r="G21" s="393"/>
      <c r="H21" s="11"/>
      <c r="I21" s="193">
        <f t="shared" si="4"/>
        <v>0</v>
      </c>
    </row>
    <row r="22" spans="1:10" ht="18.75" hidden="1" x14ac:dyDescent="0.3">
      <c r="A22" s="8"/>
      <c r="B22" s="3" t="s">
        <v>481</v>
      </c>
      <c r="C22" s="6"/>
      <c r="D22" s="6"/>
      <c r="E22" s="113"/>
      <c r="F22" s="11"/>
      <c r="G22" s="393"/>
      <c r="H22" s="11"/>
      <c r="I22" s="193">
        <f t="shared" si="4"/>
        <v>0</v>
      </c>
    </row>
    <row r="23" spans="1:10" ht="18.75" hidden="1" x14ac:dyDescent="0.3">
      <c r="A23" s="8"/>
      <c r="B23" s="3" t="s">
        <v>482</v>
      </c>
      <c r="C23" s="6"/>
      <c r="D23" s="6"/>
      <c r="E23" s="113"/>
      <c r="F23" s="11"/>
      <c r="G23" s="393"/>
      <c r="H23" s="11"/>
      <c r="I23" s="193">
        <f t="shared" si="4"/>
        <v>0</v>
      </c>
    </row>
    <row r="24" spans="1:10" ht="18.75" x14ac:dyDescent="0.3">
      <c r="A24" s="8" t="s">
        <v>484</v>
      </c>
      <c r="B24" s="504" t="s">
        <v>554</v>
      </c>
      <c r="C24" s="209">
        <f>SUM(C20:C23)</f>
        <v>0</v>
      </c>
      <c r="D24" s="209">
        <f>SUM(D20:D23)</f>
        <v>0</v>
      </c>
      <c r="E24" s="116">
        <f>SUM(E20:E23)</f>
        <v>0</v>
      </c>
      <c r="F24" s="433">
        <v>360000</v>
      </c>
      <c r="G24" s="396"/>
      <c r="H24" s="396"/>
      <c r="I24" s="497">
        <f t="shared" si="4"/>
        <v>360000</v>
      </c>
    </row>
    <row r="25" spans="1:10" ht="18.75" hidden="1" x14ac:dyDescent="0.3">
      <c r="A25" s="8" t="s">
        <v>485</v>
      </c>
      <c r="B25" s="397" t="s">
        <v>483</v>
      </c>
      <c r="C25" s="128"/>
      <c r="D25" s="128"/>
      <c r="E25" s="116"/>
      <c r="F25" s="11"/>
      <c r="G25" s="393"/>
      <c r="H25" s="11"/>
      <c r="I25" s="196">
        <f t="shared" si="4"/>
        <v>0</v>
      </c>
    </row>
    <row r="26" spans="1:10" ht="18.75" x14ac:dyDescent="0.3">
      <c r="A26" s="119" t="s">
        <v>293</v>
      </c>
      <c r="B26" s="142" t="s">
        <v>294</v>
      </c>
      <c r="C26" s="113">
        <f>SUM(C24:C25)</f>
        <v>0</v>
      </c>
      <c r="D26" s="113">
        <f>SUM(D24:D25)</f>
        <v>0</v>
      </c>
      <c r="E26" s="113">
        <f>SUM(E24:E25)</f>
        <v>0</v>
      </c>
      <c r="F26" s="192">
        <f>SUM(F24:F25)</f>
        <v>360000</v>
      </c>
      <c r="G26" s="113">
        <f>SUM(G20:G25)</f>
        <v>0</v>
      </c>
      <c r="H26" s="113">
        <f>SUM(H20:H25)</f>
        <v>0</v>
      </c>
      <c r="I26" s="51">
        <f>SUM(I20:I25)</f>
        <v>360000</v>
      </c>
      <c r="J26" s="45"/>
    </row>
    <row r="27" spans="1:10" ht="18.75" x14ac:dyDescent="0.3">
      <c r="A27" s="37"/>
      <c r="B27" s="701" t="s">
        <v>670</v>
      </c>
      <c r="C27" s="128"/>
      <c r="D27" s="128"/>
      <c r="E27" s="389"/>
      <c r="F27" s="702">
        <v>2451800</v>
      </c>
      <c r="G27" s="11"/>
      <c r="H27" s="11"/>
      <c r="I27" s="497">
        <f t="shared" ref="I27:I35" si="5">SUM(F27:H27)</f>
        <v>2451800</v>
      </c>
      <c r="J27" s="45"/>
    </row>
    <row r="28" spans="1:10" ht="18.75" x14ac:dyDescent="0.3">
      <c r="A28" s="8"/>
      <c r="B28" s="4" t="s">
        <v>555</v>
      </c>
      <c r="C28" s="6"/>
      <c r="D28" s="6"/>
      <c r="E28" s="120"/>
      <c r="F28" s="702">
        <v>1000000</v>
      </c>
      <c r="G28" s="393"/>
      <c r="H28" s="11"/>
      <c r="I28" s="193">
        <f t="shared" si="5"/>
        <v>1000000</v>
      </c>
      <c r="J28" s="45"/>
    </row>
    <row r="29" spans="1:10" ht="19.5" thickBot="1" x14ac:dyDescent="0.35">
      <c r="A29" s="8"/>
      <c r="B29" s="3" t="s">
        <v>671</v>
      </c>
      <c r="C29" s="6"/>
      <c r="D29" s="6"/>
      <c r="E29" s="120"/>
      <c r="F29" s="702">
        <v>200000</v>
      </c>
      <c r="G29" s="393"/>
      <c r="H29" s="11"/>
      <c r="I29" s="193">
        <f t="shared" si="5"/>
        <v>200000</v>
      </c>
      <c r="J29" s="45"/>
    </row>
    <row r="30" spans="1:10" ht="37.5" customHeight="1" thickBot="1" x14ac:dyDescent="0.35">
      <c r="A30" s="8"/>
      <c r="B30" s="857" t="s">
        <v>0</v>
      </c>
      <c r="C30" s="858"/>
      <c r="D30" s="858"/>
      <c r="E30" s="859"/>
      <c r="F30" s="702">
        <v>685000</v>
      </c>
      <c r="G30" s="394"/>
      <c r="H30" s="143"/>
      <c r="I30" s="193">
        <f t="shared" si="5"/>
        <v>685000</v>
      </c>
      <c r="J30" s="45"/>
    </row>
    <row r="31" spans="1:10" ht="18.75" x14ac:dyDescent="0.3">
      <c r="A31" s="8"/>
      <c r="B31" s="36" t="s">
        <v>696</v>
      </c>
      <c r="C31" s="6"/>
      <c r="D31" s="6"/>
      <c r="E31" s="120"/>
      <c r="F31" s="505">
        <v>2304000</v>
      </c>
      <c r="G31" s="394"/>
      <c r="H31" s="143"/>
      <c r="I31" s="193">
        <f t="shared" si="5"/>
        <v>2304000</v>
      </c>
      <c r="J31" s="45"/>
    </row>
    <row r="32" spans="1:10" ht="18.75" x14ac:dyDescent="0.3">
      <c r="A32" s="8"/>
      <c r="B32" s="506"/>
      <c r="C32" s="6"/>
      <c r="D32" s="6"/>
      <c r="E32" s="120"/>
      <c r="F32" s="509"/>
      <c r="G32" s="394"/>
      <c r="H32" s="143"/>
      <c r="I32" s="193">
        <f t="shared" si="5"/>
        <v>0</v>
      </c>
      <c r="J32" s="45"/>
    </row>
    <row r="33" spans="1:10" ht="18.75" x14ac:dyDescent="0.3">
      <c r="A33" s="8"/>
      <c r="B33" s="36"/>
      <c r="C33" s="6"/>
      <c r="D33" s="6"/>
      <c r="E33" s="120"/>
      <c r="F33" s="505"/>
      <c r="G33" s="394"/>
      <c r="H33" s="143"/>
      <c r="I33" s="193">
        <f t="shared" si="5"/>
        <v>0</v>
      </c>
      <c r="J33" s="45"/>
    </row>
    <row r="34" spans="1:10" ht="18.75" x14ac:dyDescent="0.3">
      <c r="A34" s="8"/>
      <c r="B34" s="36"/>
      <c r="C34" s="6"/>
      <c r="D34" s="6"/>
      <c r="E34" s="120"/>
      <c r="F34" s="505"/>
      <c r="G34" s="394"/>
      <c r="H34" s="143"/>
      <c r="I34" s="193">
        <f t="shared" si="5"/>
        <v>0</v>
      </c>
      <c r="J34" s="45"/>
    </row>
    <row r="35" spans="1:10" ht="18.75" x14ac:dyDescent="0.3">
      <c r="A35" s="8"/>
      <c r="B35" s="36"/>
      <c r="C35" s="6"/>
      <c r="D35" s="6"/>
      <c r="E35" s="120"/>
      <c r="F35" s="509"/>
      <c r="G35" s="394"/>
      <c r="H35" s="143"/>
      <c r="I35" s="193">
        <f t="shared" si="5"/>
        <v>0</v>
      </c>
      <c r="J35" s="45"/>
    </row>
    <row r="36" spans="1:10" ht="15.75" x14ac:dyDescent="0.25">
      <c r="A36" s="37"/>
      <c r="B36" s="398"/>
      <c r="C36" s="128">
        <f>SUM(C28:C35)</f>
        <v>0</v>
      </c>
      <c r="D36" s="128">
        <f>SUM(D28:D35)</f>
        <v>0</v>
      </c>
      <c r="E36" s="116">
        <f>SUM(E28:E35)</f>
        <v>0</v>
      </c>
      <c r="F36" s="6"/>
      <c r="G36" s="128">
        <f>SUM(G28:G35)</f>
        <v>0</v>
      </c>
      <c r="H36" s="128">
        <f>SUM(H28:H35)</f>
        <v>0</v>
      </c>
      <c r="I36" s="113"/>
      <c r="J36" s="45"/>
    </row>
    <row r="37" spans="1:10" ht="15.75" x14ac:dyDescent="0.25">
      <c r="A37" s="119" t="s">
        <v>295</v>
      </c>
      <c r="B37" s="142" t="s">
        <v>296</v>
      </c>
      <c r="C37" s="116">
        <f t="shared" ref="C37:E37" si="6">SUM(C27,C36)</f>
        <v>0</v>
      </c>
      <c r="D37" s="116">
        <f t="shared" si="6"/>
        <v>0</v>
      </c>
      <c r="E37" s="113">
        <f t="shared" si="6"/>
        <v>0</v>
      </c>
      <c r="F37" s="116">
        <f>F27+F28+F29+F30+F31</f>
        <v>6640800</v>
      </c>
      <c r="G37" s="116">
        <f t="shared" ref="G37:I37" si="7">G27+G28+G29+G30+G31</f>
        <v>0</v>
      </c>
      <c r="H37" s="116">
        <f t="shared" si="7"/>
        <v>0</v>
      </c>
      <c r="I37" s="116">
        <f t="shared" si="7"/>
        <v>6640800</v>
      </c>
      <c r="J37" s="45"/>
    </row>
    <row r="38" spans="1:10" ht="18.75" x14ac:dyDescent="0.3">
      <c r="A38" s="181" t="s">
        <v>266</v>
      </c>
      <c r="B38" s="181" t="s">
        <v>298</v>
      </c>
      <c r="C38" s="56">
        <f t="shared" ref="C38:I38" si="8">SUM(C9,C12,C15,C19,C26,C37)</f>
        <v>0</v>
      </c>
      <c r="D38" s="56">
        <f t="shared" si="8"/>
        <v>0</v>
      </c>
      <c r="E38" s="407">
        <f t="shared" si="8"/>
        <v>0</v>
      </c>
      <c r="F38" s="167">
        <f t="shared" si="8"/>
        <v>7000800</v>
      </c>
      <c r="G38" s="167">
        <f t="shared" si="8"/>
        <v>0</v>
      </c>
      <c r="H38" s="167">
        <f t="shared" si="8"/>
        <v>0</v>
      </c>
      <c r="I38" s="206">
        <f t="shared" si="8"/>
        <v>7000800</v>
      </c>
      <c r="J38" s="109">
        <f>SUM(J7:J37)</f>
        <v>0</v>
      </c>
    </row>
    <row r="39" spans="1:10" x14ac:dyDescent="0.2">
      <c r="H39" s="65">
        <f>SUM(G38:H38)</f>
        <v>0</v>
      </c>
      <c r="J39" s="45"/>
    </row>
    <row r="40" spans="1:10" x14ac:dyDescent="0.2">
      <c r="J40" s="45"/>
    </row>
  </sheetData>
  <mergeCells count="21">
    <mergeCell ref="R4:T4"/>
    <mergeCell ref="R5:R6"/>
    <mergeCell ref="S5:T5"/>
    <mergeCell ref="L4:N4"/>
    <mergeCell ref="O4:Q4"/>
    <mergeCell ref="M5:N5"/>
    <mergeCell ref="O5:O6"/>
    <mergeCell ref="B30:E30"/>
    <mergeCell ref="J3:J4"/>
    <mergeCell ref="P5:Q5"/>
    <mergeCell ref="L5:L6"/>
    <mergeCell ref="A3:A6"/>
    <mergeCell ref="G5:G6"/>
    <mergeCell ref="F4:F6"/>
    <mergeCell ref="E4:E6"/>
    <mergeCell ref="C3:E3"/>
    <mergeCell ref="G4:H4"/>
    <mergeCell ref="F3:I3"/>
    <mergeCell ref="C4:D5"/>
    <mergeCell ref="I4:I6"/>
    <mergeCell ref="H5:H6"/>
  </mergeCells>
  <phoneticPr fontId="2" type="noConversion"/>
  <pageMargins left="0.75" right="0.75" top="1" bottom="1" header="0.5" footer="0.5"/>
  <pageSetup paperSize="9" scale="63" orientation="landscape" r:id="rId1"/>
  <headerFooter alignWithMargins="0">
    <oddHeader>&amp;L&amp;"Times,Félkövér"&amp;14Levél Község  Önkormányzata&amp;C&amp;"Times,Félkövér"&amp;14Szociális juttatások 2019. évi &amp;R&amp;"Times,Normál"&amp;12 8. mellékletAdatok:  Ft-ban</oddHeader>
  </headerFooter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6"/>
  <dimension ref="A1:AV211"/>
  <sheetViews>
    <sheetView view="pageLayout" topLeftCell="A118" zoomScaleNormal="75" workbookViewId="0">
      <selection activeCell="F2" sqref="F2"/>
    </sheetView>
  </sheetViews>
  <sheetFormatPr defaultColWidth="9.140625" defaultRowHeight="12.75" x14ac:dyDescent="0.2"/>
  <cols>
    <col min="1" max="1" width="5.85546875" style="523" customWidth="1"/>
    <col min="2" max="2" width="59.140625" style="523" customWidth="1"/>
    <col min="3" max="3" width="15.140625" style="523" hidden="1" customWidth="1"/>
    <col min="4" max="4" width="13.5703125" style="523" hidden="1" customWidth="1"/>
    <col min="5" max="5" width="14.140625" style="523" hidden="1" customWidth="1"/>
    <col min="6" max="6" width="22.28515625" style="523" customWidth="1"/>
    <col min="7" max="7" width="15.5703125" style="650" customWidth="1"/>
    <col min="8" max="8" width="11.7109375" style="523" customWidth="1"/>
    <col min="9" max="9" width="18.5703125" style="523" customWidth="1"/>
    <col min="10" max="10" width="15.7109375" style="652" customWidth="1"/>
    <col min="11" max="11" width="17.7109375" style="523" customWidth="1"/>
    <col min="12" max="12" width="14.42578125" style="523" customWidth="1"/>
    <col min="13" max="13" width="13.85546875" style="523" customWidth="1"/>
    <col min="14" max="14" width="19.5703125" style="523" customWidth="1"/>
    <col min="15" max="15" width="18.42578125" style="523" customWidth="1"/>
    <col min="16" max="16" width="15" style="523" customWidth="1"/>
    <col min="17" max="17" width="16.5703125" style="523" customWidth="1"/>
    <col min="18" max="18" width="14.28515625" style="523" customWidth="1"/>
    <col min="19" max="19" width="13.7109375" style="523" customWidth="1"/>
    <col min="20" max="20" width="16.28515625" style="523" customWidth="1"/>
    <col min="21" max="21" width="14.85546875" style="523" customWidth="1"/>
    <col min="22" max="22" width="16.28515625" style="523" customWidth="1"/>
    <col min="23" max="23" width="14.28515625" style="523" customWidth="1"/>
    <col min="24" max="24" width="14.5703125" style="523" customWidth="1"/>
    <col min="25" max="35" width="15.7109375" style="523" customWidth="1"/>
    <col min="36" max="45" width="16" style="523" customWidth="1"/>
    <col min="46" max="46" width="17.5703125" style="523" customWidth="1"/>
    <col min="47" max="47" width="14.7109375" style="523" bestFit="1" customWidth="1"/>
    <col min="48" max="16384" width="9.140625" style="523"/>
  </cols>
  <sheetData>
    <row r="1" spans="1:46" s="512" customFormat="1" ht="20.25" customHeight="1" x14ac:dyDescent="0.3">
      <c r="A1" s="880" t="s">
        <v>287</v>
      </c>
      <c r="B1" s="155"/>
      <c r="C1" s="883" t="s">
        <v>51</v>
      </c>
      <c r="D1" s="883"/>
      <c r="E1" s="883"/>
      <c r="F1" s="511"/>
      <c r="G1" s="645" t="s">
        <v>132</v>
      </c>
      <c r="H1" s="654"/>
      <c r="I1" s="654"/>
      <c r="J1" s="885" t="s">
        <v>50</v>
      </c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5"/>
      <c r="AG1" s="885"/>
      <c r="AH1" s="885"/>
      <c r="AI1" s="885"/>
      <c r="AJ1" s="885"/>
      <c r="AK1" s="885"/>
      <c r="AL1" s="885"/>
      <c r="AM1" s="885"/>
      <c r="AN1" s="885"/>
      <c r="AO1" s="885"/>
      <c r="AP1" s="885"/>
      <c r="AQ1" s="885"/>
      <c r="AR1" s="885"/>
      <c r="AS1" s="885"/>
      <c r="AT1" s="885"/>
    </row>
    <row r="2" spans="1:46" s="512" customFormat="1" ht="20.25" customHeight="1" x14ac:dyDescent="0.3">
      <c r="A2" s="881"/>
      <c r="B2" s="156" t="s">
        <v>398</v>
      </c>
      <c r="C2" s="883"/>
      <c r="D2" s="883"/>
      <c r="E2" s="883"/>
      <c r="F2" s="286" t="s">
        <v>732</v>
      </c>
      <c r="G2" s="530" t="s">
        <v>135</v>
      </c>
      <c r="H2" s="625"/>
      <c r="I2" s="625"/>
      <c r="J2" s="875" t="s">
        <v>557</v>
      </c>
      <c r="K2" s="875" t="s">
        <v>558</v>
      </c>
      <c r="L2" s="875" t="s">
        <v>559</v>
      </c>
      <c r="M2" s="875" t="s">
        <v>560</v>
      </c>
      <c r="N2" s="912" t="s">
        <v>561</v>
      </c>
      <c r="O2" s="912" t="s">
        <v>562</v>
      </c>
      <c r="P2" s="875" t="s">
        <v>563</v>
      </c>
      <c r="Q2" s="875" t="s">
        <v>564</v>
      </c>
      <c r="R2" s="875" t="s">
        <v>569</v>
      </c>
      <c r="S2" s="875" t="s">
        <v>571</v>
      </c>
      <c r="T2" s="875" t="s">
        <v>603</v>
      </c>
      <c r="U2" s="875" t="s">
        <v>651</v>
      </c>
      <c r="V2" s="875" t="s">
        <v>604</v>
      </c>
      <c r="W2" s="875" t="s">
        <v>573</v>
      </c>
      <c r="X2" s="875" t="s">
        <v>574</v>
      </c>
      <c r="Y2" s="875" t="s">
        <v>575</v>
      </c>
      <c r="Z2" s="875" t="s">
        <v>578</v>
      </c>
      <c r="AA2" s="875" t="s">
        <v>579</v>
      </c>
      <c r="AB2" s="875" t="s">
        <v>581</v>
      </c>
      <c r="AC2" s="875" t="s">
        <v>605</v>
      </c>
      <c r="AD2" s="875" t="s">
        <v>606</v>
      </c>
      <c r="AE2" s="875" t="s">
        <v>582</v>
      </c>
      <c r="AF2" s="875" t="s">
        <v>583</v>
      </c>
      <c r="AG2" s="875" t="s">
        <v>584</v>
      </c>
      <c r="AH2" s="875" t="s">
        <v>585</v>
      </c>
      <c r="AI2" s="875" t="s">
        <v>586</v>
      </c>
      <c r="AJ2" s="875" t="s">
        <v>588</v>
      </c>
      <c r="AK2" s="875" t="s">
        <v>541</v>
      </c>
      <c r="AL2" s="875" t="s">
        <v>589</v>
      </c>
      <c r="AM2" s="875" t="s">
        <v>607</v>
      </c>
      <c r="AN2" s="875" t="s">
        <v>672</v>
      </c>
      <c r="AO2" s="875" t="s">
        <v>656</v>
      </c>
      <c r="AP2" s="875" t="s">
        <v>590</v>
      </c>
      <c r="AQ2" s="875" t="s">
        <v>593</v>
      </c>
      <c r="AR2" s="875" t="s">
        <v>653</v>
      </c>
      <c r="AS2" s="720"/>
      <c r="AT2" s="886" t="s">
        <v>64</v>
      </c>
    </row>
    <row r="3" spans="1:46" s="512" customFormat="1" ht="20.25" x14ac:dyDescent="0.3">
      <c r="A3" s="881"/>
      <c r="B3" s="156"/>
      <c r="C3" s="884" t="s">
        <v>263</v>
      </c>
      <c r="D3" s="884"/>
      <c r="E3" s="884" t="s">
        <v>71</v>
      </c>
      <c r="F3" s="513" t="s">
        <v>72</v>
      </c>
      <c r="G3" s="530" t="s">
        <v>136</v>
      </c>
      <c r="H3" s="625"/>
      <c r="I3" s="625"/>
      <c r="J3" s="888"/>
      <c r="K3" s="888"/>
      <c r="L3" s="888"/>
      <c r="M3" s="888"/>
      <c r="N3" s="912"/>
      <c r="O3" s="912"/>
      <c r="P3" s="888"/>
      <c r="Q3" s="876"/>
      <c r="R3" s="876"/>
      <c r="S3" s="876"/>
      <c r="T3" s="878"/>
      <c r="U3" s="878"/>
      <c r="V3" s="878"/>
      <c r="W3" s="876"/>
      <c r="X3" s="876"/>
      <c r="Y3" s="876"/>
      <c r="Z3" s="876"/>
      <c r="AA3" s="876"/>
      <c r="AB3" s="876"/>
      <c r="AC3" s="878"/>
      <c r="AD3" s="878"/>
      <c r="AE3" s="876"/>
      <c r="AF3" s="876"/>
      <c r="AG3" s="876"/>
      <c r="AH3" s="876"/>
      <c r="AI3" s="876"/>
      <c r="AJ3" s="876"/>
      <c r="AK3" s="876"/>
      <c r="AL3" s="876"/>
      <c r="AM3" s="878"/>
      <c r="AN3" s="878"/>
      <c r="AO3" s="876"/>
      <c r="AP3" s="876"/>
      <c r="AQ3" s="876"/>
      <c r="AR3" s="878"/>
      <c r="AS3" s="721">
        <v>41233</v>
      </c>
      <c r="AT3" s="886"/>
    </row>
    <row r="4" spans="1:46" s="512" customFormat="1" ht="54.75" customHeight="1" x14ac:dyDescent="0.3">
      <c r="A4" s="882"/>
      <c r="B4" s="157"/>
      <c r="C4" s="515" t="s">
        <v>299</v>
      </c>
      <c r="D4" s="514" t="s">
        <v>300</v>
      </c>
      <c r="E4" s="884"/>
      <c r="F4" s="516"/>
      <c r="G4" s="530" t="s">
        <v>137</v>
      </c>
      <c r="H4" s="625"/>
      <c r="I4" s="625"/>
      <c r="J4" s="889"/>
      <c r="K4" s="889"/>
      <c r="L4" s="889"/>
      <c r="M4" s="889"/>
      <c r="N4" s="912"/>
      <c r="O4" s="912"/>
      <c r="P4" s="889"/>
      <c r="Q4" s="877"/>
      <c r="R4" s="877"/>
      <c r="S4" s="877"/>
      <c r="T4" s="879"/>
      <c r="U4" s="879"/>
      <c r="V4" s="879"/>
      <c r="W4" s="877"/>
      <c r="X4" s="877"/>
      <c r="Y4" s="877"/>
      <c r="Z4" s="877"/>
      <c r="AA4" s="877"/>
      <c r="AB4" s="877"/>
      <c r="AC4" s="879"/>
      <c r="AD4" s="879"/>
      <c r="AE4" s="877"/>
      <c r="AF4" s="877"/>
      <c r="AG4" s="877"/>
      <c r="AH4" s="877"/>
      <c r="AI4" s="877"/>
      <c r="AJ4" s="877"/>
      <c r="AK4" s="877"/>
      <c r="AL4" s="877"/>
      <c r="AM4" s="879"/>
      <c r="AN4" s="879"/>
      <c r="AO4" s="877"/>
      <c r="AP4" s="877"/>
      <c r="AQ4" s="877"/>
      <c r="AR4" s="879"/>
      <c r="AS4" s="722" t="s">
        <v>695</v>
      </c>
      <c r="AT4" s="886"/>
    </row>
    <row r="5" spans="1:46" s="512" customFormat="1" ht="18.75" x14ac:dyDescent="0.3">
      <c r="A5" s="1" t="s">
        <v>142</v>
      </c>
      <c r="B5" s="53" t="s">
        <v>143</v>
      </c>
      <c r="C5" s="330"/>
      <c r="D5" s="331"/>
      <c r="E5" s="517"/>
      <c r="F5" s="332">
        <f>AT5</f>
        <v>24160497</v>
      </c>
      <c r="G5" s="517"/>
      <c r="H5" s="626"/>
      <c r="I5" s="626"/>
      <c r="J5" s="518"/>
      <c r="K5" s="518"/>
      <c r="L5" s="518"/>
      <c r="M5" s="518"/>
      <c r="N5" s="518"/>
      <c r="O5" s="518"/>
      <c r="P5" s="518"/>
      <c r="Q5" s="724">
        <v>6392200</v>
      </c>
      <c r="R5" s="518"/>
      <c r="S5" s="518"/>
      <c r="T5" s="518"/>
      <c r="U5" s="518"/>
      <c r="V5" s="518"/>
      <c r="W5" s="518"/>
      <c r="X5" s="518"/>
      <c r="Y5" s="724">
        <v>4651590</v>
      </c>
      <c r="Z5" s="518"/>
      <c r="AA5" s="724">
        <v>1342440</v>
      </c>
      <c r="AB5" s="518"/>
      <c r="AC5" s="518"/>
      <c r="AD5" s="518"/>
      <c r="AE5" s="724">
        <v>581350</v>
      </c>
      <c r="AF5" s="518"/>
      <c r="AG5" s="518"/>
      <c r="AH5" s="518"/>
      <c r="AI5" s="518"/>
      <c r="AJ5" s="518"/>
      <c r="AK5" s="518"/>
      <c r="AL5" s="518"/>
      <c r="AM5" s="518"/>
      <c r="AN5" s="518"/>
      <c r="AO5" s="518"/>
      <c r="AP5" s="724">
        <v>9178300</v>
      </c>
      <c r="AQ5" s="724">
        <v>1134085</v>
      </c>
      <c r="AR5" s="518"/>
      <c r="AS5" s="724">
        <v>880532</v>
      </c>
      <c r="AT5" s="428">
        <f>SUM(J5:AS5)</f>
        <v>24160497</v>
      </c>
    </row>
    <row r="6" spans="1:46" s="512" customFormat="1" ht="18.75" x14ac:dyDescent="0.3">
      <c r="A6" s="1" t="s">
        <v>142</v>
      </c>
      <c r="B6" s="53" t="s">
        <v>576</v>
      </c>
      <c r="C6" s="330"/>
      <c r="D6" s="331"/>
      <c r="E6" s="517"/>
      <c r="F6" s="332">
        <f t="shared" ref="F6:F61" si="0">AT6</f>
        <v>0</v>
      </c>
      <c r="G6" s="517"/>
      <c r="H6" s="626"/>
      <c r="I6" s="626"/>
      <c r="J6" s="518"/>
      <c r="K6" s="518"/>
      <c r="L6" s="518"/>
      <c r="M6" s="518"/>
      <c r="N6" s="518"/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711"/>
      <c r="Z6" s="518"/>
      <c r="AA6" s="518"/>
      <c r="AB6" s="518"/>
      <c r="AC6" s="518"/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/>
      <c r="AP6" s="711"/>
      <c r="AQ6" s="711"/>
      <c r="AR6" s="518"/>
      <c r="AS6" s="518"/>
      <c r="AT6" s="428">
        <f t="shared" ref="AT6:AT10" si="1">SUM(J6:AQ6)</f>
        <v>0</v>
      </c>
    </row>
    <row r="7" spans="1:46" s="512" customFormat="1" ht="18.75" x14ac:dyDescent="0.3">
      <c r="A7" s="1" t="s">
        <v>144</v>
      </c>
      <c r="B7" s="53" t="s">
        <v>145</v>
      </c>
      <c r="C7" s="330"/>
      <c r="D7" s="331"/>
      <c r="E7" s="517"/>
      <c r="F7" s="332">
        <f t="shared" si="0"/>
        <v>1773140</v>
      </c>
      <c r="G7" s="517"/>
      <c r="H7" s="626"/>
      <c r="I7" s="626"/>
      <c r="J7" s="518"/>
      <c r="K7" s="518"/>
      <c r="L7" s="518"/>
      <c r="M7" s="518"/>
      <c r="N7" s="518"/>
      <c r="O7" s="518"/>
      <c r="P7" s="518"/>
      <c r="Q7" s="724">
        <v>570160</v>
      </c>
      <c r="R7" s="518"/>
      <c r="S7" s="518"/>
      <c r="T7" s="518"/>
      <c r="U7" s="518"/>
      <c r="V7" s="518"/>
      <c r="W7" s="518"/>
      <c r="X7" s="518"/>
      <c r="Y7" s="724">
        <v>292500</v>
      </c>
      <c r="Z7" s="518"/>
      <c r="AA7" s="724">
        <v>93625</v>
      </c>
      <c r="AB7" s="518"/>
      <c r="AC7" s="518"/>
      <c r="AD7" s="518"/>
      <c r="AE7" s="724">
        <v>48750</v>
      </c>
      <c r="AF7" s="518"/>
      <c r="AG7" s="518"/>
      <c r="AH7" s="518"/>
      <c r="AI7" s="518"/>
      <c r="AJ7" s="518"/>
      <c r="AK7" s="518"/>
      <c r="AL7" s="518"/>
      <c r="AM7" s="518"/>
      <c r="AN7" s="518"/>
      <c r="AO7" s="518"/>
      <c r="AP7" s="724">
        <v>768105</v>
      </c>
      <c r="AQ7" s="711"/>
      <c r="AR7" s="518"/>
      <c r="AS7" s="518"/>
      <c r="AT7" s="428">
        <f t="shared" si="1"/>
        <v>1773140</v>
      </c>
    </row>
    <row r="8" spans="1:46" s="512" customFormat="1" ht="18.75" x14ac:dyDescent="0.3">
      <c r="A8" s="1" t="s">
        <v>144</v>
      </c>
      <c r="B8" s="53" t="s">
        <v>577</v>
      </c>
      <c r="C8" s="330"/>
      <c r="D8" s="331"/>
      <c r="E8" s="517"/>
      <c r="F8" s="332">
        <f t="shared" si="0"/>
        <v>93125</v>
      </c>
      <c r="G8" s="517"/>
      <c r="H8" s="626"/>
      <c r="I8" s="626"/>
      <c r="J8" s="518"/>
      <c r="K8" s="518"/>
      <c r="L8" s="518"/>
      <c r="M8" s="518"/>
      <c r="N8" s="518"/>
      <c r="O8" s="518"/>
      <c r="P8" s="518"/>
      <c r="Q8" s="711"/>
      <c r="R8" s="518"/>
      <c r="S8" s="518"/>
      <c r="T8" s="518"/>
      <c r="U8" s="518"/>
      <c r="V8" s="518"/>
      <c r="W8" s="518"/>
      <c r="X8" s="518"/>
      <c r="Y8" s="518"/>
      <c r="Z8" s="518"/>
      <c r="AA8" s="518"/>
      <c r="AB8" s="51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711">
        <v>0</v>
      </c>
      <c r="AQ8" s="724">
        <v>93125</v>
      </c>
      <c r="AR8" s="518"/>
      <c r="AS8" s="518"/>
      <c r="AT8" s="428">
        <f t="shared" si="1"/>
        <v>93125</v>
      </c>
    </row>
    <row r="9" spans="1:46" s="512" customFormat="1" ht="18.75" x14ac:dyDescent="0.3">
      <c r="A9" s="1" t="s">
        <v>146</v>
      </c>
      <c r="B9" s="53" t="s">
        <v>147</v>
      </c>
      <c r="C9" s="330"/>
      <c r="D9" s="331"/>
      <c r="E9" s="517"/>
      <c r="F9" s="332">
        <f t="shared" si="0"/>
        <v>0</v>
      </c>
      <c r="G9" s="517"/>
      <c r="H9" s="626"/>
      <c r="I9" s="626"/>
      <c r="J9" s="518"/>
      <c r="K9" s="518"/>
      <c r="L9" s="518"/>
      <c r="M9" s="518"/>
      <c r="N9" s="518"/>
      <c r="O9" s="518"/>
      <c r="P9" s="518"/>
      <c r="Q9" s="711"/>
      <c r="R9" s="518"/>
      <c r="S9" s="518"/>
      <c r="T9" s="518"/>
      <c r="U9" s="518"/>
      <c r="V9" s="518"/>
      <c r="W9" s="518"/>
      <c r="X9" s="518"/>
      <c r="Y9" s="519"/>
      <c r="Z9" s="519"/>
      <c r="AA9" s="519"/>
      <c r="AB9" s="519"/>
      <c r="AC9" s="519"/>
      <c r="AD9" s="519"/>
      <c r="AE9" s="519"/>
      <c r="AF9" s="519"/>
      <c r="AG9" s="519"/>
      <c r="AH9" s="519"/>
      <c r="AI9" s="519"/>
      <c r="AJ9" s="41"/>
      <c r="AK9" s="41"/>
      <c r="AL9" s="41"/>
      <c r="AM9" s="41"/>
      <c r="AN9" s="41"/>
      <c r="AO9" s="41"/>
      <c r="AP9" s="711"/>
      <c r="AQ9" s="711"/>
      <c r="AR9" s="41"/>
      <c r="AS9" s="41"/>
      <c r="AT9" s="428">
        <f t="shared" si="1"/>
        <v>0</v>
      </c>
    </row>
    <row r="10" spans="1:46" s="512" customFormat="1" ht="18.75" x14ac:dyDescent="0.3">
      <c r="A10" s="1" t="s">
        <v>148</v>
      </c>
      <c r="B10" s="53" t="s">
        <v>149</v>
      </c>
      <c r="C10" s="330"/>
      <c r="D10" s="331"/>
      <c r="E10" s="517"/>
      <c r="F10" s="332">
        <f t="shared" si="0"/>
        <v>0</v>
      </c>
      <c r="G10" s="517"/>
      <c r="H10" s="626"/>
      <c r="I10" s="626"/>
      <c r="J10" s="518"/>
      <c r="K10" s="518"/>
      <c r="L10" s="518"/>
      <c r="M10" s="518"/>
      <c r="N10" s="518"/>
      <c r="O10" s="518"/>
      <c r="P10" s="518"/>
      <c r="Q10" s="711"/>
      <c r="R10" s="518"/>
      <c r="S10" s="518"/>
      <c r="T10" s="518"/>
      <c r="U10" s="518"/>
      <c r="V10" s="518"/>
      <c r="W10" s="518"/>
      <c r="X10" s="518"/>
      <c r="Y10" s="518"/>
      <c r="Z10" s="518"/>
      <c r="AA10" s="518"/>
      <c r="AB10" s="518"/>
      <c r="AC10" s="518"/>
      <c r="AD10" s="518"/>
      <c r="AE10" s="518"/>
      <c r="AF10" s="518"/>
      <c r="AG10" s="518"/>
      <c r="AH10" s="518"/>
      <c r="AI10" s="518"/>
      <c r="AJ10" s="518"/>
      <c r="AK10" s="518"/>
      <c r="AL10" s="518"/>
      <c r="AM10" s="518"/>
      <c r="AN10" s="518"/>
      <c r="AO10" s="518"/>
      <c r="AP10" s="711"/>
      <c r="AQ10" s="711"/>
      <c r="AR10" s="518"/>
      <c r="AS10" s="518"/>
      <c r="AT10" s="428">
        <f t="shared" si="1"/>
        <v>0</v>
      </c>
    </row>
    <row r="11" spans="1:46" s="512" customFormat="1" ht="18.75" x14ac:dyDescent="0.3">
      <c r="A11" s="1" t="s">
        <v>150</v>
      </c>
      <c r="B11" s="53" t="s">
        <v>151</v>
      </c>
      <c r="C11" s="330"/>
      <c r="D11" s="331"/>
      <c r="E11" s="517"/>
      <c r="F11" s="332">
        <f t="shared" si="0"/>
        <v>666600</v>
      </c>
      <c r="G11" s="517"/>
      <c r="H11" s="626"/>
      <c r="I11" s="626"/>
      <c r="J11" s="518"/>
      <c r="K11" s="518"/>
      <c r="L11" s="518"/>
      <c r="M11" s="518"/>
      <c r="N11" s="518"/>
      <c r="O11" s="518"/>
      <c r="P11" s="518"/>
      <c r="Q11" s="711"/>
      <c r="R11" s="518"/>
      <c r="S11" s="518"/>
      <c r="T11" s="518"/>
      <c r="U11" s="518"/>
      <c r="V11" s="518"/>
      <c r="W11" s="518"/>
      <c r="X11" s="518"/>
      <c r="Y11" s="724">
        <v>666600</v>
      </c>
      <c r="Z11" s="518"/>
      <c r="AA11" s="518"/>
      <c r="AB11" s="518"/>
      <c r="AC11" s="518"/>
      <c r="AD11" s="518"/>
      <c r="AE11" s="518"/>
      <c r="AF11" s="518"/>
      <c r="AG11" s="518"/>
      <c r="AH11" s="518"/>
      <c r="AI11" s="518"/>
      <c r="AJ11" s="518"/>
      <c r="AK11" s="518"/>
      <c r="AL11" s="518"/>
      <c r="AM11" s="518"/>
      <c r="AN11" s="518"/>
      <c r="AO11" s="518"/>
      <c r="AP11" s="711"/>
      <c r="AQ11" s="711"/>
      <c r="AR11" s="518"/>
      <c r="AS11" s="518"/>
      <c r="AT11" s="428">
        <f t="shared" ref="AT11:AT17" si="2">SUM(J11:AQ11)</f>
        <v>666600</v>
      </c>
    </row>
    <row r="12" spans="1:46" s="512" customFormat="1" ht="18.75" x14ac:dyDescent="0.3">
      <c r="A12" s="1" t="s">
        <v>152</v>
      </c>
      <c r="B12" s="53" t="s">
        <v>153</v>
      </c>
      <c r="C12" s="330"/>
      <c r="D12" s="331"/>
      <c r="E12" s="517"/>
      <c r="F12" s="332">
        <f>AT12</f>
        <v>1232963</v>
      </c>
      <c r="G12" s="517"/>
      <c r="H12" s="626"/>
      <c r="I12" s="626"/>
      <c r="J12" s="518"/>
      <c r="K12" s="518"/>
      <c r="L12" s="518"/>
      <c r="M12" s="518"/>
      <c r="N12" s="518"/>
      <c r="O12" s="518"/>
      <c r="P12" s="518"/>
      <c r="Q12" s="724">
        <v>446097</v>
      </c>
      <c r="R12" s="518"/>
      <c r="S12" s="518"/>
      <c r="T12" s="518"/>
      <c r="U12" s="518"/>
      <c r="V12" s="518"/>
      <c r="W12" s="518"/>
      <c r="X12" s="518"/>
      <c r="Y12" s="724">
        <v>223049</v>
      </c>
      <c r="Z12" s="518"/>
      <c r="AA12" s="724">
        <v>80545</v>
      </c>
      <c r="AB12" s="518"/>
      <c r="AC12" s="518"/>
      <c r="AD12" s="518"/>
      <c r="AE12" s="724">
        <v>37175</v>
      </c>
      <c r="AF12" s="518"/>
      <c r="AG12" s="518"/>
      <c r="AH12" s="518"/>
      <c r="AI12" s="518"/>
      <c r="AJ12" s="518"/>
      <c r="AK12" s="518"/>
      <c r="AL12" s="518"/>
      <c r="AM12" s="518"/>
      <c r="AN12" s="518"/>
      <c r="AO12" s="518"/>
      <c r="AP12" s="724">
        <v>446097</v>
      </c>
      <c r="AQ12" s="711"/>
      <c r="AR12" s="518"/>
      <c r="AS12" s="518"/>
      <c r="AT12" s="428">
        <f t="shared" si="2"/>
        <v>1232963</v>
      </c>
    </row>
    <row r="13" spans="1:46" s="512" customFormat="1" ht="18.75" x14ac:dyDescent="0.3">
      <c r="A13" s="1" t="s">
        <v>152</v>
      </c>
      <c r="B13" s="53" t="s">
        <v>580</v>
      </c>
      <c r="C13" s="330"/>
      <c r="D13" s="331"/>
      <c r="E13" s="517"/>
      <c r="F13" s="332">
        <f t="shared" si="0"/>
        <v>92937</v>
      </c>
      <c r="G13" s="517"/>
      <c r="H13" s="626"/>
      <c r="I13" s="626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518"/>
      <c r="AL13" s="518"/>
      <c r="AM13" s="518"/>
      <c r="AN13" s="518"/>
      <c r="AO13" s="518"/>
      <c r="AP13" s="711"/>
      <c r="AQ13" s="724">
        <v>92937</v>
      </c>
      <c r="AR13" s="518"/>
      <c r="AS13" s="518"/>
      <c r="AT13" s="428">
        <f t="shared" si="2"/>
        <v>92937</v>
      </c>
    </row>
    <row r="14" spans="1:46" s="512" customFormat="1" ht="18.75" x14ac:dyDescent="0.3">
      <c r="A14" s="1" t="s">
        <v>154</v>
      </c>
      <c r="B14" s="53" t="s">
        <v>155</v>
      </c>
      <c r="C14" s="330"/>
      <c r="D14" s="331"/>
      <c r="E14" s="517"/>
      <c r="F14" s="332">
        <f t="shared" si="0"/>
        <v>75190</v>
      </c>
      <c r="G14" s="517"/>
      <c r="H14" s="626"/>
      <c r="I14" s="626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8"/>
      <c r="X14" s="518"/>
      <c r="Y14" s="724">
        <v>75190</v>
      </c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711"/>
      <c r="AQ14" s="711"/>
      <c r="AR14" s="518"/>
      <c r="AS14" s="518"/>
      <c r="AT14" s="428">
        <f t="shared" si="2"/>
        <v>75190</v>
      </c>
    </row>
    <row r="15" spans="1:46" s="512" customFormat="1" ht="18.75" x14ac:dyDescent="0.3">
      <c r="A15" s="1" t="s">
        <v>156</v>
      </c>
      <c r="B15" s="53" t="s">
        <v>157</v>
      </c>
      <c r="C15" s="330"/>
      <c r="D15" s="331"/>
      <c r="E15" s="517"/>
      <c r="F15" s="332">
        <f t="shared" si="0"/>
        <v>70000</v>
      </c>
      <c r="G15" s="517"/>
      <c r="H15" s="626"/>
      <c r="I15" s="626"/>
      <c r="J15" s="518"/>
      <c r="K15" s="518"/>
      <c r="L15" s="518"/>
      <c r="M15" s="518"/>
      <c r="N15" s="518"/>
      <c r="O15" s="518"/>
      <c r="P15" s="518"/>
      <c r="Q15" s="724">
        <v>20000</v>
      </c>
      <c r="R15" s="518"/>
      <c r="S15" s="518"/>
      <c r="T15" s="518"/>
      <c r="U15" s="518"/>
      <c r="V15" s="518"/>
      <c r="W15" s="518"/>
      <c r="X15" s="518"/>
      <c r="Y15" s="724">
        <v>50000</v>
      </c>
      <c r="Z15" s="518"/>
      <c r="AA15" s="518"/>
      <c r="AB15" s="518"/>
      <c r="AC15" s="518"/>
      <c r="AD15" s="518"/>
      <c r="AE15" s="518"/>
      <c r="AF15" s="518"/>
      <c r="AG15" s="518"/>
      <c r="AH15" s="518"/>
      <c r="AI15" s="518"/>
      <c r="AJ15" s="518"/>
      <c r="AK15" s="518"/>
      <c r="AL15" s="518"/>
      <c r="AM15" s="518"/>
      <c r="AN15" s="518"/>
      <c r="AO15" s="518"/>
      <c r="AP15" s="711"/>
      <c r="AQ15" s="518"/>
      <c r="AR15" s="518"/>
      <c r="AS15" s="518"/>
      <c r="AT15" s="428">
        <f t="shared" si="2"/>
        <v>70000</v>
      </c>
    </row>
    <row r="16" spans="1:46" s="512" customFormat="1" ht="18.75" x14ac:dyDescent="0.3">
      <c r="A16" s="1" t="s">
        <v>158</v>
      </c>
      <c r="B16" s="53" t="s">
        <v>69</v>
      </c>
      <c r="C16" s="330"/>
      <c r="D16" s="331"/>
      <c r="E16" s="517"/>
      <c r="F16" s="332">
        <f t="shared" si="0"/>
        <v>0</v>
      </c>
      <c r="G16" s="517"/>
      <c r="H16" s="626"/>
      <c r="I16" s="626"/>
      <c r="J16" s="518"/>
      <c r="K16" s="518"/>
      <c r="L16" s="518"/>
      <c r="M16" s="518"/>
      <c r="N16" s="518"/>
      <c r="O16" s="518"/>
      <c r="P16" s="518"/>
      <c r="Q16" s="518"/>
      <c r="R16" s="518"/>
      <c r="S16" s="518"/>
      <c r="T16" s="518"/>
      <c r="U16" s="518"/>
      <c r="V16" s="518"/>
      <c r="W16" s="518"/>
      <c r="X16" s="518"/>
      <c r="Y16" s="518"/>
      <c r="Z16" s="518"/>
      <c r="AA16" s="518"/>
      <c r="AB16" s="518"/>
      <c r="AC16" s="518"/>
      <c r="AD16" s="518"/>
      <c r="AE16" s="518"/>
      <c r="AF16" s="518"/>
      <c r="AG16" s="518"/>
      <c r="AH16" s="518"/>
      <c r="AI16" s="518"/>
      <c r="AJ16" s="518"/>
      <c r="AK16" s="518"/>
      <c r="AL16" s="518"/>
      <c r="AM16" s="518"/>
      <c r="AN16" s="518"/>
      <c r="AO16" s="518"/>
      <c r="AP16" s="711"/>
      <c r="AQ16" s="711"/>
      <c r="AR16" s="518"/>
      <c r="AS16" s="518"/>
      <c r="AT16" s="428">
        <f t="shared" si="2"/>
        <v>0</v>
      </c>
    </row>
    <row r="17" spans="1:46" s="512" customFormat="1" ht="18.75" x14ac:dyDescent="0.3">
      <c r="A17" s="1" t="s">
        <v>160</v>
      </c>
      <c r="B17" s="53" t="s">
        <v>572</v>
      </c>
      <c r="C17" s="330"/>
      <c r="D17" s="331"/>
      <c r="E17" s="517"/>
      <c r="F17" s="332">
        <f t="shared" si="0"/>
        <v>3125494</v>
      </c>
      <c r="G17" s="517"/>
      <c r="H17" s="626"/>
      <c r="I17" s="626"/>
      <c r="J17" s="518"/>
      <c r="K17" s="518"/>
      <c r="L17" s="518"/>
      <c r="M17" s="518"/>
      <c r="N17" s="518"/>
      <c r="O17" s="518"/>
      <c r="P17" s="518"/>
      <c r="Q17" s="518"/>
      <c r="R17" s="518"/>
      <c r="S17" s="724">
        <v>94728</v>
      </c>
      <c r="T17" s="518"/>
      <c r="U17" s="518"/>
      <c r="V17" s="518"/>
      <c r="W17" s="518"/>
      <c r="X17" s="724">
        <v>960000</v>
      </c>
      <c r="Y17" s="518"/>
      <c r="Z17" s="518"/>
      <c r="AA17" s="518"/>
      <c r="AB17" s="518"/>
      <c r="AC17" s="518"/>
      <c r="AD17" s="518"/>
      <c r="AE17" s="518"/>
      <c r="AF17" s="518"/>
      <c r="AG17" s="518"/>
      <c r="AH17" s="518"/>
      <c r="AI17" s="518"/>
      <c r="AJ17" s="518"/>
      <c r="AK17" s="518"/>
      <c r="AL17" s="518"/>
      <c r="AM17" s="518"/>
      <c r="AN17" s="518"/>
      <c r="AO17" s="518"/>
      <c r="AP17" s="724">
        <v>2070766</v>
      </c>
      <c r="AQ17" s="711"/>
      <c r="AR17" s="518"/>
      <c r="AS17" s="518"/>
      <c r="AT17" s="428">
        <f t="shared" si="2"/>
        <v>3125494</v>
      </c>
    </row>
    <row r="18" spans="1:46" ht="18.75" x14ac:dyDescent="0.3">
      <c r="A18" s="520" t="s">
        <v>167</v>
      </c>
      <c r="B18" s="121" t="s">
        <v>166</v>
      </c>
      <c r="C18" s="334">
        <f>SUM(C5:C17)</f>
        <v>0</v>
      </c>
      <c r="D18" s="521">
        <f>SUM(D5:D17)</f>
        <v>0</v>
      </c>
      <c r="E18" s="522">
        <f>SUM(E5:E17)</f>
        <v>0</v>
      </c>
      <c r="F18" s="332">
        <f>AT18</f>
        <v>31289946</v>
      </c>
      <c r="G18" s="646"/>
      <c r="H18" s="627"/>
      <c r="I18" s="627"/>
      <c r="J18" s="427">
        <f t="shared" ref="J18:AT18" si="3">SUM(J5:J17)</f>
        <v>0</v>
      </c>
      <c r="K18" s="427">
        <f t="shared" si="3"/>
        <v>0</v>
      </c>
      <c r="L18" s="427">
        <f t="shared" si="3"/>
        <v>0</v>
      </c>
      <c r="M18" s="427">
        <f t="shared" si="3"/>
        <v>0</v>
      </c>
      <c r="N18" s="427">
        <f t="shared" si="3"/>
        <v>0</v>
      </c>
      <c r="O18" s="427">
        <f t="shared" si="3"/>
        <v>0</v>
      </c>
      <c r="P18" s="427">
        <f t="shared" si="3"/>
        <v>0</v>
      </c>
      <c r="Q18" s="427">
        <f t="shared" si="3"/>
        <v>7428457</v>
      </c>
      <c r="R18" s="427">
        <f t="shared" si="3"/>
        <v>0</v>
      </c>
      <c r="S18" s="427">
        <f t="shared" si="3"/>
        <v>94728</v>
      </c>
      <c r="T18" s="427"/>
      <c r="U18" s="427"/>
      <c r="V18" s="427"/>
      <c r="W18" s="427">
        <f t="shared" si="3"/>
        <v>0</v>
      </c>
      <c r="X18" s="427">
        <f t="shared" si="3"/>
        <v>960000</v>
      </c>
      <c r="Y18" s="427">
        <f t="shared" si="3"/>
        <v>5958929</v>
      </c>
      <c r="Z18" s="427">
        <f t="shared" si="3"/>
        <v>0</v>
      </c>
      <c r="AA18" s="427">
        <f t="shared" si="3"/>
        <v>1516610</v>
      </c>
      <c r="AB18" s="427">
        <f t="shared" si="3"/>
        <v>0</v>
      </c>
      <c r="AC18" s="427"/>
      <c r="AD18" s="427"/>
      <c r="AE18" s="427">
        <f t="shared" si="3"/>
        <v>667275</v>
      </c>
      <c r="AF18" s="427">
        <f t="shared" si="3"/>
        <v>0</v>
      </c>
      <c r="AG18" s="427">
        <f t="shared" si="3"/>
        <v>0</v>
      </c>
      <c r="AH18" s="427">
        <f t="shared" si="3"/>
        <v>0</v>
      </c>
      <c r="AI18" s="427">
        <f t="shared" si="3"/>
        <v>0</v>
      </c>
      <c r="AJ18" s="427">
        <f t="shared" si="3"/>
        <v>0</v>
      </c>
      <c r="AK18" s="427">
        <f t="shared" si="3"/>
        <v>0</v>
      </c>
      <c r="AL18" s="427">
        <f t="shared" si="3"/>
        <v>0</v>
      </c>
      <c r="AM18" s="427"/>
      <c r="AN18" s="427"/>
      <c r="AO18" s="427">
        <f t="shared" si="3"/>
        <v>0</v>
      </c>
      <c r="AP18" s="427">
        <f t="shared" si="3"/>
        <v>12463268</v>
      </c>
      <c r="AQ18" s="427">
        <f t="shared" si="3"/>
        <v>1320147</v>
      </c>
      <c r="AR18" s="427">
        <f t="shared" si="3"/>
        <v>0</v>
      </c>
      <c r="AS18" s="427">
        <f t="shared" si="3"/>
        <v>880532</v>
      </c>
      <c r="AT18" s="427">
        <f t="shared" si="3"/>
        <v>31289946</v>
      </c>
    </row>
    <row r="19" spans="1:46" s="512" customFormat="1" ht="18.75" x14ac:dyDescent="0.3">
      <c r="A19" s="1" t="s">
        <v>161</v>
      </c>
      <c r="B19" s="53" t="s">
        <v>164</v>
      </c>
      <c r="C19" s="330"/>
      <c r="D19" s="331"/>
      <c r="E19" s="517"/>
      <c r="F19" s="332">
        <f t="shared" si="0"/>
        <v>8547955</v>
      </c>
      <c r="G19" s="588"/>
      <c r="H19" s="627"/>
      <c r="I19" s="627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8"/>
      <c r="X19" s="518"/>
      <c r="Y19" s="518"/>
      <c r="Z19" s="518"/>
      <c r="AA19" s="518"/>
      <c r="AB19" s="518"/>
      <c r="AC19" s="518"/>
      <c r="AD19" s="518"/>
      <c r="AE19" s="518"/>
      <c r="AF19" s="518"/>
      <c r="AG19" s="518"/>
      <c r="AH19" s="518"/>
      <c r="AI19" s="518"/>
      <c r="AJ19" s="518"/>
      <c r="AK19" s="518"/>
      <c r="AL19" s="518"/>
      <c r="AM19" s="518"/>
      <c r="AN19" s="518"/>
      <c r="AO19" s="518"/>
      <c r="AP19" s="518"/>
      <c r="AQ19" s="724">
        <v>8547955</v>
      </c>
      <c r="AR19" s="518"/>
      <c r="AS19" s="518"/>
      <c r="AT19" s="428">
        <f>SUM(J19:AQ19)</f>
        <v>8547955</v>
      </c>
    </row>
    <row r="20" spans="1:46" s="512" customFormat="1" ht="18.75" x14ac:dyDescent="0.3">
      <c r="A20" s="1" t="s">
        <v>162</v>
      </c>
      <c r="B20" s="53" t="s">
        <v>165</v>
      </c>
      <c r="C20" s="330"/>
      <c r="D20" s="331"/>
      <c r="E20" s="517"/>
      <c r="F20" s="332">
        <f t="shared" si="0"/>
        <v>165750</v>
      </c>
      <c r="G20" s="588"/>
      <c r="H20" s="627"/>
      <c r="I20" s="627"/>
      <c r="J20" s="518"/>
      <c r="K20" s="518"/>
      <c r="L20" s="518"/>
      <c r="M20" s="724">
        <v>25000</v>
      </c>
      <c r="N20" s="518"/>
      <c r="O20" s="518"/>
      <c r="P20" s="518"/>
      <c r="Q20" s="518"/>
      <c r="R20" s="518"/>
      <c r="S20" s="518"/>
      <c r="T20" s="518"/>
      <c r="U20" s="518"/>
      <c r="V20" s="518"/>
      <c r="W20" s="518"/>
      <c r="X20" s="518"/>
      <c r="Y20" s="518"/>
      <c r="Z20" s="518"/>
      <c r="AA20" s="518"/>
      <c r="AB20" s="518"/>
      <c r="AC20" s="518"/>
      <c r="AD20" s="518"/>
      <c r="AE20" s="518"/>
      <c r="AF20" s="518"/>
      <c r="AG20" s="518"/>
      <c r="AH20" s="518"/>
      <c r="AI20" s="518"/>
      <c r="AJ20" s="518"/>
      <c r="AK20" s="518"/>
      <c r="AL20" s="518"/>
      <c r="AM20" s="518"/>
      <c r="AN20" s="518"/>
      <c r="AO20" s="518"/>
      <c r="AP20" s="724">
        <v>48750</v>
      </c>
      <c r="AQ20" s="724">
        <v>92000</v>
      </c>
      <c r="AR20" s="518"/>
      <c r="AS20" s="518"/>
      <c r="AT20" s="428">
        <f>SUM(J20:AQ20)</f>
        <v>165750</v>
      </c>
    </row>
    <row r="21" spans="1:46" s="512" customFormat="1" ht="18.75" x14ac:dyDescent="0.3">
      <c r="A21" s="1" t="s">
        <v>163</v>
      </c>
      <c r="B21" s="53" t="s">
        <v>195</v>
      </c>
      <c r="C21" s="330"/>
      <c r="D21" s="330"/>
      <c r="E21" s="330"/>
      <c r="F21" s="332">
        <f t="shared" si="0"/>
        <v>772000</v>
      </c>
      <c r="G21" s="588"/>
      <c r="H21" s="627"/>
      <c r="I21" s="627"/>
      <c r="J21" s="518"/>
      <c r="K21" s="518"/>
      <c r="L21" s="676"/>
      <c r="M21" s="518"/>
      <c r="N21" s="518"/>
      <c r="O21" s="518"/>
      <c r="P21" s="518"/>
      <c r="Q21" s="518"/>
      <c r="R21" s="724">
        <v>50000</v>
      </c>
      <c r="S21" s="518"/>
      <c r="T21" s="518"/>
      <c r="U21" s="518"/>
      <c r="V21" s="518"/>
      <c r="W21" s="518"/>
      <c r="X21" s="518"/>
      <c r="Y21" s="518"/>
      <c r="Z21" s="518"/>
      <c r="AA21" s="518"/>
      <c r="AB21" s="518"/>
      <c r="AC21" s="518"/>
      <c r="AD21" s="518"/>
      <c r="AE21" s="518"/>
      <c r="AF21" s="518"/>
      <c r="AG21" s="724">
        <v>300000</v>
      </c>
      <c r="AH21" s="518"/>
      <c r="AI21" s="518"/>
      <c r="AJ21" s="518"/>
      <c r="AK21" s="518"/>
      <c r="AL21" s="724">
        <v>347000</v>
      </c>
      <c r="AM21" s="518"/>
      <c r="AN21" s="518"/>
      <c r="AO21" s="724">
        <v>75000</v>
      </c>
      <c r="AP21" s="518"/>
      <c r="AQ21" s="518"/>
      <c r="AR21" s="518"/>
      <c r="AS21" s="518"/>
      <c r="AT21" s="428">
        <f>SUM(J21:AQ21)</f>
        <v>772000</v>
      </c>
    </row>
    <row r="22" spans="1:46" ht="18.75" x14ac:dyDescent="0.3">
      <c r="A22" s="520" t="s">
        <v>168</v>
      </c>
      <c r="B22" s="121" t="s">
        <v>73</v>
      </c>
      <c r="C22" s="334">
        <f>SUM(C19:C21)</f>
        <v>0</v>
      </c>
      <c r="D22" s="521">
        <f>SUM(D19:D21)</f>
        <v>0</v>
      </c>
      <c r="E22" s="522">
        <f>SUM(E19:E21)</f>
        <v>0</v>
      </c>
      <c r="F22" s="332">
        <f t="shared" si="0"/>
        <v>9485705</v>
      </c>
      <c r="G22" s="521"/>
      <c r="H22" s="626"/>
      <c r="I22" s="626"/>
      <c r="J22" s="521">
        <f t="shared" ref="J22:AT22" si="4">SUM(J19:J21)</f>
        <v>0</v>
      </c>
      <c r="K22" s="521">
        <f t="shared" si="4"/>
        <v>0</v>
      </c>
      <c r="L22" s="521">
        <f t="shared" si="4"/>
        <v>0</v>
      </c>
      <c r="M22" s="521">
        <f t="shared" si="4"/>
        <v>25000</v>
      </c>
      <c r="N22" s="521">
        <f t="shared" si="4"/>
        <v>0</v>
      </c>
      <c r="O22" s="521">
        <f t="shared" si="4"/>
        <v>0</v>
      </c>
      <c r="P22" s="521">
        <f t="shared" si="4"/>
        <v>0</v>
      </c>
      <c r="Q22" s="521">
        <f t="shared" si="4"/>
        <v>0</v>
      </c>
      <c r="R22" s="521">
        <f t="shared" si="4"/>
        <v>50000</v>
      </c>
      <c r="S22" s="521">
        <f t="shared" si="4"/>
        <v>0</v>
      </c>
      <c r="T22" s="521"/>
      <c r="U22" s="521"/>
      <c r="V22" s="521"/>
      <c r="W22" s="521">
        <f t="shared" si="4"/>
        <v>0</v>
      </c>
      <c r="X22" s="521">
        <f t="shared" si="4"/>
        <v>0</v>
      </c>
      <c r="Y22" s="521">
        <f t="shared" si="4"/>
        <v>0</v>
      </c>
      <c r="Z22" s="521">
        <f t="shared" si="4"/>
        <v>0</v>
      </c>
      <c r="AA22" s="521">
        <f t="shared" si="4"/>
        <v>0</v>
      </c>
      <c r="AB22" s="521">
        <f t="shared" si="4"/>
        <v>0</v>
      </c>
      <c r="AC22" s="521"/>
      <c r="AD22" s="521"/>
      <c r="AE22" s="521">
        <f t="shared" si="4"/>
        <v>0</v>
      </c>
      <c r="AF22" s="521">
        <f t="shared" si="4"/>
        <v>0</v>
      </c>
      <c r="AG22" s="521">
        <f t="shared" si="4"/>
        <v>300000</v>
      </c>
      <c r="AH22" s="521">
        <f t="shared" si="4"/>
        <v>0</v>
      </c>
      <c r="AI22" s="521">
        <f t="shared" si="4"/>
        <v>0</v>
      </c>
      <c r="AJ22" s="521">
        <f t="shared" si="4"/>
        <v>0</v>
      </c>
      <c r="AK22" s="521">
        <f t="shared" si="4"/>
        <v>0</v>
      </c>
      <c r="AL22" s="521">
        <f t="shared" si="4"/>
        <v>347000</v>
      </c>
      <c r="AM22" s="521"/>
      <c r="AN22" s="521"/>
      <c r="AO22" s="521">
        <f t="shared" si="4"/>
        <v>75000</v>
      </c>
      <c r="AP22" s="521">
        <f t="shared" si="4"/>
        <v>48750</v>
      </c>
      <c r="AQ22" s="521">
        <f t="shared" si="4"/>
        <v>8639955</v>
      </c>
      <c r="AR22" s="521">
        <f t="shared" si="4"/>
        <v>0</v>
      </c>
      <c r="AS22" s="521">
        <f t="shared" si="4"/>
        <v>0</v>
      </c>
      <c r="AT22" s="521">
        <f t="shared" si="4"/>
        <v>9485705</v>
      </c>
    </row>
    <row r="23" spans="1:46" s="564" customFormat="1" ht="18.75" x14ac:dyDescent="0.3">
      <c r="A23" s="114" t="s">
        <v>169</v>
      </c>
      <c r="B23" s="123" t="s">
        <v>176</v>
      </c>
      <c r="C23" s="524">
        <f>SUM(C18,C22)</f>
        <v>0</v>
      </c>
      <c r="D23" s="525">
        <f>SUM(D18,D22)</f>
        <v>0</v>
      </c>
      <c r="E23" s="337">
        <f>SUM(E18,E22)</f>
        <v>0</v>
      </c>
      <c r="F23" s="332">
        <f t="shared" si="0"/>
        <v>40775651</v>
      </c>
      <c r="G23" s="524"/>
      <c r="H23" s="628"/>
      <c r="I23" s="628"/>
      <c r="J23" s="524">
        <f t="shared" ref="J23:AT23" si="5">SUM(J18,J22)</f>
        <v>0</v>
      </c>
      <c r="K23" s="524">
        <f t="shared" si="5"/>
        <v>0</v>
      </c>
      <c r="L23" s="524">
        <f t="shared" si="5"/>
        <v>0</v>
      </c>
      <c r="M23" s="524">
        <f t="shared" si="5"/>
        <v>25000</v>
      </c>
      <c r="N23" s="524">
        <f t="shared" si="5"/>
        <v>0</v>
      </c>
      <c r="O23" s="524">
        <f t="shared" si="5"/>
        <v>0</v>
      </c>
      <c r="P23" s="524">
        <f t="shared" si="5"/>
        <v>0</v>
      </c>
      <c r="Q23" s="524">
        <f t="shared" si="5"/>
        <v>7428457</v>
      </c>
      <c r="R23" s="524">
        <f t="shared" si="5"/>
        <v>50000</v>
      </c>
      <c r="S23" s="524">
        <f t="shared" si="5"/>
        <v>94728</v>
      </c>
      <c r="T23" s="524"/>
      <c r="U23" s="524"/>
      <c r="V23" s="524"/>
      <c r="W23" s="524">
        <f t="shared" si="5"/>
        <v>0</v>
      </c>
      <c r="X23" s="524">
        <f t="shared" si="5"/>
        <v>960000</v>
      </c>
      <c r="Y23" s="524">
        <f t="shared" si="5"/>
        <v>5958929</v>
      </c>
      <c r="Z23" s="524">
        <f t="shared" si="5"/>
        <v>0</v>
      </c>
      <c r="AA23" s="524">
        <f t="shared" si="5"/>
        <v>1516610</v>
      </c>
      <c r="AB23" s="524">
        <f t="shared" si="5"/>
        <v>0</v>
      </c>
      <c r="AC23" s="524"/>
      <c r="AD23" s="524"/>
      <c r="AE23" s="524">
        <f t="shared" si="5"/>
        <v>667275</v>
      </c>
      <c r="AF23" s="524">
        <f t="shared" si="5"/>
        <v>0</v>
      </c>
      <c r="AG23" s="524">
        <f t="shared" si="5"/>
        <v>300000</v>
      </c>
      <c r="AH23" s="524">
        <f t="shared" si="5"/>
        <v>0</v>
      </c>
      <c r="AI23" s="524">
        <f t="shared" si="5"/>
        <v>0</v>
      </c>
      <c r="AJ23" s="524">
        <f t="shared" si="5"/>
        <v>0</v>
      </c>
      <c r="AK23" s="524">
        <f t="shared" si="5"/>
        <v>0</v>
      </c>
      <c r="AL23" s="524">
        <f t="shared" si="5"/>
        <v>347000</v>
      </c>
      <c r="AM23" s="524"/>
      <c r="AN23" s="524"/>
      <c r="AO23" s="524">
        <f t="shared" si="5"/>
        <v>75000</v>
      </c>
      <c r="AP23" s="524">
        <f t="shared" si="5"/>
        <v>12512018</v>
      </c>
      <c r="AQ23" s="524">
        <f t="shared" si="5"/>
        <v>9960102</v>
      </c>
      <c r="AR23" s="524">
        <f t="shared" si="5"/>
        <v>0</v>
      </c>
      <c r="AS23" s="524">
        <f t="shared" si="5"/>
        <v>880532</v>
      </c>
      <c r="AT23" s="524">
        <f t="shared" si="5"/>
        <v>40775651</v>
      </c>
    </row>
    <row r="24" spans="1:46" s="512" customFormat="1" ht="18.75" x14ac:dyDescent="0.3">
      <c r="A24" s="1" t="s">
        <v>170</v>
      </c>
      <c r="B24" s="53" t="s">
        <v>74</v>
      </c>
      <c r="C24" s="330"/>
      <c r="D24" s="331"/>
      <c r="E24" s="517"/>
      <c r="F24" s="332">
        <f t="shared" si="0"/>
        <v>7851759</v>
      </c>
      <c r="G24" s="517"/>
      <c r="H24" s="626"/>
      <c r="I24" s="626"/>
      <c r="J24" s="518"/>
      <c r="K24" s="518"/>
      <c r="L24" s="518"/>
      <c r="M24" s="724">
        <v>4875</v>
      </c>
      <c r="N24" s="518"/>
      <c r="O24" s="518"/>
      <c r="P24" s="518"/>
      <c r="Q24" s="724">
        <v>1444649</v>
      </c>
      <c r="R24" s="724">
        <v>9750</v>
      </c>
      <c r="S24" s="724">
        <v>18472</v>
      </c>
      <c r="T24" s="518"/>
      <c r="U24" s="518"/>
      <c r="V24" s="518"/>
      <c r="W24" s="518"/>
      <c r="X24" s="724">
        <v>187200</v>
      </c>
      <c r="Y24" s="724">
        <v>1152241</v>
      </c>
      <c r="Z24" s="518"/>
      <c r="AA24" s="724">
        <v>295740</v>
      </c>
      <c r="AB24" s="518"/>
      <c r="AC24" s="518"/>
      <c r="AD24" s="518"/>
      <c r="AE24" s="724">
        <v>130119</v>
      </c>
      <c r="AF24" s="518"/>
      <c r="AG24" s="724">
        <v>58500</v>
      </c>
      <c r="AH24" s="518"/>
      <c r="AI24" s="518"/>
      <c r="AJ24" s="518"/>
      <c r="AK24" s="518"/>
      <c r="AL24" s="724">
        <v>67665</v>
      </c>
      <c r="AM24" s="518"/>
      <c r="AN24" s="518"/>
      <c r="AO24" s="724">
        <v>14625</v>
      </c>
      <c r="AP24" s="724">
        <v>2439843</v>
      </c>
      <c r="AQ24" s="724">
        <v>1942220</v>
      </c>
      <c r="AR24" s="518"/>
      <c r="AS24" s="724">
        <v>85860</v>
      </c>
      <c r="AT24" s="428">
        <f>SUM(J24:AS24)</f>
        <v>7851759</v>
      </c>
    </row>
    <row r="25" spans="1:46" s="512" customFormat="1" ht="18.75" x14ac:dyDescent="0.3">
      <c r="A25" s="1" t="s">
        <v>171</v>
      </c>
      <c r="B25" s="53" t="s">
        <v>75</v>
      </c>
      <c r="C25" s="330"/>
      <c r="D25" s="331"/>
      <c r="E25" s="517"/>
      <c r="F25" s="332">
        <f>AT25</f>
        <v>0</v>
      </c>
      <c r="G25" s="517"/>
      <c r="H25" s="626"/>
      <c r="I25" s="626"/>
      <c r="J25" s="518"/>
      <c r="K25" s="518"/>
      <c r="L25" s="518"/>
      <c r="M25" s="518"/>
      <c r="N25" s="518"/>
      <c r="O25" s="518"/>
      <c r="P25" s="518"/>
      <c r="Q25" s="711"/>
      <c r="R25" s="518"/>
      <c r="S25" s="518"/>
      <c r="T25" s="518"/>
      <c r="U25" s="518"/>
      <c r="V25" s="518"/>
      <c r="W25" s="518"/>
      <c r="X25" s="518"/>
      <c r="Y25" s="711"/>
      <c r="Z25" s="518"/>
      <c r="AA25" s="711"/>
      <c r="AB25" s="518"/>
      <c r="AC25" s="518"/>
      <c r="AD25" s="518"/>
      <c r="AE25" s="711"/>
      <c r="AF25" s="518"/>
      <c r="AG25" s="518"/>
      <c r="AH25" s="518"/>
      <c r="AI25" s="518"/>
      <c r="AJ25" s="518"/>
      <c r="AK25" s="518"/>
      <c r="AL25" s="518"/>
      <c r="AM25" s="518"/>
      <c r="AN25" s="518"/>
      <c r="AO25" s="518"/>
      <c r="AP25" s="711"/>
      <c r="AQ25" s="711"/>
      <c r="AR25" s="518"/>
      <c r="AS25" s="518"/>
      <c r="AT25" s="428">
        <f>SUM(J25:AQ25)</f>
        <v>0</v>
      </c>
    </row>
    <row r="26" spans="1:46" s="512" customFormat="1" ht="18.75" x14ac:dyDescent="0.3">
      <c r="A26" s="1" t="s">
        <v>172</v>
      </c>
      <c r="B26" s="53" t="s">
        <v>66</v>
      </c>
      <c r="C26" s="330"/>
      <c r="D26" s="331"/>
      <c r="E26" s="517"/>
      <c r="F26" s="332">
        <f t="shared" si="0"/>
        <v>140000</v>
      </c>
      <c r="G26" s="517"/>
      <c r="H26" s="626"/>
      <c r="I26" s="626"/>
      <c r="J26" s="518"/>
      <c r="K26" s="518"/>
      <c r="L26" s="518"/>
      <c r="M26" s="518"/>
      <c r="N26" s="518"/>
      <c r="O26" s="518"/>
      <c r="P26" s="518"/>
      <c r="Q26" s="711"/>
      <c r="R26" s="518"/>
      <c r="S26" s="518"/>
      <c r="T26" s="518"/>
      <c r="U26" s="518"/>
      <c r="V26" s="518"/>
      <c r="W26" s="518"/>
      <c r="X26" s="518"/>
      <c r="Y26" s="724">
        <v>50000</v>
      </c>
      <c r="Z26" s="518"/>
      <c r="AA26" s="724">
        <v>20000</v>
      </c>
      <c r="AB26" s="518"/>
      <c r="AC26" s="518"/>
      <c r="AD26" s="518"/>
      <c r="AE26" s="711"/>
      <c r="AF26" s="518"/>
      <c r="AG26" s="518"/>
      <c r="AH26" s="518"/>
      <c r="AI26" s="518"/>
      <c r="AJ26" s="518"/>
      <c r="AK26" s="518"/>
      <c r="AL26" s="518"/>
      <c r="AM26" s="518"/>
      <c r="AN26" s="518"/>
      <c r="AO26" s="518"/>
      <c r="AP26" s="724">
        <v>50000</v>
      </c>
      <c r="AQ26" s="724">
        <v>20000</v>
      </c>
      <c r="AR26" s="518"/>
      <c r="AS26" s="518"/>
      <c r="AT26" s="428">
        <f>SUM(J26:AQ26)</f>
        <v>140000</v>
      </c>
    </row>
    <row r="27" spans="1:46" s="512" customFormat="1" ht="18.75" x14ac:dyDescent="0.3">
      <c r="A27" s="1" t="s">
        <v>173</v>
      </c>
      <c r="B27" s="53" t="s">
        <v>70</v>
      </c>
      <c r="C27" s="330"/>
      <c r="D27" s="331"/>
      <c r="E27" s="517"/>
      <c r="F27" s="332">
        <f t="shared" si="0"/>
        <v>221189</v>
      </c>
      <c r="G27" s="517"/>
      <c r="H27" s="626"/>
      <c r="I27" s="626"/>
      <c r="J27" s="518"/>
      <c r="K27" s="518"/>
      <c r="L27" s="518"/>
      <c r="M27" s="518"/>
      <c r="N27" s="518"/>
      <c r="O27" s="518"/>
      <c r="P27" s="518"/>
      <c r="Q27" s="724">
        <v>66914</v>
      </c>
      <c r="R27" s="518"/>
      <c r="S27" s="518"/>
      <c r="T27" s="518"/>
      <c r="U27" s="518"/>
      <c r="V27" s="518"/>
      <c r="W27" s="518"/>
      <c r="X27" s="518"/>
      <c r="Y27" s="724">
        <v>33457</v>
      </c>
      <c r="Z27" s="518"/>
      <c r="AA27" s="724">
        <v>12082</v>
      </c>
      <c r="AB27" s="518"/>
      <c r="AC27" s="518"/>
      <c r="AD27" s="518"/>
      <c r="AE27" s="724">
        <v>5576</v>
      </c>
      <c r="AF27" s="518"/>
      <c r="AG27" s="518"/>
      <c r="AH27" s="518"/>
      <c r="AI27" s="518"/>
      <c r="AJ27" s="518"/>
      <c r="AK27" s="518"/>
      <c r="AL27" s="518"/>
      <c r="AM27" s="518"/>
      <c r="AN27" s="518"/>
      <c r="AO27" s="518"/>
      <c r="AP27" s="724">
        <v>66915</v>
      </c>
      <c r="AQ27" s="724">
        <v>36245</v>
      </c>
      <c r="AR27" s="518"/>
      <c r="AS27" s="518"/>
      <c r="AT27" s="428">
        <f>SUM(J27:AQ27)</f>
        <v>221189</v>
      </c>
    </row>
    <row r="28" spans="1:46" s="565" customFormat="1" ht="18.75" x14ac:dyDescent="0.3">
      <c r="A28" s="526" t="s">
        <v>174</v>
      </c>
      <c r="B28" s="527" t="s">
        <v>175</v>
      </c>
      <c r="C28" s="525">
        <f>SUM(C24:C27)</f>
        <v>0</v>
      </c>
      <c r="D28" s="337">
        <f>SUM(D24:D27)</f>
        <v>0</v>
      </c>
      <c r="E28" s="338">
        <f>SUM(E24:E27)</f>
        <v>0</v>
      </c>
      <c r="F28" s="332">
        <f t="shared" si="0"/>
        <v>8212948</v>
      </c>
      <c r="G28" s="521"/>
      <c r="H28" s="629"/>
      <c r="I28" s="629"/>
      <c r="J28" s="521">
        <f t="shared" ref="J28:AT28" si="6">SUM(J24:J27)</f>
        <v>0</v>
      </c>
      <c r="K28" s="521">
        <f t="shared" si="6"/>
        <v>0</v>
      </c>
      <c r="L28" s="521">
        <f t="shared" si="6"/>
        <v>0</v>
      </c>
      <c r="M28" s="521">
        <f t="shared" si="6"/>
        <v>4875</v>
      </c>
      <c r="N28" s="521">
        <f t="shared" si="6"/>
        <v>0</v>
      </c>
      <c r="O28" s="521">
        <f t="shared" si="6"/>
        <v>0</v>
      </c>
      <c r="P28" s="521">
        <f t="shared" si="6"/>
        <v>0</v>
      </c>
      <c r="Q28" s="521">
        <f t="shared" si="6"/>
        <v>1511563</v>
      </c>
      <c r="R28" s="521">
        <f t="shared" si="6"/>
        <v>9750</v>
      </c>
      <c r="S28" s="521">
        <f t="shared" si="6"/>
        <v>18472</v>
      </c>
      <c r="T28" s="521"/>
      <c r="U28" s="521"/>
      <c r="V28" s="521"/>
      <c r="W28" s="521">
        <f t="shared" si="6"/>
        <v>0</v>
      </c>
      <c r="X28" s="521">
        <f t="shared" si="6"/>
        <v>187200</v>
      </c>
      <c r="Y28" s="521">
        <f t="shared" si="6"/>
        <v>1235698</v>
      </c>
      <c r="Z28" s="521">
        <f t="shared" si="6"/>
        <v>0</v>
      </c>
      <c r="AA28" s="521">
        <f t="shared" si="6"/>
        <v>327822</v>
      </c>
      <c r="AB28" s="521">
        <f t="shared" si="6"/>
        <v>0</v>
      </c>
      <c r="AC28" s="521"/>
      <c r="AD28" s="521"/>
      <c r="AE28" s="521">
        <f t="shared" si="6"/>
        <v>135695</v>
      </c>
      <c r="AF28" s="521">
        <f t="shared" si="6"/>
        <v>0</v>
      </c>
      <c r="AG28" s="521">
        <f t="shared" si="6"/>
        <v>58500</v>
      </c>
      <c r="AH28" s="521">
        <f t="shared" si="6"/>
        <v>0</v>
      </c>
      <c r="AI28" s="521">
        <f t="shared" si="6"/>
        <v>0</v>
      </c>
      <c r="AJ28" s="521">
        <f t="shared" si="6"/>
        <v>0</v>
      </c>
      <c r="AK28" s="521">
        <f t="shared" si="6"/>
        <v>0</v>
      </c>
      <c r="AL28" s="521">
        <f t="shared" si="6"/>
        <v>67665</v>
      </c>
      <c r="AM28" s="521"/>
      <c r="AN28" s="521"/>
      <c r="AO28" s="521">
        <f t="shared" si="6"/>
        <v>14625</v>
      </c>
      <c r="AP28" s="521">
        <f t="shared" si="6"/>
        <v>2556758</v>
      </c>
      <c r="AQ28" s="521">
        <f t="shared" si="6"/>
        <v>1998465</v>
      </c>
      <c r="AR28" s="521">
        <f t="shared" si="6"/>
        <v>0</v>
      </c>
      <c r="AS28" s="521">
        <f t="shared" si="6"/>
        <v>85860</v>
      </c>
      <c r="AT28" s="337">
        <f t="shared" si="6"/>
        <v>8212948</v>
      </c>
    </row>
    <row r="29" spans="1:46" ht="18.75" x14ac:dyDescent="0.3">
      <c r="A29" s="1" t="s">
        <v>178</v>
      </c>
      <c r="B29" s="53" t="s">
        <v>95</v>
      </c>
      <c r="C29" s="330"/>
      <c r="D29" s="330"/>
      <c r="E29" s="330"/>
      <c r="F29" s="332">
        <f t="shared" si="0"/>
        <v>900000</v>
      </c>
      <c r="G29" s="517"/>
      <c r="H29" s="626"/>
      <c r="I29" s="626"/>
      <c r="J29" s="518"/>
      <c r="K29" s="518"/>
      <c r="L29" s="518"/>
      <c r="M29" s="518"/>
      <c r="N29" s="518"/>
      <c r="O29" s="518"/>
      <c r="P29" s="518"/>
      <c r="Q29" s="724">
        <v>10000</v>
      </c>
      <c r="R29" s="724">
        <v>800000</v>
      </c>
      <c r="S29" s="518"/>
      <c r="T29" s="518"/>
      <c r="U29" s="518"/>
      <c r="V29" s="518"/>
      <c r="W29" s="518"/>
      <c r="X29" s="518"/>
      <c r="Y29" s="724">
        <v>20000</v>
      </c>
      <c r="Z29" s="518"/>
      <c r="AA29" s="518"/>
      <c r="AB29" s="518"/>
      <c r="AC29" s="518"/>
      <c r="AD29" s="518"/>
      <c r="AE29" s="724">
        <v>10000</v>
      </c>
      <c r="AF29" s="518"/>
      <c r="AG29" s="518"/>
      <c r="AH29" s="518"/>
      <c r="AI29" s="518"/>
      <c r="AJ29" s="518"/>
      <c r="AK29" s="518"/>
      <c r="AL29" s="518"/>
      <c r="AM29" s="518"/>
      <c r="AN29" s="518"/>
      <c r="AO29" s="518"/>
      <c r="AP29" s="724">
        <v>50000</v>
      </c>
      <c r="AQ29" s="724">
        <v>10000</v>
      </c>
      <c r="AR29" s="518"/>
      <c r="AS29" s="518"/>
      <c r="AT29" s="518">
        <f>SUM(J29:AQ29)</f>
        <v>900000</v>
      </c>
    </row>
    <row r="30" spans="1:46" ht="18.75" x14ac:dyDescent="0.3">
      <c r="A30" s="1" t="s">
        <v>179</v>
      </c>
      <c r="B30" s="53" t="s">
        <v>180</v>
      </c>
      <c r="C30" s="330"/>
      <c r="D30" s="331"/>
      <c r="E30" s="517"/>
      <c r="F30" s="332">
        <f t="shared" si="0"/>
        <v>320000</v>
      </c>
      <c r="G30" s="517"/>
      <c r="H30" s="626"/>
      <c r="I30" s="626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8"/>
      <c r="X30" s="724">
        <v>20000</v>
      </c>
      <c r="Y30" s="518"/>
      <c r="Z30" s="518"/>
      <c r="AA30" s="518"/>
      <c r="AB30" s="518"/>
      <c r="AC30" s="518"/>
      <c r="AD30" s="518"/>
      <c r="AE30" s="518"/>
      <c r="AF30" s="518"/>
      <c r="AG30" s="518"/>
      <c r="AH30" s="518"/>
      <c r="AI30" s="711"/>
      <c r="AJ30" s="518"/>
      <c r="AK30" s="518"/>
      <c r="AL30" s="518"/>
      <c r="AM30" s="518"/>
      <c r="AN30" s="518"/>
      <c r="AO30" s="518"/>
      <c r="AP30" s="724">
        <v>100000</v>
      </c>
      <c r="AQ30" s="724">
        <v>200000</v>
      </c>
      <c r="AR30" s="518"/>
      <c r="AS30" s="518"/>
      <c r="AT30" s="518">
        <f>SUM(J30:AQ30)</f>
        <v>320000</v>
      </c>
    </row>
    <row r="31" spans="1:46" ht="18.75" x14ac:dyDescent="0.3">
      <c r="A31" s="1" t="s">
        <v>591</v>
      </c>
      <c r="B31" s="53" t="s">
        <v>592</v>
      </c>
      <c r="C31" s="330"/>
      <c r="D31" s="331"/>
      <c r="E31" s="517"/>
      <c r="F31" s="332">
        <f t="shared" si="0"/>
        <v>780000</v>
      </c>
      <c r="G31" s="517"/>
      <c r="H31" s="626"/>
      <c r="I31" s="626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8"/>
      <c r="X31" s="518"/>
      <c r="Y31" s="724">
        <v>250000</v>
      </c>
      <c r="Z31" s="518"/>
      <c r="AA31" s="518"/>
      <c r="AB31" s="518"/>
      <c r="AC31" s="518"/>
      <c r="AD31" s="518"/>
      <c r="AE31" s="518"/>
      <c r="AF31" s="518"/>
      <c r="AG31" s="518"/>
      <c r="AH31" s="518"/>
      <c r="AI31" s="518"/>
      <c r="AJ31" s="518"/>
      <c r="AK31" s="518"/>
      <c r="AL31" s="518"/>
      <c r="AM31" s="518"/>
      <c r="AN31" s="518"/>
      <c r="AO31" s="724">
        <v>30000</v>
      </c>
      <c r="AP31" s="724">
        <v>400000</v>
      </c>
      <c r="AQ31" s="724">
        <v>100000</v>
      </c>
      <c r="AR31" s="518"/>
      <c r="AS31" s="518"/>
      <c r="AT31" s="518">
        <f>SUM(J31:AQ31)</f>
        <v>780000</v>
      </c>
    </row>
    <row r="32" spans="1:46" ht="18.75" x14ac:dyDescent="0.3">
      <c r="A32" s="339" t="s">
        <v>181</v>
      </c>
      <c r="B32" s="61" t="s">
        <v>182</v>
      </c>
      <c r="C32" s="331">
        <f>SUM(C29:C31)</f>
        <v>0</v>
      </c>
      <c r="D32" s="331">
        <f>SUM(D29:D31)</f>
        <v>0</v>
      </c>
      <c r="E32" s="331">
        <f>SUM(E29:E31)</f>
        <v>0</v>
      </c>
      <c r="F32" s="332">
        <f t="shared" si="0"/>
        <v>2000000</v>
      </c>
      <c r="G32" s="588"/>
      <c r="H32" s="626"/>
      <c r="I32" s="626"/>
      <c r="J32" s="517">
        <f>SUM(J29:J31)</f>
        <v>0</v>
      </c>
      <c r="K32" s="517">
        <f t="shared" ref="K32:AQ32" si="7">SUM(K29:K31)</f>
        <v>0</v>
      </c>
      <c r="L32" s="517">
        <f t="shared" si="7"/>
        <v>0</v>
      </c>
      <c r="M32" s="517">
        <f t="shared" si="7"/>
        <v>0</v>
      </c>
      <c r="N32" s="517">
        <f t="shared" si="7"/>
        <v>0</v>
      </c>
      <c r="O32" s="517">
        <f t="shared" si="7"/>
        <v>0</v>
      </c>
      <c r="P32" s="517">
        <f t="shared" si="7"/>
        <v>0</v>
      </c>
      <c r="Q32" s="517">
        <f t="shared" si="7"/>
        <v>10000</v>
      </c>
      <c r="R32" s="517">
        <f t="shared" si="7"/>
        <v>800000</v>
      </c>
      <c r="S32" s="517">
        <f t="shared" si="7"/>
        <v>0</v>
      </c>
      <c r="T32" s="517"/>
      <c r="U32" s="517"/>
      <c r="V32" s="517"/>
      <c r="W32" s="517">
        <f t="shared" si="7"/>
        <v>0</v>
      </c>
      <c r="X32" s="517">
        <f t="shared" si="7"/>
        <v>20000</v>
      </c>
      <c r="Y32" s="517">
        <f t="shared" si="7"/>
        <v>270000</v>
      </c>
      <c r="Z32" s="517">
        <f t="shared" si="7"/>
        <v>0</v>
      </c>
      <c r="AA32" s="517">
        <f t="shared" si="7"/>
        <v>0</v>
      </c>
      <c r="AB32" s="517">
        <f t="shared" si="7"/>
        <v>0</v>
      </c>
      <c r="AC32" s="517"/>
      <c r="AD32" s="517"/>
      <c r="AE32" s="517">
        <f t="shared" si="7"/>
        <v>10000</v>
      </c>
      <c r="AF32" s="517">
        <f t="shared" si="7"/>
        <v>0</v>
      </c>
      <c r="AG32" s="517">
        <f t="shared" si="7"/>
        <v>0</v>
      </c>
      <c r="AH32" s="517">
        <f t="shared" si="7"/>
        <v>0</v>
      </c>
      <c r="AI32" s="517">
        <f t="shared" si="7"/>
        <v>0</v>
      </c>
      <c r="AJ32" s="517">
        <f t="shared" si="7"/>
        <v>0</v>
      </c>
      <c r="AK32" s="517">
        <f t="shared" si="7"/>
        <v>0</v>
      </c>
      <c r="AL32" s="517">
        <f t="shared" si="7"/>
        <v>0</v>
      </c>
      <c r="AM32" s="517"/>
      <c r="AN32" s="517"/>
      <c r="AO32" s="517">
        <f t="shared" si="7"/>
        <v>30000</v>
      </c>
      <c r="AP32" s="517">
        <f t="shared" si="7"/>
        <v>550000</v>
      </c>
      <c r="AQ32" s="517">
        <f t="shared" si="7"/>
        <v>310000</v>
      </c>
      <c r="AR32" s="517"/>
      <c r="AS32" s="517"/>
      <c r="AT32" s="517">
        <f>SUM(AT29:AT31)</f>
        <v>2000000</v>
      </c>
    </row>
    <row r="33" spans="1:46" ht="18.75" x14ac:dyDescent="0.3">
      <c r="A33" s="1" t="s">
        <v>186</v>
      </c>
      <c r="B33" s="53" t="s">
        <v>587</v>
      </c>
      <c r="C33" s="330"/>
      <c r="D33" s="340"/>
      <c r="E33" s="517"/>
      <c r="F33" s="332">
        <f t="shared" si="0"/>
        <v>1500000</v>
      </c>
      <c r="G33" s="517"/>
      <c r="H33" s="626"/>
      <c r="I33" s="626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724">
        <v>1500000</v>
      </c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>
        <f t="shared" ref="AT33:AT38" si="8">SUM(J33:AQ33)</f>
        <v>1500000</v>
      </c>
    </row>
    <row r="34" spans="1:46" ht="18.75" x14ac:dyDescent="0.3">
      <c r="A34" s="1" t="s">
        <v>187</v>
      </c>
      <c r="B34" s="53" t="s">
        <v>183</v>
      </c>
      <c r="C34" s="330"/>
      <c r="D34" s="331"/>
      <c r="E34" s="517"/>
      <c r="F34" s="332">
        <f t="shared" si="0"/>
        <v>380000</v>
      </c>
      <c r="G34" s="517"/>
      <c r="H34" s="626"/>
      <c r="I34" s="626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724">
        <v>30000</v>
      </c>
      <c r="Y34" s="724">
        <v>100000</v>
      </c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518"/>
      <c r="AK34" s="518"/>
      <c r="AL34" s="518"/>
      <c r="AM34" s="518"/>
      <c r="AN34" s="518"/>
      <c r="AO34" s="518"/>
      <c r="AP34" s="724">
        <v>150000</v>
      </c>
      <c r="AQ34" s="724">
        <v>100000</v>
      </c>
      <c r="AR34" s="518"/>
      <c r="AS34" s="518"/>
      <c r="AT34" s="518">
        <f t="shared" si="8"/>
        <v>380000</v>
      </c>
    </row>
    <row r="35" spans="1:46" ht="18.75" x14ac:dyDescent="0.3">
      <c r="A35" s="1" t="s">
        <v>188</v>
      </c>
      <c r="B35" s="53" t="s">
        <v>184</v>
      </c>
      <c r="C35" s="330"/>
      <c r="D35" s="331"/>
      <c r="E35" s="517"/>
      <c r="F35" s="332">
        <f t="shared" si="0"/>
        <v>0</v>
      </c>
      <c r="G35" s="517"/>
      <c r="H35" s="626"/>
      <c r="I35" s="626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  <c r="X35" s="518"/>
      <c r="Y35" s="518"/>
      <c r="Z35" s="518"/>
      <c r="AA35" s="518"/>
      <c r="AB35" s="518"/>
      <c r="AC35" s="518"/>
      <c r="AD35" s="518"/>
      <c r="AE35" s="518"/>
      <c r="AF35" s="518"/>
      <c r="AG35" s="518"/>
      <c r="AH35" s="518"/>
      <c r="AI35" s="518"/>
      <c r="AJ35" s="518"/>
      <c r="AK35" s="518"/>
      <c r="AL35" s="518"/>
      <c r="AM35" s="518"/>
      <c r="AN35" s="518"/>
      <c r="AO35" s="518"/>
      <c r="AP35" s="518"/>
      <c r="AQ35" s="518"/>
      <c r="AR35" s="518"/>
      <c r="AS35" s="518"/>
      <c r="AT35" s="518">
        <f t="shared" si="8"/>
        <v>0</v>
      </c>
    </row>
    <row r="36" spans="1:46" ht="18.75" x14ac:dyDescent="0.3">
      <c r="A36" s="1" t="s">
        <v>189</v>
      </c>
      <c r="B36" s="53" t="s">
        <v>68</v>
      </c>
      <c r="C36" s="330"/>
      <c r="D36" s="331"/>
      <c r="E36" s="517"/>
      <c r="F36" s="332">
        <f t="shared" si="0"/>
        <v>1000000</v>
      </c>
      <c r="G36" s="517"/>
      <c r="H36" s="626"/>
      <c r="I36" s="626"/>
      <c r="J36" s="518"/>
      <c r="K36" s="518"/>
      <c r="L36" s="518"/>
      <c r="M36" s="518"/>
      <c r="N36" s="518"/>
      <c r="O36" s="518"/>
      <c r="P36" s="518"/>
      <c r="Q36" s="724">
        <v>1000000</v>
      </c>
      <c r="R36" s="518"/>
      <c r="S36" s="518"/>
      <c r="T36" s="518"/>
      <c r="U36" s="711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518"/>
      <c r="AK36" s="518"/>
      <c r="AL36" s="518"/>
      <c r="AM36" s="518"/>
      <c r="AN36" s="518"/>
      <c r="AO36" s="518"/>
      <c r="AP36" s="518"/>
      <c r="AQ36" s="518"/>
      <c r="AR36" s="518"/>
      <c r="AS36" s="518"/>
      <c r="AT36" s="518">
        <f t="shared" si="8"/>
        <v>1000000</v>
      </c>
    </row>
    <row r="37" spans="1:46" ht="18.75" x14ac:dyDescent="0.3">
      <c r="A37" s="1" t="s">
        <v>177</v>
      </c>
      <c r="B37" s="53" t="s">
        <v>76</v>
      </c>
      <c r="C37" s="330"/>
      <c r="D37" s="331"/>
      <c r="E37" s="517"/>
      <c r="F37" s="332">
        <f t="shared" si="0"/>
        <v>246870</v>
      </c>
      <c r="G37" s="517"/>
      <c r="H37" s="626"/>
      <c r="I37" s="626"/>
      <c r="J37" s="518"/>
      <c r="K37" s="518"/>
      <c r="L37" s="518"/>
      <c r="M37" s="518"/>
      <c r="N37" s="518"/>
      <c r="O37" s="518"/>
      <c r="P37" s="518"/>
      <c r="Q37" s="724">
        <v>120000</v>
      </c>
      <c r="R37" s="518"/>
      <c r="S37" s="518"/>
      <c r="T37" s="518"/>
      <c r="U37" s="518"/>
      <c r="V37" s="518"/>
      <c r="W37" s="518"/>
      <c r="X37" s="518"/>
      <c r="Y37" s="724">
        <v>12500</v>
      </c>
      <c r="Z37" s="518"/>
      <c r="AA37" s="724">
        <v>39370</v>
      </c>
      <c r="AB37" s="518"/>
      <c r="AC37" s="518"/>
      <c r="AD37" s="518"/>
      <c r="AE37" s="518"/>
      <c r="AF37" s="518"/>
      <c r="AG37" s="518"/>
      <c r="AH37" s="518"/>
      <c r="AI37" s="518"/>
      <c r="AJ37" s="518"/>
      <c r="AK37" s="518"/>
      <c r="AL37" s="518"/>
      <c r="AM37" s="518"/>
      <c r="AN37" s="518"/>
      <c r="AO37" s="518"/>
      <c r="AP37" s="724">
        <v>50000</v>
      </c>
      <c r="AQ37" s="724">
        <v>25000</v>
      </c>
      <c r="AR37" s="518"/>
      <c r="AS37" s="518"/>
      <c r="AT37" s="518">
        <f t="shared" si="8"/>
        <v>246870</v>
      </c>
    </row>
    <row r="38" spans="1:46" ht="18.75" x14ac:dyDescent="0.3">
      <c r="A38" s="1" t="s">
        <v>191</v>
      </c>
      <c r="B38" s="53" t="s">
        <v>567</v>
      </c>
      <c r="C38" s="330"/>
      <c r="D38" s="331"/>
      <c r="E38" s="517"/>
      <c r="F38" s="332">
        <f t="shared" si="0"/>
        <v>4502370</v>
      </c>
      <c r="G38" s="517"/>
      <c r="H38" s="626"/>
      <c r="I38" s="626"/>
      <c r="J38" s="518"/>
      <c r="K38" s="518"/>
      <c r="L38" s="518"/>
      <c r="M38" s="518"/>
      <c r="N38" s="518"/>
      <c r="O38" s="518"/>
      <c r="P38" s="711"/>
      <c r="Q38" s="724">
        <v>1000000</v>
      </c>
      <c r="R38" s="724">
        <v>40000</v>
      </c>
      <c r="S38" s="518"/>
      <c r="T38" s="518"/>
      <c r="U38" s="518"/>
      <c r="V38" s="518"/>
      <c r="W38" s="518"/>
      <c r="X38" s="518"/>
      <c r="Y38" s="724">
        <v>468000</v>
      </c>
      <c r="Z38" s="518"/>
      <c r="AA38" s="724">
        <v>89370</v>
      </c>
      <c r="AB38" s="518"/>
      <c r="AC38" s="518"/>
      <c r="AD38" s="518"/>
      <c r="AE38" s="518"/>
      <c r="AF38" s="518"/>
      <c r="AG38" s="518"/>
      <c r="AH38" s="518"/>
      <c r="AI38" s="711">
        <v>10000</v>
      </c>
      <c r="AJ38" s="724">
        <v>100000</v>
      </c>
      <c r="AK38" s="518"/>
      <c r="AL38" s="724">
        <v>800000</v>
      </c>
      <c r="AM38" s="518"/>
      <c r="AN38" s="518"/>
      <c r="AO38" s="711"/>
      <c r="AP38" s="724">
        <v>120000</v>
      </c>
      <c r="AQ38" s="724">
        <v>1875000</v>
      </c>
      <c r="AR38" s="518"/>
      <c r="AS38" s="518"/>
      <c r="AT38" s="518">
        <f t="shared" si="8"/>
        <v>4502370</v>
      </c>
    </row>
    <row r="39" spans="1:46" ht="18.75" x14ac:dyDescent="0.3">
      <c r="A39" s="1" t="s">
        <v>192</v>
      </c>
      <c r="B39" s="60" t="s">
        <v>193</v>
      </c>
      <c r="C39" s="331">
        <f>SUM(C33:C38)</f>
        <v>0</v>
      </c>
      <c r="D39" s="517">
        <f>SUM(D33:D38)</f>
        <v>0</v>
      </c>
      <c r="E39" s="528">
        <f>SUM(E33:E38)</f>
        <v>0</v>
      </c>
      <c r="F39" s="332">
        <f t="shared" si="0"/>
        <v>7629240</v>
      </c>
      <c r="G39" s="588"/>
      <c r="H39" s="627"/>
      <c r="I39" s="627"/>
      <c r="J39" s="517">
        <f t="shared" ref="J39:AT39" si="9">SUM(J33:J38)</f>
        <v>0</v>
      </c>
      <c r="K39" s="517">
        <f t="shared" si="9"/>
        <v>0</v>
      </c>
      <c r="L39" s="517">
        <f t="shared" si="9"/>
        <v>0</v>
      </c>
      <c r="M39" s="517">
        <f t="shared" si="9"/>
        <v>0</v>
      </c>
      <c r="N39" s="517">
        <f t="shared" si="9"/>
        <v>0</v>
      </c>
      <c r="O39" s="517">
        <f t="shared" si="9"/>
        <v>0</v>
      </c>
      <c r="P39" s="517">
        <f t="shared" si="9"/>
        <v>0</v>
      </c>
      <c r="Q39" s="517">
        <f t="shared" si="9"/>
        <v>2120000</v>
      </c>
      <c r="R39" s="517">
        <f t="shared" si="9"/>
        <v>40000</v>
      </c>
      <c r="S39" s="517">
        <f t="shared" si="9"/>
        <v>0</v>
      </c>
      <c r="T39" s="517">
        <f>SUM(T33:T38)</f>
        <v>0</v>
      </c>
      <c r="U39" s="517">
        <f>SUM(U33:U38)</f>
        <v>0</v>
      </c>
      <c r="V39" s="517">
        <f>SUM(V33:V38)</f>
        <v>0</v>
      </c>
      <c r="W39" s="517">
        <f t="shared" si="9"/>
        <v>0</v>
      </c>
      <c r="X39" s="517">
        <f t="shared" si="9"/>
        <v>30000</v>
      </c>
      <c r="Y39" s="517">
        <f t="shared" si="9"/>
        <v>580500</v>
      </c>
      <c r="Z39" s="517">
        <f t="shared" si="9"/>
        <v>0</v>
      </c>
      <c r="AA39" s="517">
        <f t="shared" si="9"/>
        <v>128740</v>
      </c>
      <c r="AB39" s="517">
        <f t="shared" si="9"/>
        <v>0</v>
      </c>
      <c r="AC39" s="517"/>
      <c r="AD39" s="517"/>
      <c r="AE39" s="517">
        <f t="shared" si="9"/>
        <v>0</v>
      </c>
      <c r="AF39" s="517">
        <f t="shared" si="9"/>
        <v>0</v>
      </c>
      <c r="AG39" s="517">
        <f t="shared" si="9"/>
        <v>0</v>
      </c>
      <c r="AH39" s="517">
        <f t="shared" si="9"/>
        <v>0</v>
      </c>
      <c r="AI39" s="517">
        <f t="shared" si="9"/>
        <v>1510000</v>
      </c>
      <c r="AJ39" s="517">
        <f t="shared" si="9"/>
        <v>100000</v>
      </c>
      <c r="AK39" s="517">
        <f t="shared" si="9"/>
        <v>0</v>
      </c>
      <c r="AL39" s="517">
        <f t="shared" si="9"/>
        <v>800000</v>
      </c>
      <c r="AM39" s="517"/>
      <c r="AN39" s="517"/>
      <c r="AO39" s="517">
        <f t="shared" si="9"/>
        <v>0</v>
      </c>
      <c r="AP39" s="517">
        <f t="shared" si="9"/>
        <v>320000</v>
      </c>
      <c r="AQ39" s="517">
        <f t="shared" si="9"/>
        <v>2000000</v>
      </c>
      <c r="AR39" s="517"/>
      <c r="AS39" s="517"/>
      <c r="AT39" s="517">
        <f t="shared" si="9"/>
        <v>7629240</v>
      </c>
    </row>
    <row r="40" spans="1:46" s="512" customFormat="1" ht="18.75" x14ac:dyDescent="0.3">
      <c r="A40" s="114" t="s">
        <v>177</v>
      </c>
      <c r="B40" s="529" t="s">
        <v>196</v>
      </c>
      <c r="C40" s="524">
        <f>SUM(C39,C32)</f>
        <v>0</v>
      </c>
      <c r="D40" s="524">
        <f>SUM(D39,D32)</f>
        <v>0</v>
      </c>
      <c r="E40" s="524">
        <f>SUM(E39,E32)</f>
        <v>0</v>
      </c>
      <c r="F40" s="332">
        <f t="shared" si="0"/>
        <v>9629240</v>
      </c>
      <c r="G40" s="521"/>
      <c r="H40" s="626"/>
      <c r="I40" s="626"/>
      <c r="J40" s="337">
        <f t="shared" ref="J40:AT40" si="10">SUM(J39,J32)</f>
        <v>0</v>
      </c>
      <c r="K40" s="337">
        <f t="shared" si="10"/>
        <v>0</v>
      </c>
      <c r="L40" s="337">
        <f t="shared" si="10"/>
        <v>0</v>
      </c>
      <c r="M40" s="337">
        <f t="shared" si="10"/>
        <v>0</v>
      </c>
      <c r="N40" s="337">
        <f t="shared" si="10"/>
        <v>0</v>
      </c>
      <c r="O40" s="337">
        <f t="shared" si="10"/>
        <v>0</v>
      </c>
      <c r="P40" s="337">
        <f t="shared" si="10"/>
        <v>0</v>
      </c>
      <c r="Q40" s="337">
        <f t="shared" si="10"/>
        <v>2130000</v>
      </c>
      <c r="R40" s="337">
        <f t="shared" si="10"/>
        <v>840000</v>
      </c>
      <c r="S40" s="337">
        <f t="shared" si="10"/>
        <v>0</v>
      </c>
      <c r="T40" s="337">
        <f>SUM(T39,T32)</f>
        <v>0</v>
      </c>
      <c r="U40" s="337">
        <f>SUM(U39,U32)</f>
        <v>0</v>
      </c>
      <c r="V40" s="337">
        <f>SUM(V39,V32)</f>
        <v>0</v>
      </c>
      <c r="W40" s="337">
        <f t="shared" si="10"/>
        <v>0</v>
      </c>
      <c r="X40" s="337">
        <f t="shared" si="10"/>
        <v>50000</v>
      </c>
      <c r="Y40" s="337">
        <f t="shared" si="10"/>
        <v>850500</v>
      </c>
      <c r="Z40" s="337">
        <f t="shared" si="10"/>
        <v>0</v>
      </c>
      <c r="AA40" s="337">
        <f t="shared" si="10"/>
        <v>128740</v>
      </c>
      <c r="AB40" s="337">
        <f t="shared" si="10"/>
        <v>0</v>
      </c>
      <c r="AC40" s="337"/>
      <c r="AD40" s="337"/>
      <c r="AE40" s="337">
        <f t="shared" si="10"/>
        <v>10000</v>
      </c>
      <c r="AF40" s="337">
        <f t="shared" si="10"/>
        <v>0</v>
      </c>
      <c r="AG40" s="337">
        <f t="shared" si="10"/>
        <v>0</v>
      </c>
      <c r="AH40" s="337">
        <f t="shared" si="10"/>
        <v>0</v>
      </c>
      <c r="AI40" s="337">
        <f t="shared" si="10"/>
        <v>1510000</v>
      </c>
      <c r="AJ40" s="337">
        <f t="shared" si="10"/>
        <v>100000</v>
      </c>
      <c r="AK40" s="337">
        <f t="shared" si="10"/>
        <v>0</v>
      </c>
      <c r="AL40" s="337">
        <f t="shared" si="10"/>
        <v>800000</v>
      </c>
      <c r="AM40" s="337"/>
      <c r="AN40" s="337"/>
      <c r="AO40" s="337">
        <f t="shared" si="10"/>
        <v>30000</v>
      </c>
      <c r="AP40" s="337">
        <f t="shared" si="10"/>
        <v>870000</v>
      </c>
      <c r="AQ40" s="337">
        <f t="shared" si="10"/>
        <v>2310000</v>
      </c>
      <c r="AR40" s="337"/>
      <c r="AS40" s="337"/>
      <c r="AT40" s="337">
        <f t="shared" si="10"/>
        <v>9629240</v>
      </c>
    </row>
    <row r="41" spans="1:46" ht="18.75" x14ac:dyDescent="0.3">
      <c r="A41" s="1" t="s">
        <v>197</v>
      </c>
      <c r="B41" s="53" t="s">
        <v>198</v>
      </c>
      <c r="C41" s="330"/>
      <c r="D41" s="429"/>
      <c r="E41" s="330"/>
      <c r="F41" s="332">
        <f t="shared" si="0"/>
        <v>240000</v>
      </c>
      <c r="G41" s="517"/>
      <c r="H41" s="626"/>
      <c r="I41" s="626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724">
        <v>240000</v>
      </c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8"/>
      <c r="AK41" s="518"/>
      <c r="AL41" s="518"/>
      <c r="AM41" s="518"/>
      <c r="AN41" s="518"/>
      <c r="AO41" s="518"/>
      <c r="AP41" s="518"/>
      <c r="AQ41" s="518"/>
      <c r="AR41" s="518"/>
      <c r="AS41" s="518"/>
      <c r="AT41" s="518">
        <f>SUM(J41:AQ41)</f>
        <v>240000</v>
      </c>
    </row>
    <row r="42" spans="1:46" ht="18" customHeight="1" x14ac:dyDescent="0.3">
      <c r="A42" s="1" t="s">
        <v>199</v>
      </c>
      <c r="B42" s="53" t="s">
        <v>565</v>
      </c>
      <c r="C42" s="330"/>
      <c r="D42" s="331"/>
      <c r="E42" s="517"/>
      <c r="F42" s="332">
        <f t="shared" si="0"/>
        <v>834000</v>
      </c>
      <c r="G42" s="517"/>
      <c r="H42" s="626"/>
      <c r="I42" s="626"/>
      <c r="J42" s="518"/>
      <c r="K42" s="518"/>
      <c r="L42" s="518"/>
      <c r="M42" s="518"/>
      <c r="N42" s="518"/>
      <c r="O42" s="518"/>
      <c r="P42" s="518"/>
      <c r="Q42" s="724">
        <v>57000</v>
      </c>
      <c r="R42" s="518"/>
      <c r="S42" s="518"/>
      <c r="T42" s="518"/>
      <c r="U42" s="518"/>
      <c r="V42" s="518"/>
      <c r="W42" s="518"/>
      <c r="X42" s="518"/>
      <c r="Y42" s="724">
        <v>97000</v>
      </c>
      <c r="Z42" s="518"/>
      <c r="AA42" s="518"/>
      <c r="AB42" s="518"/>
      <c r="AC42" s="518"/>
      <c r="AD42" s="518"/>
      <c r="AE42" s="518"/>
      <c r="AF42" s="518"/>
      <c r="AG42" s="518"/>
      <c r="AH42" s="724">
        <v>100000</v>
      </c>
      <c r="AI42" s="724">
        <v>150000</v>
      </c>
      <c r="AJ42" s="518"/>
      <c r="AK42" s="518"/>
      <c r="AL42" s="518"/>
      <c r="AM42" s="518"/>
      <c r="AN42" s="518"/>
      <c r="AO42" s="518"/>
      <c r="AP42" s="724">
        <v>110000</v>
      </c>
      <c r="AQ42" s="724">
        <v>320000</v>
      </c>
      <c r="AR42" s="518"/>
      <c r="AS42" s="518"/>
      <c r="AT42" s="518">
        <f>SUM(J42:AR42)</f>
        <v>834000</v>
      </c>
    </row>
    <row r="43" spans="1:46" ht="18.75" x14ac:dyDescent="0.3">
      <c r="A43" s="114" t="s">
        <v>200</v>
      </c>
      <c r="B43" s="115" t="s">
        <v>201</v>
      </c>
      <c r="C43" s="430">
        <f>SUM(C41:C42)</f>
        <v>0</v>
      </c>
      <c r="D43" s="335">
        <f>SUM(D41:D42)</f>
        <v>0</v>
      </c>
      <c r="E43" s="430">
        <f>SUM(E41:E42)</f>
        <v>0</v>
      </c>
      <c r="F43" s="332">
        <f t="shared" si="0"/>
        <v>1074000</v>
      </c>
      <c r="G43" s="521"/>
      <c r="H43" s="626"/>
      <c r="I43" s="626"/>
      <c r="J43" s="521">
        <f t="shared" ref="J43:AT43" si="11">SUM(J41:J42)</f>
        <v>0</v>
      </c>
      <c r="K43" s="521">
        <f t="shared" si="11"/>
        <v>0</v>
      </c>
      <c r="L43" s="521">
        <f t="shared" si="11"/>
        <v>0</v>
      </c>
      <c r="M43" s="521">
        <f t="shared" si="11"/>
        <v>0</v>
      </c>
      <c r="N43" s="521">
        <f t="shared" si="11"/>
        <v>0</v>
      </c>
      <c r="O43" s="521">
        <f t="shared" si="11"/>
        <v>0</v>
      </c>
      <c r="P43" s="521">
        <f t="shared" si="11"/>
        <v>0</v>
      </c>
      <c r="Q43" s="521">
        <f t="shared" si="11"/>
        <v>57000</v>
      </c>
      <c r="R43" s="521">
        <f t="shared" si="11"/>
        <v>0</v>
      </c>
      <c r="S43" s="521">
        <f t="shared" si="11"/>
        <v>0</v>
      </c>
      <c r="T43" s="521"/>
      <c r="U43" s="521"/>
      <c r="V43" s="521"/>
      <c r="W43" s="521">
        <f t="shared" si="11"/>
        <v>0</v>
      </c>
      <c r="X43" s="521">
        <f t="shared" si="11"/>
        <v>0</v>
      </c>
      <c r="Y43" s="521">
        <f t="shared" si="11"/>
        <v>337000</v>
      </c>
      <c r="Z43" s="521">
        <f t="shared" si="11"/>
        <v>0</v>
      </c>
      <c r="AA43" s="521">
        <f t="shared" si="11"/>
        <v>0</v>
      </c>
      <c r="AB43" s="521">
        <f t="shared" si="11"/>
        <v>0</v>
      </c>
      <c r="AC43" s="521"/>
      <c r="AD43" s="521"/>
      <c r="AE43" s="521">
        <f t="shared" si="11"/>
        <v>0</v>
      </c>
      <c r="AF43" s="521">
        <f t="shared" si="11"/>
        <v>0</v>
      </c>
      <c r="AG43" s="521">
        <f t="shared" si="11"/>
        <v>0</v>
      </c>
      <c r="AH43" s="521">
        <f t="shared" si="11"/>
        <v>100000</v>
      </c>
      <c r="AI43" s="521">
        <f t="shared" si="11"/>
        <v>150000</v>
      </c>
      <c r="AJ43" s="521">
        <f t="shared" si="11"/>
        <v>0</v>
      </c>
      <c r="AK43" s="521">
        <f t="shared" si="11"/>
        <v>0</v>
      </c>
      <c r="AL43" s="521">
        <f t="shared" si="11"/>
        <v>0</v>
      </c>
      <c r="AM43" s="521"/>
      <c r="AN43" s="521"/>
      <c r="AO43" s="521">
        <f t="shared" si="11"/>
        <v>0</v>
      </c>
      <c r="AP43" s="521">
        <f t="shared" si="11"/>
        <v>110000</v>
      </c>
      <c r="AQ43" s="521">
        <f t="shared" si="11"/>
        <v>320000</v>
      </c>
      <c r="AR43" s="521"/>
      <c r="AS43" s="521"/>
      <c r="AT43" s="521">
        <f t="shared" si="11"/>
        <v>1074000</v>
      </c>
    </row>
    <row r="44" spans="1:46" ht="18.75" x14ac:dyDescent="0.3">
      <c r="A44" s="1" t="s">
        <v>202</v>
      </c>
      <c r="B44" s="53" t="s">
        <v>452</v>
      </c>
      <c r="C44" s="330"/>
      <c r="D44" s="331"/>
      <c r="E44" s="517"/>
      <c r="F44" s="332">
        <f t="shared" si="0"/>
        <v>6350000</v>
      </c>
      <c r="G44" s="517"/>
      <c r="H44" s="626"/>
      <c r="I44" s="626"/>
      <c r="J44" s="518"/>
      <c r="K44" s="518"/>
      <c r="L44" s="518"/>
      <c r="M44" s="518"/>
      <c r="N44" s="518"/>
      <c r="O44" s="518"/>
      <c r="P44" s="518"/>
      <c r="Q44" s="724">
        <v>19000</v>
      </c>
      <c r="R44" s="518"/>
      <c r="S44" s="518"/>
      <c r="T44" s="518"/>
      <c r="U44" s="711"/>
      <c r="V44" s="518"/>
      <c r="W44" s="518"/>
      <c r="X44" s="518"/>
      <c r="Y44" s="724">
        <v>959000</v>
      </c>
      <c r="Z44" s="518"/>
      <c r="AA44" s="724">
        <v>40000</v>
      </c>
      <c r="AB44" s="724">
        <v>936000</v>
      </c>
      <c r="AC44" s="518"/>
      <c r="AD44" s="518"/>
      <c r="AE44" s="518"/>
      <c r="AF44" s="518"/>
      <c r="AG44" s="518"/>
      <c r="AH44" s="724">
        <v>2940000</v>
      </c>
      <c r="AI44" s="724">
        <v>383000</v>
      </c>
      <c r="AJ44" s="518"/>
      <c r="AK44" s="518"/>
      <c r="AL44" s="724">
        <v>50000</v>
      </c>
      <c r="AM44" s="518"/>
      <c r="AN44" s="518"/>
      <c r="AO44" s="518"/>
      <c r="AP44" s="724">
        <v>700000</v>
      </c>
      <c r="AQ44" s="724">
        <v>323000</v>
      </c>
      <c r="AR44" s="518"/>
      <c r="AS44" s="518"/>
      <c r="AT44" s="518">
        <f>SUM(J44:AQ44)</f>
        <v>6350000</v>
      </c>
    </row>
    <row r="45" spans="1:46" ht="18.75" x14ac:dyDescent="0.3">
      <c r="A45" s="1" t="s">
        <v>213</v>
      </c>
      <c r="B45" s="53" t="s">
        <v>214</v>
      </c>
      <c r="C45" s="330"/>
      <c r="D45" s="331"/>
      <c r="E45" s="517"/>
      <c r="F45" s="332">
        <f t="shared" si="0"/>
        <v>6808000</v>
      </c>
      <c r="G45" s="517"/>
      <c r="H45" s="626"/>
      <c r="I45" s="626"/>
      <c r="J45" s="518"/>
      <c r="K45" s="518"/>
      <c r="L45" s="518"/>
      <c r="M45" s="518"/>
      <c r="N45" s="724">
        <v>6808000</v>
      </c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711"/>
      <c r="AI45" s="518"/>
      <c r="AJ45" s="518"/>
      <c r="AK45" s="518"/>
      <c r="AL45" s="518"/>
      <c r="AM45" s="518"/>
      <c r="AN45" s="518"/>
      <c r="AO45" s="518"/>
      <c r="AP45" s="518"/>
      <c r="AQ45" s="518"/>
      <c r="AR45" s="518"/>
      <c r="AS45" s="518"/>
      <c r="AT45" s="518">
        <f t="shared" ref="AT45:AT50" si="12">SUM(J45:AQ45)</f>
        <v>6808000</v>
      </c>
    </row>
    <row r="46" spans="1:46" ht="18.75" x14ac:dyDescent="0.3">
      <c r="A46" s="1" t="s">
        <v>203</v>
      </c>
      <c r="B46" s="53" t="s">
        <v>566</v>
      </c>
      <c r="C46" s="330"/>
      <c r="D46" s="331"/>
      <c r="E46" s="517"/>
      <c r="F46" s="332">
        <f t="shared" si="0"/>
        <v>160200</v>
      </c>
      <c r="G46" s="517"/>
      <c r="H46" s="626"/>
      <c r="I46" s="626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724">
        <v>30000</v>
      </c>
      <c r="Z46" s="518"/>
      <c r="AA46" s="724">
        <v>130200</v>
      </c>
      <c r="AB46" s="518"/>
      <c r="AC46" s="518"/>
      <c r="AD46" s="518"/>
      <c r="AE46" s="518"/>
      <c r="AF46" s="518"/>
      <c r="AG46" s="518"/>
      <c r="AH46" s="711"/>
      <c r="AI46" s="518"/>
      <c r="AJ46" s="518"/>
      <c r="AK46" s="518"/>
      <c r="AL46" s="518"/>
      <c r="AM46" s="518"/>
      <c r="AN46" s="518"/>
      <c r="AO46" s="518"/>
      <c r="AP46" s="518"/>
      <c r="AQ46" s="518"/>
      <c r="AR46" s="518"/>
      <c r="AS46" s="518"/>
      <c r="AT46" s="518">
        <f t="shared" si="12"/>
        <v>160200</v>
      </c>
    </row>
    <row r="47" spans="1:46" ht="18.75" x14ac:dyDescent="0.3">
      <c r="A47" s="1" t="s">
        <v>205</v>
      </c>
      <c r="B47" s="53" t="s">
        <v>206</v>
      </c>
      <c r="C47" s="330"/>
      <c r="D47" s="331"/>
      <c r="E47" s="517"/>
      <c r="F47" s="332">
        <f t="shared" si="0"/>
        <v>6134000</v>
      </c>
      <c r="G47" s="517"/>
      <c r="H47" s="626"/>
      <c r="I47" s="626"/>
      <c r="J47" s="518"/>
      <c r="K47" s="724">
        <v>2200000</v>
      </c>
      <c r="L47" s="518"/>
      <c r="M47" s="518"/>
      <c r="N47" s="518"/>
      <c r="O47" s="518"/>
      <c r="P47" s="518"/>
      <c r="Q47" s="724">
        <v>250000</v>
      </c>
      <c r="R47" s="724">
        <v>300000</v>
      </c>
      <c r="S47" s="518"/>
      <c r="T47" s="518"/>
      <c r="U47" s="711"/>
      <c r="V47" s="518"/>
      <c r="W47" s="518"/>
      <c r="X47" s="724">
        <v>20000</v>
      </c>
      <c r="Y47" s="724">
        <v>887000</v>
      </c>
      <c r="Z47" s="518"/>
      <c r="AA47" s="724">
        <v>700000</v>
      </c>
      <c r="AB47" s="724">
        <v>667000</v>
      </c>
      <c r="AC47" s="518"/>
      <c r="AD47" s="518"/>
      <c r="AE47" s="724">
        <v>100000</v>
      </c>
      <c r="AF47" s="518"/>
      <c r="AG47" s="518"/>
      <c r="AH47" s="711"/>
      <c r="AI47" s="724">
        <v>100000</v>
      </c>
      <c r="AJ47" s="724">
        <v>310000</v>
      </c>
      <c r="AK47" s="518"/>
      <c r="AL47" s="518"/>
      <c r="AM47" s="518"/>
      <c r="AN47" s="518"/>
      <c r="AO47" s="518"/>
      <c r="AP47" s="724">
        <v>500000</v>
      </c>
      <c r="AQ47" s="724">
        <v>100000</v>
      </c>
      <c r="AR47" s="518"/>
      <c r="AS47" s="518"/>
      <c r="AT47" s="518">
        <f t="shared" si="12"/>
        <v>6134000</v>
      </c>
    </row>
    <row r="48" spans="1:46" ht="18.75" x14ac:dyDescent="0.3">
      <c r="A48" s="1" t="s">
        <v>207</v>
      </c>
      <c r="B48" s="53" t="s">
        <v>208</v>
      </c>
      <c r="C48" s="330"/>
      <c r="D48" s="331"/>
      <c r="E48" s="517"/>
      <c r="F48" s="332">
        <f t="shared" si="0"/>
        <v>0</v>
      </c>
      <c r="G48" s="517"/>
      <c r="H48" s="626"/>
      <c r="I48" s="626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711"/>
      <c r="AC48" s="518"/>
      <c r="AD48" s="518"/>
      <c r="AE48" s="518"/>
      <c r="AF48" s="518"/>
      <c r="AG48" s="518"/>
      <c r="AH48" s="711"/>
      <c r="AI48" s="518"/>
      <c r="AJ48" s="518"/>
      <c r="AK48" s="518"/>
      <c r="AL48" s="518"/>
      <c r="AM48" s="518"/>
      <c r="AN48" s="518"/>
      <c r="AO48" s="518"/>
      <c r="AP48" s="518"/>
      <c r="AQ48" s="518"/>
      <c r="AR48" s="518"/>
      <c r="AS48" s="518"/>
      <c r="AT48" s="518">
        <f t="shared" si="12"/>
        <v>0</v>
      </c>
    </row>
    <row r="49" spans="1:46" ht="18.75" x14ac:dyDescent="0.3">
      <c r="A49" s="1" t="s">
        <v>209</v>
      </c>
      <c r="B49" s="53" t="s">
        <v>570</v>
      </c>
      <c r="C49" s="330"/>
      <c r="D49" s="331"/>
      <c r="E49" s="517"/>
      <c r="F49" s="332">
        <f t="shared" si="0"/>
        <v>615000</v>
      </c>
      <c r="G49" s="517"/>
      <c r="H49" s="626"/>
      <c r="I49" s="626"/>
      <c r="J49" s="518"/>
      <c r="K49" s="518"/>
      <c r="L49" s="518"/>
      <c r="M49" s="518"/>
      <c r="N49" s="518"/>
      <c r="O49" s="518"/>
      <c r="P49" s="518"/>
      <c r="Q49" s="518"/>
      <c r="R49" s="724">
        <v>600000</v>
      </c>
      <c r="S49" s="518"/>
      <c r="T49" s="518"/>
      <c r="U49" s="518"/>
      <c r="V49" s="518"/>
      <c r="W49" s="518"/>
      <c r="X49" s="518"/>
      <c r="Y49" s="518"/>
      <c r="Z49" s="518"/>
      <c r="AA49" s="518"/>
      <c r="AB49" s="711"/>
      <c r="AC49" s="518"/>
      <c r="AD49" s="518"/>
      <c r="AE49" s="518"/>
      <c r="AF49" s="518"/>
      <c r="AG49" s="518"/>
      <c r="AH49" s="711"/>
      <c r="AI49" s="518"/>
      <c r="AJ49" s="518"/>
      <c r="AK49" s="711"/>
      <c r="AL49" s="518"/>
      <c r="AM49" s="518"/>
      <c r="AN49" s="518"/>
      <c r="AO49" s="518"/>
      <c r="AP49" s="724">
        <v>15000</v>
      </c>
      <c r="AQ49" s="518"/>
      <c r="AR49" s="518"/>
      <c r="AS49" s="518"/>
      <c r="AT49" s="518">
        <f t="shared" si="12"/>
        <v>615000</v>
      </c>
    </row>
    <row r="50" spans="1:46" s="512" customFormat="1" ht="18.75" x14ac:dyDescent="0.3">
      <c r="A50" s="1" t="s">
        <v>210</v>
      </c>
      <c r="B50" s="53" t="s">
        <v>568</v>
      </c>
      <c r="C50" s="330"/>
      <c r="D50" s="331"/>
      <c r="E50" s="517"/>
      <c r="F50" s="332">
        <f t="shared" si="0"/>
        <v>20308490</v>
      </c>
      <c r="G50" s="517"/>
      <c r="H50" s="626"/>
      <c r="I50" s="626"/>
      <c r="J50" s="724">
        <v>1800000</v>
      </c>
      <c r="K50" s="518"/>
      <c r="L50" s="724">
        <v>360000</v>
      </c>
      <c r="M50" s="724">
        <v>440000</v>
      </c>
      <c r="N50" s="518"/>
      <c r="O50" s="728">
        <v>1907000</v>
      </c>
      <c r="P50" s="687">
        <v>100000</v>
      </c>
      <c r="Q50" s="724">
        <v>1250000</v>
      </c>
      <c r="R50" s="41"/>
      <c r="S50" s="41"/>
      <c r="T50" s="724">
        <v>240000</v>
      </c>
      <c r="U50" s="711"/>
      <c r="V50" s="41"/>
      <c r="W50" s="724">
        <v>200000</v>
      </c>
      <c r="X50" s="41"/>
      <c r="Y50" s="724">
        <v>693000</v>
      </c>
      <c r="Z50" s="41"/>
      <c r="AA50" s="724">
        <v>1500000</v>
      </c>
      <c r="AB50" s="724">
        <v>2160000</v>
      </c>
      <c r="AC50" s="41"/>
      <c r="AD50" s="41"/>
      <c r="AE50" s="41"/>
      <c r="AF50" s="41"/>
      <c r="AG50" s="41"/>
      <c r="AH50" s="724">
        <v>10000</v>
      </c>
      <c r="AI50" s="724">
        <v>5000</v>
      </c>
      <c r="AJ50" s="724">
        <v>180000</v>
      </c>
      <c r="AK50" s="711"/>
      <c r="AL50" s="724">
        <v>2950000</v>
      </c>
      <c r="AM50" s="41"/>
      <c r="AN50" s="41"/>
      <c r="AO50" s="41"/>
      <c r="AP50" s="724">
        <v>513490</v>
      </c>
      <c r="AQ50" s="724">
        <v>6000000</v>
      </c>
      <c r="AR50" s="41"/>
      <c r="AS50" s="41"/>
      <c r="AT50" s="41">
        <f t="shared" si="12"/>
        <v>20308490</v>
      </c>
    </row>
    <row r="51" spans="1:46" ht="18.75" x14ac:dyDescent="0.3">
      <c r="A51" s="530" t="s">
        <v>211</v>
      </c>
      <c r="B51" s="531" t="s">
        <v>212</v>
      </c>
      <c r="C51" s="522">
        <f>SUM(C44:C50)</f>
        <v>0</v>
      </c>
      <c r="D51" s="335">
        <f>SUM(D44:D50)</f>
        <v>0</v>
      </c>
      <c r="E51" s="334">
        <f>SUM(E44:E50)</f>
        <v>0</v>
      </c>
      <c r="F51" s="332">
        <f t="shared" si="0"/>
        <v>40375690</v>
      </c>
      <c r="G51" s="521"/>
      <c r="H51" s="626"/>
      <c r="I51" s="626"/>
      <c r="J51" s="521">
        <f t="shared" ref="J51:AT51" si="13">SUM(J44:J50)</f>
        <v>1800000</v>
      </c>
      <c r="K51" s="521">
        <f t="shared" si="13"/>
        <v>2200000</v>
      </c>
      <c r="L51" s="521">
        <f t="shared" si="13"/>
        <v>360000</v>
      </c>
      <c r="M51" s="521">
        <f t="shared" si="13"/>
        <v>440000</v>
      </c>
      <c r="N51" s="521">
        <f t="shared" si="13"/>
        <v>6808000</v>
      </c>
      <c r="O51" s="521">
        <f t="shared" si="13"/>
        <v>1907000</v>
      </c>
      <c r="P51" s="521">
        <f t="shared" si="13"/>
        <v>100000</v>
      </c>
      <c r="Q51" s="521">
        <f t="shared" si="13"/>
        <v>1519000</v>
      </c>
      <c r="R51" s="521">
        <f t="shared" si="13"/>
        <v>900000</v>
      </c>
      <c r="S51" s="521">
        <f t="shared" si="13"/>
        <v>0</v>
      </c>
      <c r="T51" s="521">
        <f>SUM(T44:T50)</f>
        <v>240000</v>
      </c>
      <c r="U51" s="521">
        <f>SUM(U44:U50)</f>
        <v>0</v>
      </c>
      <c r="V51" s="521">
        <f>SUM(V44:V50)</f>
        <v>0</v>
      </c>
      <c r="W51" s="521">
        <f t="shared" si="13"/>
        <v>200000</v>
      </c>
      <c r="X51" s="521">
        <f t="shared" si="13"/>
        <v>20000</v>
      </c>
      <c r="Y51" s="521">
        <f t="shared" si="13"/>
        <v>2569000</v>
      </c>
      <c r="Z51" s="521">
        <f t="shared" si="13"/>
        <v>0</v>
      </c>
      <c r="AA51" s="521">
        <f t="shared" si="13"/>
        <v>2370200</v>
      </c>
      <c r="AB51" s="521">
        <f t="shared" si="13"/>
        <v>3763000</v>
      </c>
      <c r="AC51" s="521"/>
      <c r="AD51" s="521"/>
      <c r="AE51" s="521">
        <f t="shared" si="13"/>
        <v>100000</v>
      </c>
      <c r="AF51" s="521">
        <f t="shared" si="13"/>
        <v>0</v>
      </c>
      <c r="AG51" s="521">
        <f t="shared" si="13"/>
        <v>0</v>
      </c>
      <c r="AH51" s="521">
        <f t="shared" si="13"/>
        <v>2950000</v>
      </c>
      <c r="AI51" s="521">
        <f t="shared" si="13"/>
        <v>488000</v>
      </c>
      <c r="AJ51" s="521">
        <f t="shared" si="13"/>
        <v>490000</v>
      </c>
      <c r="AK51" s="521">
        <f t="shared" si="13"/>
        <v>0</v>
      </c>
      <c r="AL51" s="521">
        <f t="shared" si="13"/>
        <v>3000000</v>
      </c>
      <c r="AM51" s="521"/>
      <c r="AN51" s="521"/>
      <c r="AO51" s="521">
        <f t="shared" si="13"/>
        <v>0</v>
      </c>
      <c r="AP51" s="521">
        <f t="shared" si="13"/>
        <v>1728490</v>
      </c>
      <c r="AQ51" s="521">
        <f t="shared" si="13"/>
        <v>6423000</v>
      </c>
      <c r="AR51" s="521"/>
      <c r="AS51" s="521"/>
      <c r="AT51" s="521">
        <f t="shared" si="13"/>
        <v>40375690</v>
      </c>
    </row>
    <row r="52" spans="1:46" ht="18.75" x14ac:dyDescent="0.3">
      <c r="A52" s="1" t="s">
        <v>215</v>
      </c>
      <c r="B52" s="53" t="s">
        <v>218</v>
      </c>
      <c r="C52" s="330"/>
      <c r="D52" s="331"/>
      <c r="E52" s="517"/>
      <c r="F52" s="332">
        <f t="shared" si="0"/>
        <v>250000</v>
      </c>
      <c r="G52" s="517"/>
      <c r="H52" s="626"/>
      <c r="I52" s="626"/>
      <c r="J52" s="518"/>
      <c r="K52" s="518"/>
      <c r="L52" s="518"/>
      <c r="M52" s="518"/>
      <c r="N52" s="518"/>
      <c r="O52" s="518"/>
      <c r="P52" s="518"/>
      <c r="Q52" s="518"/>
      <c r="R52" s="518"/>
      <c r="S52" s="518"/>
      <c r="T52" s="518"/>
      <c r="U52" s="518"/>
      <c r="V52" s="518"/>
      <c r="W52" s="518"/>
      <c r="X52" s="518"/>
      <c r="Y52" s="724">
        <v>250000</v>
      </c>
      <c r="Z52" s="518"/>
      <c r="AA52" s="518"/>
      <c r="AB52" s="518"/>
      <c r="AC52" s="518"/>
      <c r="AD52" s="518"/>
      <c r="AE52" s="518"/>
      <c r="AF52" s="518"/>
      <c r="AG52" s="518"/>
      <c r="AH52" s="518"/>
      <c r="AI52" s="518"/>
      <c r="AJ52" s="518"/>
      <c r="AK52" s="518"/>
      <c r="AL52" s="518"/>
      <c r="AM52" s="518"/>
      <c r="AN52" s="518"/>
      <c r="AO52" s="518"/>
      <c r="AP52" s="518"/>
      <c r="AQ52" s="711"/>
      <c r="AR52" s="518"/>
      <c r="AS52" s="518"/>
      <c r="AT52" s="518">
        <f>SUM(J52:AQ52)</f>
        <v>250000</v>
      </c>
    </row>
    <row r="53" spans="1:46" ht="18.75" x14ac:dyDescent="0.3">
      <c r="A53" s="1" t="s">
        <v>216</v>
      </c>
      <c r="B53" s="53" t="s">
        <v>219</v>
      </c>
      <c r="C53" s="330"/>
      <c r="D53" s="331"/>
      <c r="E53" s="517"/>
      <c r="F53" s="332">
        <f t="shared" si="0"/>
        <v>50000</v>
      </c>
      <c r="G53" s="517"/>
      <c r="H53" s="626"/>
      <c r="I53" s="626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8"/>
      <c r="X53" s="518"/>
      <c r="Y53" s="518"/>
      <c r="Z53" s="518"/>
      <c r="AA53" s="518"/>
      <c r="AB53" s="518"/>
      <c r="AC53" s="518"/>
      <c r="AD53" s="518"/>
      <c r="AE53" s="518"/>
      <c r="AF53" s="518"/>
      <c r="AG53" s="518"/>
      <c r="AH53" s="518"/>
      <c r="AI53" s="518"/>
      <c r="AJ53" s="518"/>
      <c r="AK53" s="518"/>
      <c r="AL53" s="724">
        <v>50000</v>
      </c>
      <c r="AM53" s="518"/>
      <c r="AN53" s="518"/>
      <c r="AO53" s="518"/>
      <c r="AP53" s="518"/>
      <c r="AQ53" s="518"/>
      <c r="AR53" s="518"/>
      <c r="AS53" s="518"/>
      <c r="AT53" s="518">
        <f>SUM(J53:AQ53)</f>
        <v>50000</v>
      </c>
    </row>
    <row r="54" spans="1:46" ht="18.75" x14ac:dyDescent="0.3">
      <c r="A54" s="1"/>
      <c r="B54" s="53"/>
      <c r="C54" s="330"/>
      <c r="D54" s="331"/>
      <c r="E54" s="517"/>
      <c r="F54" s="332">
        <f t="shared" si="0"/>
        <v>0</v>
      </c>
      <c r="G54" s="517"/>
      <c r="H54" s="626"/>
      <c r="I54" s="626"/>
      <c r="J54" s="518"/>
      <c r="K54" s="518"/>
      <c r="L54" s="518"/>
      <c r="M54" s="518"/>
      <c r="N54" s="518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518"/>
      <c r="Z54" s="518"/>
      <c r="AA54" s="518"/>
      <c r="AB54" s="518"/>
      <c r="AC54" s="518"/>
      <c r="AD54" s="518"/>
      <c r="AE54" s="518"/>
      <c r="AF54" s="518"/>
      <c r="AG54" s="518"/>
      <c r="AH54" s="518"/>
      <c r="AI54" s="518"/>
      <c r="AJ54" s="518"/>
      <c r="AK54" s="518"/>
      <c r="AL54" s="518"/>
      <c r="AM54" s="518"/>
      <c r="AN54" s="518"/>
      <c r="AO54" s="518"/>
      <c r="AP54" s="518"/>
      <c r="AQ54" s="518"/>
      <c r="AR54" s="518"/>
      <c r="AS54" s="518"/>
      <c r="AT54" s="518">
        <f>SUM(J54:AQ54)</f>
        <v>0</v>
      </c>
    </row>
    <row r="55" spans="1:46" ht="18.75" x14ac:dyDescent="0.3">
      <c r="A55" s="114" t="s">
        <v>220</v>
      </c>
      <c r="B55" s="115" t="s">
        <v>221</v>
      </c>
      <c r="C55" s="334">
        <f>SUM(C52:C54)</f>
        <v>0</v>
      </c>
      <c r="D55" s="521">
        <f>SUM(D52:D54)</f>
        <v>0</v>
      </c>
      <c r="E55" s="522">
        <f>SUM(E52:E54)</f>
        <v>0</v>
      </c>
      <c r="F55" s="332">
        <f t="shared" si="0"/>
        <v>300000</v>
      </c>
      <c r="G55" s="521"/>
      <c r="H55" s="626"/>
      <c r="I55" s="626"/>
      <c r="J55" s="521">
        <f t="shared" ref="J55:AT55" si="14">SUM(J52:J54)</f>
        <v>0</v>
      </c>
      <c r="K55" s="521">
        <f t="shared" si="14"/>
        <v>0</v>
      </c>
      <c r="L55" s="521">
        <f t="shared" si="14"/>
        <v>0</v>
      </c>
      <c r="M55" s="521">
        <f t="shared" si="14"/>
        <v>0</v>
      </c>
      <c r="N55" s="521">
        <f t="shared" si="14"/>
        <v>0</v>
      </c>
      <c r="O55" s="521">
        <f t="shared" si="14"/>
        <v>0</v>
      </c>
      <c r="P55" s="521">
        <f t="shared" si="14"/>
        <v>0</v>
      </c>
      <c r="Q55" s="521">
        <f t="shared" si="14"/>
        <v>0</v>
      </c>
      <c r="R55" s="521">
        <f t="shared" si="14"/>
        <v>0</v>
      </c>
      <c r="S55" s="521">
        <f t="shared" si="14"/>
        <v>0</v>
      </c>
      <c r="T55" s="521">
        <f>SUM(T52:T54)</f>
        <v>0</v>
      </c>
      <c r="U55" s="521">
        <f>SUM(U52:U54)</f>
        <v>0</v>
      </c>
      <c r="V55" s="521">
        <f>SUM(V52:V54)</f>
        <v>0</v>
      </c>
      <c r="W55" s="521">
        <f t="shared" si="14"/>
        <v>0</v>
      </c>
      <c r="X55" s="521">
        <f t="shared" si="14"/>
        <v>0</v>
      </c>
      <c r="Y55" s="521">
        <f t="shared" si="14"/>
        <v>250000</v>
      </c>
      <c r="Z55" s="521">
        <f t="shared" si="14"/>
        <v>0</v>
      </c>
      <c r="AA55" s="521">
        <f t="shared" si="14"/>
        <v>0</v>
      </c>
      <c r="AB55" s="521">
        <f t="shared" si="14"/>
        <v>0</v>
      </c>
      <c r="AC55" s="521"/>
      <c r="AD55" s="521"/>
      <c r="AE55" s="521">
        <f t="shared" si="14"/>
        <v>0</v>
      </c>
      <c r="AF55" s="521">
        <f t="shared" si="14"/>
        <v>0</v>
      </c>
      <c r="AG55" s="521">
        <f t="shared" si="14"/>
        <v>0</v>
      </c>
      <c r="AH55" s="521">
        <f t="shared" si="14"/>
        <v>0</v>
      </c>
      <c r="AI55" s="521">
        <f t="shared" si="14"/>
        <v>0</v>
      </c>
      <c r="AJ55" s="521">
        <f t="shared" si="14"/>
        <v>0</v>
      </c>
      <c r="AK55" s="521">
        <f t="shared" si="14"/>
        <v>0</v>
      </c>
      <c r="AL55" s="521">
        <f t="shared" si="14"/>
        <v>50000</v>
      </c>
      <c r="AM55" s="521"/>
      <c r="AN55" s="521"/>
      <c r="AO55" s="521">
        <f t="shared" si="14"/>
        <v>0</v>
      </c>
      <c r="AP55" s="521">
        <f t="shared" si="14"/>
        <v>0</v>
      </c>
      <c r="AQ55" s="521">
        <f t="shared" si="14"/>
        <v>0</v>
      </c>
      <c r="AR55" s="521"/>
      <c r="AS55" s="521"/>
      <c r="AT55" s="521">
        <f t="shared" si="14"/>
        <v>300000</v>
      </c>
    </row>
    <row r="56" spans="1:46" ht="18.75" x14ac:dyDescent="0.3">
      <c r="A56" s="1" t="s">
        <v>222</v>
      </c>
      <c r="B56" s="53" t="s">
        <v>227</v>
      </c>
      <c r="C56" s="330"/>
      <c r="D56" s="331"/>
      <c r="E56" s="517"/>
      <c r="F56" s="332">
        <f t="shared" si="0"/>
        <v>12908766</v>
      </c>
      <c r="G56" s="517"/>
      <c r="H56" s="626"/>
      <c r="I56" s="626"/>
      <c r="J56" s="724">
        <v>486000</v>
      </c>
      <c r="K56" s="724">
        <v>594000</v>
      </c>
      <c r="L56" s="724">
        <v>97200</v>
      </c>
      <c r="M56" s="724">
        <v>118800</v>
      </c>
      <c r="N56" s="724">
        <v>1838160</v>
      </c>
      <c r="O56" s="729">
        <v>603758</v>
      </c>
      <c r="P56" s="724">
        <v>27000</v>
      </c>
      <c r="Q56" s="724">
        <v>1000620</v>
      </c>
      <c r="R56" s="724">
        <v>133000</v>
      </c>
      <c r="S56" s="518"/>
      <c r="T56" s="724">
        <v>64800</v>
      </c>
      <c r="U56" s="711"/>
      <c r="V56" s="518"/>
      <c r="W56" s="724">
        <v>54000</v>
      </c>
      <c r="X56" s="724">
        <v>14500</v>
      </c>
      <c r="Y56" s="724">
        <v>1005000</v>
      </c>
      <c r="Z56" s="518"/>
      <c r="AA56" s="724">
        <v>674714</v>
      </c>
      <c r="AB56" s="724">
        <v>432810</v>
      </c>
      <c r="AC56" s="518"/>
      <c r="AD56" s="518"/>
      <c r="AE56" s="724">
        <v>29700</v>
      </c>
      <c r="AF56" s="518"/>
      <c r="AG56" s="518"/>
      <c r="AH56" s="724">
        <v>823500</v>
      </c>
      <c r="AI56" s="724">
        <v>579960</v>
      </c>
      <c r="AJ56" s="724">
        <v>159300</v>
      </c>
      <c r="AK56" s="518"/>
      <c r="AL56" s="724">
        <v>1039500</v>
      </c>
      <c r="AM56" s="518"/>
      <c r="AN56" s="518"/>
      <c r="AO56" s="724">
        <v>8100</v>
      </c>
      <c r="AP56" s="724">
        <v>682734</v>
      </c>
      <c r="AQ56" s="724">
        <v>2441610</v>
      </c>
      <c r="AR56" s="518"/>
      <c r="AS56" s="518"/>
      <c r="AT56" s="518">
        <f>SUM(J56:AQ56)</f>
        <v>12908766</v>
      </c>
    </row>
    <row r="57" spans="1:46" ht="18.75" x14ac:dyDescent="0.3">
      <c r="A57" s="1" t="s">
        <v>223</v>
      </c>
      <c r="B57" s="53" t="s">
        <v>228</v>
      </c>
      <c r="C57" s="330"/>
      <c r="D57" s="331"/>
      <c r="E57" s="517"/>
      <c r="F57" s="332">
        <f t="shared" si="0"/>
        <v>0</v>
      </c>
      <c r="G57" s="517"/>
      <c r="H57" s="626"/>
      <c r="I57" s="626"/>
      <c r="J57" s="518"/>
      <c r="K57" s="518"/>
      <c r="L57" s="518"/>
      <c r="M57" s="518"/>
      <c r="N57" s="518"/>
      <c r="O57" s="518"/>
      <c r="P57" s="518"/>
      <c r="Q57" s="518"/>
      <c r="R57" s="518"/>
      <c r="S57" s="518"/>
      <c r="T57" s="518"/>
      <c r="U57" s="518"/>
      <c r="V57" s="518"/>
      <c r="W57" s="518"/>
      <c r="X57" s="518"/>
      <c r="Y57" s="518"/>
      <c r="Z57" s="518"/>
      <c r="AA57" s="518"/>
      <c r="AB57" s="518"/>
      <c r="AC57" s="518"/>
      <c r="AD57" s="518"/>
      <c r="AE57" s="518"/>
      <c r="AF57" s="518"/>
      <c r="AG57" s="518"/>
      <c r="AH57" s="518"/>
      <c r="AI57" s="518"/>
      <c r="AJ57" s="518"/>
      <c r="AK57" s="518"/>
      <c r="AL57" s="518"/>
      <c r="AM57" s="518"/>
      <c r="AN57" s="518"/>
      <c r="AO57" s="518"/>
      <c r="AP57" s="518"/>
      <c r="AQ57" s="518"/>
      <c r="AR57" s="518"/>
      <c r="AS57" s="518"/>
      <c r="AT57" s="518">
        <f>SUM(J57:AQ57)</f>
        <v>0</v>
      </c>
    </row>
    <row r="58" spans="1:46" ht="18.75" x14ac:dyDescent="0.3">
      <c r="A58" s="1" t="s">
        <v>224</v>
      </c>
      <c r="B58" s="53" t="s">
        <v>229</v>
      </c>
      <c r="C58" s="330"/>
      <c r="D58" s="331"/>
      <c r="E58" s="517"/>
      <c r="F58" s="332">
        <f t="shared" si="0"/>
        <v>0</v>
      </c>
      <c r="G58" s="517"/>
      <c r="H58" s="626"/>
      <c r="I58" s="626"/>
      <c r="J58" s="518"/>
      <c r="K58" s="518"/>
      <c r="L58" s="518"/>
      <c r="M58" s="518"/>
      <c r="N58" s="518"/>
      <c r="O58" s="711"/>
      <c r="P58" s="518"/>
      <c r="Q58" s="518"/>
      <c r="R58" s="518"/>
      <c r="S58" s="518"/>
      <c r="T58" s="518"/>
      <c r="U58" s="518"/>
      <c r="V58" s="518"/>
      <c r="W58" s="518"/>
      <c r="X58" s="518"/>
      <c r="Y58" s="518"/>
      <c r="Z58" s="518"/>
      <c r="AA58" s="518"/>
      <c r="AB58" s="518"/>
      <c r="AC58" s="518"/>
      <c r="AD58" s="518"/>
      <c r="AE58" s="518"/>
      <c r="AF58" s="518"/>
      <c r="AG58" s="518"/>
      <c r="AH58" s="518"/>
      <c r="AI58" s="518"/>
      <c r="AJ58" s="518"/>
      <c r="AK58" s="518"/>
      <c r="AL58" s="518"/>
      <c r="AM58" s="518"/>
      <c r="AN58" s="518"/>
      <c r="AO58" s="518"/>
      <c r="AP58" s="518"/>
      <c r="AQ58" s="518"/>
      <c r="AR58" s="518"/>
      <c r="AS58" s="518"/>
      <c r="AT58" s="518">
        <f>SUM(J58:AQ58)</f>
        <v>0</v>
      </c>
    </row>
    <row r="59" spans="1:46" ht="18.75" x14ac:dyDescent="0.3">
      <c r="A59" s="1" t="s">
        <v>225</v>
      </c>
      <c r="B59" s="53" t="s">
        <v>230</v>
      </c>
      <c r="C59" s="330"/>
      <c r="D59" s="331"/>
      <c r="E59" s="517"/>
      <c r="F59" s="332">
        <f t="shared" si="0"/>
        <v>0</v>
      </c>
      <c r="G59" s="517"/>
      <c r="H59" s="626"/>
      <c r="I59" s="626"/>
      <c r="J59" s="518"/>
      <c r="K59" s="518"/>
      <c r="L59" s="518"/>
      <c r="M59" s="518"/>
      <c r="N59" s="518"/>
      <c r="O59" s="518"/>
      <c r="P59" s="518"/>
      <c r="Q59" s="518"/>
      <c r="R59" s="518"/>
      <c r="S59" s="518"/>
      <c r="T59" s="518"/>
      <c r="U59" s="518"/>
      <c r="V59" s="518"/>
      <c r="W59" s="518"/>
      <c r="X59" s="518"/>
      <c r="Y59" s="518"/>
      <c r="Z59" s="518"/>
      <c r="AA59" s="518"/>
      <c r="AB59" s="518"/>
      <c r="AC59" s="518"/>
      <c r="AD59" s="518"/>
      <c r="AE59" s="518"/>
      <c r="AF59" s="518"/>
      <c r="AG59" s="518"/>
      <c r="AH59" s="518"/>
      <c r="AI59" s="518"/>
      <c r="AJ59" s="518"/>
      <c r="AK59" s="518"/>
      <c r="AL59" s="518"/>
      <c r="AM59" s="518"/>
      <c r="AN59" s="518"/>
      <c r="AO59" s="518"/>
      <c r="AP59" s="518"/>
      <c r="AQ59" s="518"/>
      <c r="AR59" s="518"/>
      <c r="AS59" s="518"/>
      <c r="AT59" s="518">
        <f>SUM(J59:AQ59)</f>
        <v>0</v>
      </c>
    </row>
    <row r="60" spans="1:46" ht="18.75" x14ac:dyDescent="0.3">
      <c r="A60" s="1" t="s">
        <v>226</v>
      </c>
      <c r="B60" s="53" t="s">
        <v>231</v>
      </c>
      <c r="C60" s="330"/>
      <c r="D60" s="331"/>
      <c r="E60" s="517"/>
      <c r="F60" s="332">
        <f t="shared" si="0"/>
        <v>500000</v>
      </c>
      <c r="G60" s="517"/>
      <c r="H60" s="626"/>
      <c r="I60" s="626"/>
      <c r="J60" s="518"/>
      <c r="K60" s="518"/>
      <c r="L60" s="518"/>
      <c r="M60" s="518"/>
      <c r="N60" s="518"/>
      <c r="O60" s="518"/>
      <c r="P60" s="518"/>
      <c r="Q60" s="518"/>
      <c r="R60" s="518"/>
      <c r="S60" s="518"/>
      <c r="T60" s="518"/>
      <c r="U60" s="518"/>
      <c r="V60" s="518"/>
      <c r="W60" s="518"/>
      <c r="X60" s="518"/>
      <c r="Y60" s="518"/>
      <c r="Z60" s="518"/>
      <c r="AA60" s="518"/>
      <c r="AB60" s="518"/>
      <c r="AC60" s="518"/>
      <c r="AD60" s="518"/>
      <c r="AE60" s="518"/>
      <c r="AF60" s="518"/>
      <c r="AG60" s="518"/>
      <c r="AH60" s="518"/>
      <c r="AI60" s="518"/>
      <c r="AJ60" s="518"/>
      <c r="AK60" s="518"/>
      <c r="AL60" s="518"/>
      <c r="AM60" s="518"/>
      <c r="AN60" s="518"/>
      <c r="AO60" s="518"/>
      <c r="AP60" s="518"/>
      <c r="AQ60" s="724">
        <v>500000</v>
      </c>
      <c r="AR60" s="518"/>
      <c r="AS60" s="518"/>
      <c r="AT60" s="518">
        <f>SUM(J60:AQ60)</f>
        <v>500000</v>
      </c>
    </row>
    <row r="61" spans="1:46" ht="18.75" x14ac:dyDescent="0.3">
      <c r="A61" s="7" t="s">
        <v>232</v>
      </c>
      <c r="B61" s="112" t="s">
        <v>233</v>
      </c>
      <c r="C61" s="342">
        <f>SUM(C56:C60)</f>
        <v>0</v>
      </c>
      <c r="D61" s="532">
        <f>SUM(D56:D60)</f>
        <v>0</v>
      </c>
      <c r="E61" s="532">
        <f>SUM(E56:E60)</f>
        <v>0</v>
      </c>
      <c r="F61" s="332">
        <f t="shared" si="0"/>
        <v>13408766</v>
      </c>
      <c r="G61" s="532"/>
      <c r="H61" s="626"/>
      <c r="I61" s="626"/>
      <c r="J61" s="532">
        <f t="shared" ref="J61:AT61" si="15">SUM(J56:J60)</f>
        <v>486000</v>
      </c>
      <c r="K61" s="532">
        <f t="shared" si="15"/>
        <v>594000</v>
      </c>
      <c r="L61" s="532">
        <f t="shared" si="15"/>
        <v>97200</v>
      </c>
      <c r="M61" s="532">
        <f t="shared" si="15"/>
        <v>118800</v>
      </c>
      <c r="N61" s="532">
        <f t="shared" si="15"/>
        <v>1838160</v>
      </c>
      <c r="O61" s="532">
        <f t="shared" si="15"/>
        <v>603758</v>
      </c>
      <c r="P61" s="532">
        <f t="shared" si="15"/>
        <v>27000</v>
      </c>
      <c r="Q61" s="532">
        <f t="shared" si="15"/>
        <v>1000620</v>
      </c>
      <c r="R61" s="532">
        <f t="shared" si="15"/>
        <v>133000</v>
      </c>
      <c r="S61" s="532">
        <f t="shared" si="15"/>
        <v>0</v>
      </c>
      <c r="T61" s="532">
        <f>SUM(T56:T60)</f>
        <v>64800</v>
      </c>
      <c r="U61" s="532">
        <f>SUM(U56:U60)</f>
        <v>0</v>
      </c>
      <c r="V61" s="532">
        <f>SUM(V56:V60)</f>
        <v>0</v>
      </c>
      <c r="W61" s="532">
        <f t="shared" si="15"/>
        <v>54000</v>
      </c>
      <c r="X61" s="532">
        <f t="shared" si="15"/>
        <v>14500</v>
      </c>
      <c r="Y61" s="532">
        <f t="shared" si="15"/>
        <v>1005000</v>
      </c>
      <c r="Z61" s="532">
        <f t="shared" si="15"/>
        <v>0</v>
      </c>
      <c r="AA61" s="532">
        <f t="shared" si="15"/>
        <v>674714</v>
      </c>
      <c r="AB61" s="532">
        <f t="shared" si="15"/>
        <v>432810</v>
      </c>
      <c r="AC61" s="532"/>
      <c r="AD61" s="532"/>
      <c r="AE61" s="532">
        <f t="shared" si="15"/>
        <v>29700</v>
      </c>
      <c r="AF61" s="532">
        <f t="shared" si="15"/>
        <v>0</v>
      </c>
      <c r="AG61" s="532">
        <f t="shared" si="15"/>
        <v>0</v>
      </c>
      <c r="AH61" s="532">
        <f t="shared" si="15"/>
        <v>823500</v>
      </c>
      <c r="AI61" s="532">
        <f t="shared" si="15"/>
        <v>579960</v>
      </c>
      <c r="AJ61" s="532">
        <f t="shared" si="15"/>
        <v>159300</v>
      </c>
      <c r="AK61" s="532">
        <f t="shared" si="15"/>
        <v>0</v>
      </c>
      <c r="AL61" s="532">
        <f t="shared" si="15"/>
        <v>1039500</v>
      </c>
      <c r="AM61" s="532"/>
      <c r="AN61" s="532"/>
      <c r="AO61" s="532">
        <f t="shared" si="15"/>
        <v>8100</v>
      </c>
      <c r="AP61" s="532">
        <f t="shared" si="15"/>
        <v>682734</v>
      </c>
      <c r="AQ61" s="532">
        <f>SUM(AQ56:AQ60)</f>
        <v>2941610</v>
      </c>
      <c r="AR61" s="532"/>
      <c r="AS61" s="532"/>
      <c r="AT61" s="532">
        <f t="shared" si="15"/>
        <v>13408766</v>
      </c>
    </row>
    <row r="62" spans="1:46" s="564" customFormat="1" ht="18.75" x14ac:dyDescent="0.3">
      <c r="A62" s="125" t="s">
        <v>234</v>
      </c>
      <c r="B62" s="123" t="s">
        <v>235</v>
      </c>
      <c r="C62" s="524">
        <f>SUM(C40,C43,C51,C55,C61)</f>
        <v>0</v>
      </c>
      <c r="D62" s="525">
        <f>SUM(D40,D43,D51,D55,D61)</f>
        <v>0</v>
      </c>
      <c r="E62" s="337">
        <f>SUM(E40,E43,E51,E55,E61)</f>
        <v>0</v>
      </c>
      <c r="F62" s="336">
        <f>SUM(F40,F43,F51,F55,F61)</f>
        <v>64787696</v>
      </c>
      <c r="G62" s="533"/>
      <c r="H62" s="630"/>
      <c r="I62" s="630"/>
      <c r="J62" s="533">
        <f t="shared" ref="J62:AT62" si="16">SUM(J40,J43,J51,J55,J61)</f>
        <v>2286000</v>
      </c>
      <c r="K62" s="533">
        <f t="shared" si="16"/>
        <v>2794000</v>
      </c>
      <c r="L62" s="533">
        <f t="shared" si="16"/>
        <v>457200</v>
      </c>
      <c r="M62" s="533">
        <f t="shared" si="16"/>
        <v>558800</v>
      </c>
      <c r="N62" s="533">
        <f t="shared" si="16"/>
        <v>8646160</v>
      </c>
      <c r="O62" s="533">
        <f t="shared" si="16"/>
        <v>2510758</v>
      </c>
      <c r="P62" s="533">
        <f t="shared" si="16"/>
        <v>127000</v>
      </c>
      <c r="Q62" s="533">
        <f t="shared" si="16"/>
        <v>4706620</v>
      </c>
      <c r="R62" s="533">
        <f t="shared" si="16"/>
        <v>1873000</v>
      </c>
      <c r="S62" s="533">
        <f t="shared" si="16"/>
        <v>0</v>
      </c>
      <c r="T62" s="533">
        <f>SUM(T40,T43,T51,T55,T61)</f>
        <v>304800</v>
      </c>
      <c r="U62" s="533">
        <f>SUM(U40,U43,U51,U55,U61)</f>
        <v>0</v>
      </c>
      <c r="V62" s="533">
        <f>SUM(V40,V43,V51,V55,V61)</f>
        <v>0</v>
      </c>
      <c r="W62" s="533">
        <f t="shared" si="16"/>
        <v>254000</v>
      </c>
      <c r="X62" s="533">
        <f t="shared" si="16"/>
        <v>84500</v>
      </c>
      <c r="Y62" s="533">
        <f t="shared" si="16"/>
        <v>5011500</v>
      </c>
      <c r="Z62" s="533">
        <f t="shared" si="16"/>
        <v>0</v>
      </c>
      <c r="AA62" s="533">
        <f t="shared" si="16"/>
        <v>3173654</v>
      </c>
      <c r="AB62" s="533">
        <f t="shared" si="16"/>
        <v>4195810</v>
      </c>
      <c r="AC62" s="533"/>
      <c r="AD62" s="533"/>
      <c r="AE62" s="533">
        <f t="shared" si="16"/>
        <v>139700</v>
      </c>
      <c r="AF62" s="533">
        <f t="shared" si="16"/>
        <v>0</v>
      </c>
      <c r="AG62" s="533">
        <f t="shared" si="16"/>
        <v>0</v>
      </c>
      <c r="AH62" s="533">
        <f t="shared" si="16"/>
        <v>3873500</v>
      </c>
      <c r="AI62" s="533">
        <f t="shared" si="16"/>
        <v>2727960</v>
      </c>
      <c r="AJ62" s="533">
        <f t="shared" si="16"/>
        <v>749300</v>
      </c>
      <c r="AK62" s="533">
        <f t="shared" si="16"/>
        <v>0</v>
      </c>
      <c r="AL62" s="533">
        <f t="shared" si="16"/>
        <v>4889500</v>
      </c>
      <c r="AM62" s="533"/>
      <c r="AN62" s="533"/>
      <c r="AO62" s="533">
        <f t="shared" si="16"/>
        <v>38100</v>
      </c>
      <c r="AP62" s="533">
        <f t="shared" si="16"/>
        <v>3391224</v>
      </c>
      <c r="AQ62" s="533">
        <f t="shared" si="16"/>
        <v>11994610</v>
      </c>
      <c r="AR62" s="533"/>
      <c r="AS62" s="533"/>
      <c r="AT62" s="562">
        <f t="shared" si="16"/>
        <v>64787696</v>
      </c>
    </row>
    <row r="63" spans="1:46" s="565" customFormat="1" ht="18.75" x14ac:dyDescent="0.3">
      <c r="A63" s="149" t="s">
        <v>266</v>
      </c>
      <c r="B63" s="123" t="s">
        <v>308</v>
      </c>
      <c r="C63" s="195" t="e">
        <f>SUM(Szoc.jutt.!C38,-#REF!)</f>
        <v>#REF!</v>
      </c>
      <c r="D63" s="195" t="e">
        <f>SUM(Szoc.jutt.!D38,-#REF!)</f>
        <v>#REF!</v>
      </c>
      <c r="E63" s="195" t="e">
        <f>SUM(Szoc.jutt.!E38,-#REF!)</f>
        <v>#REF!</v>
      </c>
      <c r="F63" s="196">
        <f>SUM(Szoc.jutt.!F38)</f>
        <v>7000800</v>
      </c>
      <c r="G63" s="113"/>
      <c r="H63" s="631"/>
      <c r="I63" s="631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730">
        <v>6640800</v>
      </c>
      <c r="U63" s="113"/>
      <c r="V63" s="730">
        <v>360000</v>
      </c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560"/>
      <c r="AS63" s="560"/>
      <c r="AT63" s="113">
        <f>SUM(J63:AR63)</f>
        <v>7000800</v>
      </c>
    </row>
    <row r="64" spans="1:46" s="554" customFormat="1" ht="18.75" x14ac:dyDescent="0.3">
      <c r="A64" s="556" t="s">
        <v>608</v>
      </c>
      <c r="B64" s="557" t="s">
        <v>268</v>
      </c>
      <c r="C64" s="209"/>
      <c r="D64" s="209"/>
      <c r="E64" s="209"/>
      <c r="F64" s="558">
        <f>SUM(Pénze.átadás!F4)</f>
        <v>18163453</v>
      </c>
      <c r="G64" s="128"/>
      <c r="H64" s="632"/>
      <c r="I64" s="632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559"/>
      <c r="AP64" s="128"/>
      <c r="AQ64" s="128"/>
      <c r="AR64" s="731">
        <v>18163453</v>
      </c>
      <c r="AS64" s="715"/>
      <c r="AT64" s="128">
        <f>SUM(J64:AR64)</f>
        <v>18163453</v>
      </c>
    </row>
    <row r="65" spans="1:47" s="512" customFormat="1" ht="18.75" x14ac:dyDescent="0.3">
      <c r="A65" s="534" t="s">
        <v>269</v>
      </c>
      <c r="B65" s="535" t="s">
        <v>305</v>
      </c>
      <c r="C65" s="209">
        <f>SUM(Pénze.átadás!C15)</f>
        <v>0</v>
      </c>
      <c r="D65" s="536">
        <f>SUM(Pénze.átadás!D15)</f>
        <v>0</v>
      </c>
      <c r="E65" s="128">
        <f>SUM(Pénze.átadás!E15)</f>
        <v>0</v>
      </c>
      <c r="F65" s="432">
        <f>SUM(Pénze.átadás!F15)</f>
        <v>21152748</v>
      </c>
      <c r="G65" s="46"/>
      <c r="H65" s="633"/>
      <c r="I65" s="633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724">
        <v>3300000</v>
      </c>
      <c r="AL65" s="41"/>
      <c r="AM65" s="41"/>
      <c r="AN65" s="41"/>
      <c r="AO65" s="41"/>
      <c r="AP65" s="41"/>
      <c r="AQ65" s="724">
        <v>17852748</v>
      </c>
      <c r="AR65" s="41"/>
      <c r="AS65" s="41"/>
      <c r="AT65" s="128">
        <f t="shared" ref="AT65:AT75" si="17">SUM(J65:AQ65)</f>
        <v>21152748</v>
      </c>
    </row>
    <row r="66" spans="1:47" s="512" customFormat="1" ht="18.75" x14ac:dyDescent="0.3">
      <c r="A66" s="534" t="s">
        <v>271</v>
      </c>
      <c r="B66" s="535" t="s">
        <v>306</v>
      </c>
      <c r="C66" s="209">
        <f>SUM(Pénze.átadás!C18)</f>
        <v>0</v>
      </c>
      <c r="D66" s="536">
        <f>SUM(Pénze.átadás!D18)</f>
        <v>0</v>
      </c>
      <c r="E66" s="128">
        <f>SUM(Pénze.átadás!E18)</f>
        <v>0</v>
      </c>
      <c r="F66" s="432">
        <f>SUM(Pénze.átadás!F18)</f>
        <v>0</v>
      </c>
      <c r="G66" s="46"/>
      <c r="H66" s="633"/>
      <c r="I66" s="633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128">
        <f t="shared" si="17"/>
        <v>0</v>
      </c>
    </row>
    <row r="67" spans="1:47" s="512" customFormat="1" ht="18.75" x14ac:dyDescent="0.3">
      <c r="A67" s="534" t="s">
        <v>273</v>
      </c>
      <c r="B67" s="535" t="s">
        <v>307</v>
      </c>
      <c r="C67" s="209">
        <f>SUM(Pénze.átadás!C52)</f>
        <v>0</v>
      </c>
      <c r="D67" s="536">
        <f>SUM(Pénze.átadás!D52)</f>
        <v>0</v>
      </c>
      <c r="E67" s="128">
        <f>SUM(Pénze.átadás!E52)</f>
        <v>0</v>
      </c>
      <c r="F67" s="432">
        <f>SUM(Pénze.átadás!F52)</f>
        <v>15246654</v>
      </c>
      <c r="G67" s="46"/>
      <c r="H67" s="633"/>
      <c r="I67" s="633"/>
      <c r="J67" s="71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724">
        <v>8906284</v>
      </c>
      <c r="AA67" s="41"/>
      <c r="AB67" s="41"/>
      <c r="AC67" s="724">
        <v>3493620</v>
      </c>
      <c r="AD67" s="724">
        <v>196750</v>
      </c>
      <c r="AE67" s="41"/>
      <c r="AF67" s="724">
        <v>2650000</v>
      </c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28">
        <f t="shared" si="17"/>
        <v>15246654</v>
      </c>
    </row>
    <row r="68" spans="1:47" s="512" customFormat="1" ht="18.75" x14ac:dyDescent="0.3">
      <c r="A68" s="534" t="s">
        <v>275</v>
      </c>
      <c r="B68" s="535" t="s">
        <v>276</v>
      </c>
      <c r="C68" s="209">
        <f>SUM(Pénze.átadás!C60)</f>
        <v>0</v>
      </c>
      <c r="D68" s="536">
        <f>SUM(Pénze.átadás!D60)</f>
        <v>0</v>
      </c>
      <c r="E68" s="128">
        <f>SUM(Pénze.átadás!E60)</f>
        <v>0</v>
      </c>
      <c r="F68" s="432">
        <f>SUM(Pénze.átadás!F60)</f>
        <v>52314000</v>
      </c>
      <c r="G68" s="46"/>
      <c r="H68" s="633"/>
      <c r="I68" s="633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724">
        <v>52314000</v>
      </c>
      <c r="AN68" s="41"/>
      <c r="AO68" s="41"/>
      <c r="AP68" s="41"/>
      <c r="AQ68" s="41"/>
      <c r="AR68" s="41"/>
      <c r="AS68" s="41"/>
      <c r="AT68" s="128">
        <f t="shared" si="17"/>
        <v>52314000</v>
      </c>
    </row>
    <row r="69" spans="1:47" s="564" customFormat="1" ht="18.75" x14ac:dyDescent="0.3">
      <c r="A69" s="537" t="s">
        <v>277</v>
      </c>
      <c r="B69" s="538" t="s">
        <v>278</v>
      </c>
      <c r="C69" s="113">
        <f>SUM(C65:C68)</f>
        <v>0</v>
      </c>
      <c r="D69" s="113">
        <f>SUM(D65:D68)</f>
        <v>0</v>
      </c>
      <c r="E69" s="113">
        <f>SUM(E65:E68)</f>
        <v>0</v>
      </c>
      <c r="F69" s="51">
        <f>SUM(F64:F68)</f>
        <v>106876855</v>
      </c>
      <c r="G69" s="212"/>
      <c r="H69" s="634"/>
      <c r="I69" s="634"/>
      <c r="J69" s="212">
        <f t="shared" ref="J69:AQ69" si="18">SUM(J65:J68)</f>
        <v>0</v>
      </c>
      <c r="K69" s="212">
        <f t="shared" ref="K69:R69" si="19">SUM(K65:K68)</f>
        <v>0</v>
      </c>
      <c r="L69" s="212">
        <f t="shared" si="19"/>
        <v>0</v>
      </c>
      <c r="M69" s="212">
        <f t="shared" si="19"/>
        <v>0</v>
      </c>
      <c r="N69" s="212">
        <f t="shared" si="19"/>
        <v>0</v>
      </c>
      <c r="O69" s="212">
        <f t="shared" si="19"/>
        <v>0</v>
      </c>
      <c r="P69" s="212">
        <f t="shared" si="19"/>
        <v>0</v>
      </c>
      <c r="Q69" s="212">
        <f t="shared" si="19"/>
        <v>0</v>
      </c>
      <c r="R69" s="212">
        <f t="shared" si="19"/>
        <v>0</v>
      </c>
      <c r="S69" s="212">
        <f t="shared" si="18"/>
        <v>0</v>
      </c>
      <c r="T69" s="212">
        <f>SUM(T65:T68)</f>
        <v>0</v>
      </c>
      <c r="U69" s="212">
        <f>SUM(U65:U68)</f>
        <v>0</v>
      </c>
      <c r="V69" s="212">
        <f>SUM(V65:V68)</f>
        <v>0</v>
      </c>
      <c r="W69" s="212">
        <f t="shared" si="18"/>
        <v>0</v>
      </c>
      <c r="X69" s="212">
        <f t="shared" si="18"/>
        <v>0</v>
      </c>
      <c r="Y69" s="212">
        <f t="shared" si="18"/>
        <v>0</v>
      </c>
      <c r="Z69" s="212">
        <f t="shared" si="18"/>
        <v>8906284</v>
      </c>
      <c r="AA69" s="212">
        <f t="shared" si="18"/>
        <v>0</v>
      </c>
      <c r="AB69" s="212">
        <f t="shared" si="18"/>
        <v>0</v>
      </c>
      <c r="AC69" s="212">
        <f>SUM(AC65:AC68)</f>
        <v>3493620</v>
      </c>
      <c r="AD69" s="212">
        <f>SUM(AD65:AD68)</f>
        <v>196750</v>
      </c>
      <c r="AE69" s="212">
        <f>SUM(AE65:AE68)</f>
        <v>0</v>
      </c>
      <c r="AF69" s="212">
        <f t="shared" si="18"/>
        <v>2650000</v>
      </c>
      <c r="AG69" s="212">
        <f t="shared" si="18"/>
        <v>0</v>
      </c>
      <c r="AH69" s="212">
        <f t="shared" si="18"/>
        <v>0</v>
      </c>
      <c r="AI69" s="212">
        <f t="shared" si="18"/>
        <v>0</v>
      </c>
      <c r="AJ69" s="212">
        <f t="shared" si="18"/>
        <v>0</v>
      </c>
      <c r="AK69" s="212">
        <f t="shared" si="18"/>
        <v>3300000</v>
      </c>
      <c r="AL69" s="212">
        <f t="shared" si="18"/>
        <v>0</v>
      </c>
      <c r="AM69" s="212">
        <f t="shared" si="18"/>
        <v>52314000</v>
      </c>
      <c r="AN69" s="212">
        <f>SUM(AN65:AN68)</f>
        <v>0</v>
      </c>
      <c r="AO69" s="212">
        <f>SUM(AO64:AO68)</f>
        <v>0</v>
      </c>
      <c r="AP69" s="212">
        <f t="shared" si="18"/>
        <v>0</v>
      </c>
      <c r="AQ69" s="712">
        <f t="shared" si="18"/>
        <v>17852748</v>
      </c>
      <c r="AR69" s="212">
        <f>SUM(AR64:AR68)</f>
        <v>18163453</v>
      </c>
      <c r="AS69" s="212"/>
      <c r="AT69" s="212">
        <f>SUM(J69:AR69)</f>
        <v>106876855</v>
      </c>
    </row>
    <row r="70" spans="1:47" s="564" customFormat="1" ht="18.75" x14ac:dyDescent="0.3">
      <c r="A70" s="125" t="s">
        <v>248</v>
      </c>
      <c r="B70" s="123" t="s">
        <v>309</v>
      </c>
      <c r="C70" s="195" t="e">
        <f>SUM('Ber.-felú.'!C48,-#REF!)</f>
        <v>#REF!</v>
      </c>
      <c r="D70" s="195" t="e">
        <f>SUM('Ber.-felú.'!D48,-#REF!)</f>
        <v>#REF!</v>
      </c>
      <c r="E70" s="195" t="e">
        <f>SUM('Ber.-felú.'!E48,-#REF!)</f>
        <v>#REF!</v>
      </c>
      <c r="F70" s="196">
        <f>SUM('Ber.-felú.'!F48)</f>
        <v>98787800</v>
      </c>
      <c r="G70" s="212"/>
      <c r="H70" s="634"/>
      <c r="I70" s="634"/>
      <c r="J70" s="212"/>
      <c r="K70" s="725">
        <v>4191000</v>
      </c>
      <c r="L70" s="212"/>
      <c r="M70" s="212"/>
      <c r="N70" s="212"/>
      <c r="O70" s="725">
        <v>93771300</v>
      </c>
      <c r="P70" s="212"/>
      <c r="Q70" s="212"/>
      <c r="R70" s="725">
        <v>63500</v>
      </c>
      <c r="S70" s="212">
        <f>SUM('Ber.-felú.'!Q48)</f>
        <v>0</v>
      </c>
      <c r="T70" s="212">
        <f>SUM('Ber.-felú.'!R48)</f>
        <v>0</v>
      </c>
      <c r="U70" s="212">
        <f>SUM('Ber.-felú.'!S48)</f>
        <v>0</v>
      </c>
      <c r="V70" s="212">
        <f>SUM('Ber.-felú.'!T48)</f>
        <v>0</v>
      </c>
      <c r="W70" s="212">
        <f>SUM('Ber.-felú.'!U48)</f>
        <v>0</v>
      </c>
      <c r="X70" s="212">
        <f>SUM('Ber.-felú.'!V48)</f>
        <v>0</v>
      </c>
      <c r="Y70" s="725">
        <v>762000</v>
      </c>
      <c r="Z70" s="212">
        <f>SUM('Ber.-felú.'!X48)</f>
        <v>0</v>
      </c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>
        <f t="shared" si="17"/>
        <v>98787800</v>
      </c>
    </row>
    <row r="71" spans="1:47" s="564" customFormat="1" ht="18.75" x14ac:dyDescent="0.3">
      <c r="A71" s="125" t="s">
        <v>254</v>
      </c>
      <c r="B71" s="123" t="s">
        <v>310</v>
      </c>
      <c r="C71" s="195">
        <f>SUM('Ber.-felú.'!C65)</f>
        <v>0</v>
      </c>
      <c r="D71" s="195">
        <f>SUM('Ber.-felú.'!D65)</f>
        <v>0</v>
      </c>
      <c r="E71" s="195">
        <f>SUM('Ber.-felú.'!E65)</f>
        <v>0</v>
      </c>
      <c r="F71" s="196">
        <f>SUM('Ber.-felú.'!F65)</f>
        <v>37310978</v>
      </c>
      <c r="G71" s="212"/>
      <c r="H71" s="634"/>
      <c r="I71" s="634"/>
      <c r="J71" s="212"/>
      <c r="K71" s="725">
        <v>19538950</v>
      </c>
      <c r="L71" s="212"/>
      <c r="M71" s="212"/>
      <c r="N71" s="212"/>
      <c r="O71" s="725">
        <v>15232028</v>
      </c>
      <c r="P71" s="212"/>
      <c r="Q71" s="212"/>
      <c r="R71" s="212"/>
      <c r="S71" s="212">
        <f>SUM('Ber.-felú.'!Q65)</f>
        <v>0</v>
      </c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725">
        <v>2540000</v>
      </c>
      <c r="AQ71" s="212"/>
      <c r="AR71" s="212"/>
      <c r="AS71" s="212"/>
      <c r="AT71" s="212">
        <f t="shared" si="17"/>
        <v>37310978</v>
      </c>
      <c r="AU71" s="563"/>
    </row>
    <row r="72" spans="1:47" ht="18.75" x14ac:dyDescent="0.3">
      <c r="A72" s="4" t="s">
        <v>256</v>
      </c>
      <c r="B72" s="111" t="s">
        <v>312</v>
      </c>
      <c r="C72" s="38">
        <f>SUM('Ber.-felú.'!C66)</f>
        <v>0</v>
      </c>
      <c r="D72" s="38">
        <f>SUM('Ber.-felú.'!D66)</f>
        <v>0</v>
      </c>
      <c r="E72" s="38">
        <f>SUM('Ber.-felú.'!E66)</f>
        <v>0</v>
      </c>
      <c r="F72" s="433">
        <f>SUM('Ber.-felú.'!F66)</f>
        <v>0</v>
      </c>
      <c r="G72" s="194"/>
      <c r="H72" s="635"/>
      <c r="I72" s="635"/>
      <c r="J72" s="518"/>
      <c r="K72" s="518"/>
      <c r="L72" s="518"/>
      <c r="M72" s="518"/>
      <c r="N72" s="518"/>
      <c r="O72" s="518"/>
      <c r="P72" s="518"/>
      <c r="Q72" s="518"/>
      <c r="R72" s="518"/>
      <c r="S72" s="518"/>
      <c r="T72" s="518"/>
      <c r="U72" s="518"/>
      <c r="V72" s="518"/>
      <c r="W72" s="518"/>
      <c r="X72" s="518"/>
      <c r="Y72" s="518"/>
      <c r="Z72" s="518"/>
      <c r="AA72" s="518"/>
      <c r="AB72" s="518"/>
      <c r="AC72" s="518"/>
      <c r="AD72" s="518"/>
      <c r="AE72" s="518"/>
      <c r="AF72" s="518"/>
      <c r="AG72" s="518"/>
      <c r="AH72" s="518"/>
      <c r="AI72" s="518"/>
      <c r="AJ72" s="518"/>
      <c r="AK72" s="518"/>
      <c r="AL72" s="518"/>
      <c r="AM72" s="518"/>
      <c r="AN72" s="518"/>
      <c r="AO72" s="518"/>
      <c r="AP72" s="518"/>
      <c r="AQ72" s="518"/>
      <c r="AR72" s="518"/>
      <c r="AS72" s="518"/>
      <c r="AT72" s="518">
        <f t="shared" si="17"/>
        <v>0</v>
      </c>
    </row>
    <row r="73" spans="1:47" ht="18.75" x14ac:dyDescent="0.3">
      <c r="A73" s="4" t="s">
        <v>257</v>
      </c>
      <c r="B73" s="111" t="s">
        <v>313</v>
      </c>
      <c r="C73" s="38">
        <f>SUM('Ber.-felú.'!C67)</f>
        <v>0</v>
      </c>
      <c r="D73" s="38">
        <f>SUM('Ber.-felú.'!D67)</f>
        <v>0</v>
      </c>
      <c r="E73" s="38">
        <f>SUM('Ber.-felú.'!E67)</f>
        <v>0</v>
      </c>
      <c r="F73" s="433">
        <f>SUM('Ber.-felú.'!F67)</f>
        <v>0</v>
      </c>
      <c r="G73" s="194"/>
      <c r="H73" s="635"/>
      <c r="I73" s="635"/>
      <c r="J73" s="518"/>
      <c r="K73" s="518"/>
      <c r="L73" s="518"/>
      <c r="M73" s="518"/>
      <c r="N73" s="518"/>
      <c r="O73" s="518"/>
      <c r="P73" s="518"/>
      <c r="Q73" s="518"/>
      <c r="R73" s="518"/>
      <c r="S73" s="518"/>
      <c r="T73" s="518"/>
      <c r="U73" s="518"/>
      <c r="V73" s="518"/>
      <c r="W73" s="518"/>
      <c r="X73" s="518"/>
      <c r="Y73" s="518"/>
      <c r="Z73" s="518"/>
      <c r="AA73" s="518"/>
      <c r="AB73" s="518"/>
      <c r="AC73" s="518"/>
      <c r="AD73" s="518"/>
      <c r="AE73" s="518"/>
      <c r="AF73" s="518"/>
      <c r="AG73" s="518"/>
      <c r="AH73" s="518"/>
      <c r="AI73" s="518"/>
      <c r="AJ73" s="518"/>
      <c r="AK73" s="518"/>
      <c r="AL73" s="518"/>
      <c r="AM73" s="518"/>
      <c r="AN73" s="518"/>
      <c r="AO73" s="518"/>
      <c r="AP73" s="518"/>
      <c r="AQ73" s="518"/>
      <c r="AR73" s="518"/>
      <c r="AS73" s="518"/>
      <c r="AT73" s="518">
        <f t="shared" si="17"/>
        <v>0</v>
      </c>
    </row>
    <row r="74" spans="1:47" ht="18.75" x14ac:dyDescent="0.3">
      <c r="A74" s="4" t="s">
        <v>258</v>
      </c>
      <c r="B74" s="111" t="s">
        <v>314</v>
      </c>
      <c r="C74" s="38">
        <f>SUM('Ber.-felú.'!C71)</f>
        <v>0</v>
      </c>
      <c r="D74" s="38">
        <f>SUM('Ber.-felú.'!D71)</f>
        <v>0</v>
      </c>
      <c r="E74" s="38">
        <f>SUM('Ber.-felú.'!E71)</f>
        <v>0</v>
      </c>
      <c r="F74" s="433">
        <f>AT74</f>
        <v>0</v>
      </c>
      <c r="G74" s="194"/>
      <c r="H74" s="635"/>
      <c r="I74" s="635"/>
      <c r="J74" s="518"/>
      <c r="K74" s="518"/>
      <c r="L74" s="518"/>
      <c r="M74" s="518"/>
      <c r="N74" s="518"/>
      <c r="O74" s="518"/>
      <c r="P74" s="518"/>
      <c r="Q74" s="518"/>
      <c r="R74" s="518"/>
      <c r="S74" s="518"/>
      <c r="T74" s="518"/>
      <c r="U74" s="518"/>
      <c r="V74" s="518"/>
      <c r="W74" s="518"/>
      <c r="X74" s="518"/>
      <c r="Y74" s="518"/>
      <c r="Z74" s="518"/>
      <c r="AA74" s="518"/>
      <c r="AB74" s="518"/>
      <c r="AC74" s="518"/>
      <c r="AD74" s="518"/>
      <c r="AE74" s="518"/>
      <c r="AF74" s="518"/>
      <c r="AG74" s="518"/>
      <c r="AH74" s="518"/>
      <c r="AI74" s="518"/>
      <c r="AJ74" s="518"/>
      <c r="AK74" s="518"/>
      <c r="AL74" s="518"/>
      <c r="AM74" s="518"/>
      <c r="AN74" s="518"/>
      <c r="AO74" s="518"/>
      <c r="AP74" s="518"/>
      <c r="AQ74" s="518"/>
      <c r="AR74" s="518"/>
      <c r="AS74" s="518"/>
      <c r="AT74" s="518">
        <f t="shared" si="17"/>
        <v>0</v>
      </c>
    </row>
    <row r="75" spans="1:47" s="564" customFormat="1" ht="18.75" x14ac:dyDescent="0.3">
      <c r="A75" s="125" t="s">
        <v>260</v>
      </c>
      <c r="B75" s="123" t="s">
        <v>311</v>
      </c>
      <c r="C75" s="195">
        <f>SUM(C72:C74)</f>
        <v>0</v>
      </c>
      <c r="D75" s="195">
        <f>SUM(D72:D74)</f>
        <v>0</v>
      </c>
      <c r="E75" s="195">
        <f>SUM(E72:E74)</f>
        <v>0</v>
      </c>
      <c r="F75" s="196">
        <f>SUM(F72:F74)</f>
        <v>0</v>
      </c>
      <c r="G75" s="212"/>
      <c r="H75" s="634"/>
      <c r="I75" s="634"/>
      <c r="J75" s="212">
        <f t="shared" ref="J75:AR75" si="20">SUM(J72:J74)</f>
        <v>0</v>
      </c>
      <c r="K75" s="212">
        <f t="shared" si="20"/>
        <v>0</v>
      </c>
      <c r="L75" s="212">
        <f t="shared" si="20"/>
        <v>0</v>
      </c>
      <c r="M75" s="212">
        <f t="shared" si="20"/>
        <v>0</v>
      </c>
      <c r="N75" s="212">
        <f t="shared" si="20"/>
        <v>0</v>
      </c>
      <c r="O75" s="212">
        <f t="shared" si="20"/>
        <v>0</v>
      </c>
      <c r="P75" s="212">
        <f t="shared" si="20"/>
        <v>0</v>
      </c>
      <c r="Q75" s="212">
        <f t="shared" si="20"/>
        <v>0</v>
      </c>
      <c r="R75" s="212">
        <f t="shared" si="20"/>
        <v>0</v>
      </c>
      <c r="S75" s="212">
        <f t="shared" si="20"/>
        <v>0</v>
      </c>
      <c r="T75" s="212">
        <f>SUM(T72:T74)</f>
        <v>0</v>
      </c>
      <c r="U75" s="212">
        <f>SUM(U72:U74)</f>
        <v>0</v>
      </c>
      <c r="V75" s="212">
        <f>SUM(V72:V74)</f>
        <v>0</v>
      </c>
      <c r="W75" s="212">
        <f t="shared" si="20"/>
        <v>0</v>
      </c>
      <c r="X75" s="212">
        <f t="shared" si="20"/>
        <v>0</v>
      </c>
      <c r="Y75" s="212">
        <f t="shared" si="20"/>
        <v>0</v>
      </c>
      <c r="Z75" s="212">
        <f t="shared" si="20"/>
        <v>0</v>
      </c>
      <c r="AA75" s="212">
        <f t="shared" si="20"/>
        <v>0</v>
      </c>
      <c r="AB75" s="212">
        <f t="shared" si="20"/>
        <v>0</v>
      </c>
      <c r="AC75" s="212">
        <f>SUM(AC72:AC74)</f>
        <v>0</v>
      </c>
      <c r="AD75" s="212">
        <f>SUM(AD72:AD74)</f>
        <v>0</v>
      </c>
      <c r="AE75" s="212">
        <f t="shared" si="20"/>
        <v>0</v>
      </c>
      <c r="AF75" s="212">
        <f t="shared" si="20"/>
        <v>0</v>
      </c>
      <c r="AG75" s="212">
        <f t="shared" si="20"/>
        <v>0</v>
      </c>
      <c r="AH75" s="212">
        <f t="shared" si="20"/>
        <v>0</v>
      </c>
      <c r="AI75" s="212">
        <f t="shared" si="20"/>
        <v>0</v>
      </c>
      <c r="AJ75" s="212">
        <f t="shared" si="20"/>
        <v>0</v>
      </c>
      <c r="AK75" s="212">
        <f t="shared" si="20"/>
        <v>0</v>
      </c>
      <c r="AL75" s="212">
        <f t="shared" si="20"/>
        <v>0</v>
      </c>
      <c r="AM75" s="212"/>
      <c r="AN75" s="212"/>
      <c r="AO75" s="212">
        <f t="shared" si="20"/>
        <v>0</v>
      </c>
      <c r="AP75" s="212">
        <f t="shared" si="20"/>
        <v>0</v>
      </c>
      <c r="AQ75" s="212">
        <f t="shared" si="20"/>
        <v>0</v>
      </c>
      <c r="AR75" s="212">
        <f t="shared" si="20"/>
        <v>0</v>
      </c>
      <c r="AS75" s="212"/>
      <c r="AT75" s="212">
        <f t="shared" si="17"/>
        <v>0</v>
      </c>
    </row>
    <row r="76" spans="1:47" ht="18.75" x14ac:dyDescent="0.3">
      <c r="A76" s="125"/>
      <c r="B76" s="123" t="s">
        <v>315</v>
      </c>
      <c r="C76" s="195" t="e">
        <f>SUM(C23,C28,C62,C63,C69,C70,C71,C75)</f>
        <v>#REF!</v>
      </c>
      <c r="D76" s="419" t="e">
        <f>SUM(D23,D28,D62,D63,D69,D70,D71,D75)</f>
        <v>#REF!</v>
      </c>
      <c r="E76" s="195" t="e">
        <f>SUM(E23,E28,E62,E63,E69,E70,E71,E75)</f>
        <v>#REF!</v>
      </c>
      <c r="F76" s="196">
        <f>SUM(F23,F28,F62,F63,F69,F70,F71,F75)</f>
        <v>363752728</v>
      </c>
      <c r="G76" s="419"/>
      <c r="H76" s="636"/>
      <c r="I76" s="636"/>
      <c r="J76" s="188">
        <f t="shared" ref="J76:AS76" si="21">SUM(J23,J28,J62,J63,J69,J70,J71,J75)</f>
        <v>2286000</v>
      </c>
      <c r="K76" s="188">
        <f t="shared" si="21"/>
        <v>26523950</v>
      </c>
      <c r="L76" s="188">
        <f t="shared" si="21"/>
        <v>457200</v>
      </c>
      <c r="M76" s="188">
        <f t="shared" si="21"/>
        <v>588675</v>
      </c>
      <c r="N76" s="188">
        <f t="shared" si="21"/>
        <v>8646160</v>
      </c>
      <c r="O76" s="188">
        <f t="shared" si="21"/>
        <v>111514086</v>
      </c>
      <c r="P76" s="188">
        <f t="shared" si="21"/>
        <v>127000</v>
      </c>
      <c r="Q76" s="188">
        <f t="shared" si="21"/>
        <v>13646640</v>
      </c>
      <c r="R76" s="188">
        <f t="shared" si="21"/>
        <v>1996250</v>
      </c>
      <c r="S76" s="188">
        <f t="shared" si="21"/>
        <v>113200</v>
      </c>
      <c r="T76" s="188">
        <f t="shared" si="21"/>
        <v>6945600</v>
      </c>
      <c r="U76" s="188">
        <f t="shared" si="21"/>
        <v>0</v>
      </c>
      <c r="V76" s="188">
        <f t="shared" si="21"/>
        <v>360000</v>
      </c>
      <c r="W76" s="188">
        <f t="shared" si="21"/>
        <v>254000</v>
      </c>
      <c r="X76" s="188">
        <f t="shared" si="21"/>
        <v>1231700</v>
      </c>
      <c r="Y76" s="188">
        <f t="shared" si="21"/>
        <v>12968127</v>
      </c>
      <c r="Z76" s="188">
        <f t="shared" si="21"/>
        <v>8906284</v>
      </c>
      <c r="AA76" s="188">
        <f t="shared" si="21"/>
        <v>5018086</v>
      </c>
      <c r="AB76" s="188">
        <f t="shared" si="21"/>
        <v>4195810</v>
      </c>
      <c r="AC76" s="188">
        <f>SUM(AC23,AC28,AC62,AC63,AC69,AC70,AC71,AC75)</f>
        <v>3493620</v>
      </c>
      <c r="AD76" s="188">
        <f>SUM(AD23,AD28,AD62,AD63,AD69,AD70,AD71,AD75)</f>
        <v>196750</v>
      </c>
      <c r="AE76" s="188">
        <f t="shared" si="21"/>
        <v>942670</v>
      </c>
      <c r="AF76" s="188">
        <f t="shared" si="21"/>
        <v>2650000</v>
      </c>
      <c r="AG76" s="188">
        <f t="shared" si="21"/>
        <v>358500</v>
      </c>
      <c r="AH76" s="188">
        <f t="shared" si="21"/>
        <v>3873500</v>
      </c>
      <c r="AI76" s="188">
        <f t="shared" si="21"/>
        <v>2727960</v>
      </c>
      <c r="AJ76" s="188">
        <f t="shared" si="21"/>
        <v>749300</v>
      </c>
      <c r="AK76" s="188">
        <f t="shared" si="21"/>
        <v>3300000</v>
      </c>
      <c r="AL76" s="188">
        <f t="shared" si="21"/>
        <v>5304165</v>
      </c>
      <c r="AM76" s="188">
        <f t="shared" si="21"/>
        <v>52314000</v>
      </c>
      <c r="AN76" s="188">
        <f t="shared" si="21"/>
        <v>0</v>
      </c>
      <c r="AO76" s="188">
        <f t="shared" si="21"/>
        <v>127725</v>
      </c>
      <c r="AP76" s="188">
        <f t="shared" si="21"/>
        <v>21000000</v>
      </c>
      <c r="AQ76" s="188">
        <f t="shared" si="21"/>
        <v>41805925</v>
      </c>
      <c r="AR76" s="188">
        <f t="shared" si="21"/>
        <v>18163453</v>
      </c>
      <c r="AS76" s="188">
        <f t="shared" si="21"/>
        <v>966392</v>
      </c>
      <c r="AT76" s="188">
        <f>SUM(AT23+AT28+AT62+AT63+AT69+AT70+AT71+AT75)</f>
        <v>363752728</v>
      </c>
      <c r="AU76" s="563"/>
    </row>
    <row r="77" spans="1:47" ht="18.75" x14ac:dyDescent="0.3">
      <c r="A77" s="4" t="s">
        <v>649</v>
      </c>
      <c r="B77" s="150" t="s">
        <v>650</v>
      </c>
      <c r="C77" s="38"/>
      <c r="D77" s="11"/>
      <c r="E77" s="11"/>
      <c r="F77" s="25">
        <f>AT77</f>
        <v>332434</v>
      </c>
      <c r="G77" s="208"/>
      <c r="H77" s="637"/>
      <c r="I77" s="637"/>
      <c r="J77" s="518"/>
      <c r="K77" s="518"/>
      <c r="L77" s="518"/>
      <c r="M77" s="518"/>
      <c r="N77" s="518"/>
      <c r="O77" s="724">
        <v>332434</v>
      </c>
      <c r="P77" s="518"/>
      <c r="Q77" s="518"/>
      <c r="R77" s="518"/>
      <c r="S77" s="518"/>
      <c r="T77" s="518"/>
      <c r="U77" s="518"/>
      <c r="V77" s="518"/>
      <c r="W77" s="518"/>
      <c r="X77" s="518"/>
      <c r="Y77" s="518"/>
      <c r="Z77" s="518"/>
      <c r="AA77" s="518"/>
      <c r="AB77" s="518"/>
      <c r="AC77" s="518"/>
      <c r="AD77" s="518"/>
      <c r="AE77" s="518"/>
      <c r="AF77" s="518"/>
      <c r="AG77" s="518"/>
      <c r="AH77" s="518"/>
      <c r="AI77" s="518"/>
      <c r="AJ77" s="518"/>
      <c r="AK77" s="518"/>
      <c r="AL77" s="518"/>
      <c r="AM77" s="518"/>
      <c r="AN77" s="518"/>
      <c r="AO77" s="518"/>
      <c r="AP77" s="518"/>
      <c r="AQ77" s="518"/>
      <c r="AR77" s="518"/>
      <c r="AS77" s="518"/>
      <c r="AT77" s="518">
        <f>SUM(J77:AR77)</f>
        <v>332434</v>
      </c>
    </row>
    <row r="78" spans="1:47" s="512" customFormat="1" ht="18.75" x14ac:dyDescent="0.3">
      <c r="A78" s="4" t="s">
        <v>304</v>
      </c>
      <c r="B78" s="150" t="s">
        <v>77</v>
      </c>
      <c r="C78" s="208" t="e">
        <f>SUM(#REF!,Óvoda!C127,#REF!)</f>
        <v>#REF!</v>
      </c>
      <c r="D78" s="539" t="e">
        <f>SUM(#REF!,Óvoda!D127,#REF!)</f>
        <v>#REF!</v>
      </c>
      <c r="E78" s="46" t="e">
        <f>SUM(#REF!,Óvoda!E127,#REF!)</f>
        <v>#REF!</v>
      </c>
      <c r="F78" s="432">
        <f>SUM(Óvoda!F127)</f>
        <v>69183233</v>
      </c>
      <c r="G78" s="38"/>
      <c r="H78" s="638"/>
      <c r="I78" s="638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724">
        <v>69183233</v>
      </c>
      <c r="AO78" s="41"/>
      <c r="AP78" s="41"/>
      <c r="AQ78" s="41"/>
      <c r="AR78" s="41"/>
      <c r="AS78" s="41"/>
      <c r="AT78" s="41">
        <f>SUM(J78:AR78)</f>
        <v>69183233</v>
      </c>
    </row>
    <row r="79" spans="1:47" ht="18.75" x14ac:dyDescent="0.3">
      <c r="A79" s="566" t="s">
        <v>654</v>
      </c>
      <c r="B79" s="567" t="s">
        <v>655</v>
      </c>
      <c r="C79" s="568"/>
      <c r="D79" s="569"/>
      <c r="E79" s="569"/>
      <c r="F79" s="570">
        <f>AT79</f>
        <v>524833</v>
      </c>
      <c r="G79" s="647"/>
      <c r="H79" s="637"/>
      <c r="I79" s="637"/>
      <c r="J79" s="571"/>
      <c r="K79" s="571"/>
      <c r="L79" s="571"/>
      <c r="M79" s="571"/>
      <c r="N79" s="571"/>
      <c r="O79" s="571"/>
      <c r="P79" s="571"/>
      <c r="Q79" s="571"/>
      <c r="R79" s="571"/>
      <c r="S79" s="571"/>
      <c r="T79" s="571"/>
      <c r="U79" s="571"/>
      <c r="V79" s="571"/>
      <c r="W79" s="571"/>
      <c r="X79" s="571"/>
      <c r="Y79" s="571"/>
      <c r="Z79" s="571"/>
      <c r="AA79" s="571"/>
      <c r="AB79" s="571"/>
      <c r="AC79" s="571"/>
      <c r="AD79" s="571"/>
      <c r="AE79" s="571"/>
      <c r="AF79" s="571"/>
      <c r="AG79" s="571"/>
      <c r="AH79" s="571"/>
      <c r="AI79" s="571"/>
      <c r="AJ79" s="571"/>
      <c r="AK79" s="571"/>
      <c r="AL79" s="571"/>
      <c r="AM79" s="571"/>
      <c r="AN79" s="571"/>
      <c r="AO79" s="571"/>
      <c r="AP79" s="571"/>
      <c r="AQ79" s="571"/>
      <c r="AR79" s="732">
        <v>524833</v>
      </c>
      <c r="AS79" s="716"/>
      <c r="AT79" s="41">
        <f>SUM(J79:AR79)</f>
        <v>524833</v>
      </c>
    </row>
    <row r="80" spans="1:47" s="573" customFormat="1" ht="18.75" x14ac:dyDescent="0.3">
      <c r="A80" s="152"/>
      <c r="B80" s="538" t="s">
        <v>383</v>
      </c>
      <c r="C80" s="419" t="e">
        <f>SUM(C76:C79)</f>
        <v>#REF!</v>
      </c>
      <c r="D80" s="195" t="e">
        <f>SUM(D76:D79)</f>
        <v>#REF!</v>
      </c>
      <c r="E80" s="419" t="e">
        <f>SUM(E76:E79)</f>
        <v>#REF!</v>
      </c>
      <c r="F80" s="196">
        <f>SUM(F76:F79)</f>
        <v>433793228</v>
      </c>
      <c r="G80" s="212"/>
      <c r="H80" s="637"/>
      <c r="I80" s="637"/>
      <c r="J80" s="113">
        <f t="shared" ref="J80:AS80" si="22">SUM(J76:J79)</f>
        <v>2286000</v>
      </c>
      <c r="K80" s="113">
        <f t="shared" si="22"/>
        <v>26523950</v>
      </c>
      <c r="L80" s="113">
        <f t="shared" si="22"/>
        <v>457200</v>
      </c>
      <c r="M80" s="113">
        <f t="shared" si="22"/>
        <v>588675</v>
      </c>
      <c r="N80" s="113">
        <f t="shared" si="22"/>
        <v>8646160</v>
      </c>
      <c r="O80" s="113">
        <f t="shared" si="22"/>
        <v>111846520</v>
      </c>
      <c r="P80" s="113">
        <f t="shared" si="22"/>
        <v>127000</v>
      </c>
      <c r="Q80" s="113">
        <f t="shared" si="22"/>
        <v>13646640</v>
      </c>
      <c r="R80" s="113">
        <f t="shared" si="22"/>
        <v>1996250</v>
      </c>
      <c r="S80" s="113">
        <f t="shared" si="22"/>
        <v>113200</v>
      </c>
      <c r="T80" s="113">
        <f t="shared" si="22"/>
        <v>6945600</v>
      </c>
      <c r="U80" s="113">
        <f t="shared" si="22"/>
        <v>0</v>
      </c>
      <c r="V80" s="113">
        <f t="shared" si="22"/>
        <v>360000</v>
      </c>
      <c r="W80" s="113">
        <f t="shared" si="22"/>
        <v>254000</v>
      </c>
      <c r="X80" s="113">
        <f t="shared" si="22"/>
        <v>1231700</v>
      </c>
      <c r="Y80" s="113">
        <f t="shared" si="22"/>
        <v>12968127</v>
      </c>
      <c r="Z80" s="113">
        <f t="shared" si="22"/>
        <v>8906284</v>
      </c>
      <c r="AA80" s="113">
        <f t="shared" si="22"/>
        <v>5018086</v>
      </c>
      <c r="AB80" s="113">
        <f t="shared" si="22"/>
        <v>4195810</v>
      </c>
      <c r="AC80" s="113">
        <f>SUM(AC76:AC79)</f>
        <v>3493620</v>
      </c>
      <c r="AD80" s="113">
        <f>SUM(AD76:AD79)</f>
        <v>196750</v>
      </c>
      <c r="AE80" s="113">
        <f t="shared" si="22"/>
        <v>942670</v>
      </c>
      <c r="AF80" s="113">
        <f t="shared" si="22"/>
        <v>2650000</v>
      </c>
      <c r="AG80" s="113">
        <f t="shared" si="22"/>
        <v>358500</v>
      </c>
      <c r="AH80" s="113">
        <f t="shared" si="22"/>
        <v>3873500</v>
      </c>
      <c r="AI80" s="113">
        <f t="shared" si="22"/>
        <v>2727960</v>
      </c>
      <c r="AJ80" s="113">
        <f t="shared" si="22"/>
        <v>749300</v>
      </c>
      <c r="AK80" s="113">
        <f t="shared" si="22"/>
        <v>3300000</v>
      </c>
      <c r="AL80" s="113">
        <f t="shared" si="22"/>
        <v>5304165</v>
      </c>
      <c r="AM80" s="113">
        <f t="shared" si="22"/>
        <v>52314000</v>
      </c>
      <c r="AN80" s="113">
        <f t="shared" si="22"/>
        <v>69183233</v>
      </c>
      <c r="AO80" s="113">
        <f t="shared" si="22"/>
        <v>127725</v>
      </c>
      <c r="AP80" s="113">
        <f t="shared" si="22"/>
        <v>21000000</v>
      </c>
      <c r="AQ80" s="113">
        <f t="shared" si="22"/>
        <v>41805925</v>
      </c>
      <c r="AR80" s="113">
        <f t="shared" si="22"/>
        <v>18688286</v>
      </c>
      <c r="AS80" s="113">
        <f t="shared" si="22"/>
        <v>966392</v>
      </c>
      <c r="AT80" s="113">
        <f>SUM(J80:AS80)</f>
        <v>433793228</v>
      </c>
      <c r="AU80" s="572"/>
    </row>
    <row r="81" spans="1:48" s="582" customFormat="1" ht="18.75" x14ac:dyDescent="0.3">
      <c r="A81" s="579"/>
      <c r="B81" s="580"/>
      <c r="C81" s="424"/>
      <c r="D81" s="209"/>
      <c r="E81" s="424"/>
      <c r="F81" s="396"/>
      <c r="G81" s="208"/>
      <c r="H81" s="637"/>
      <c r="I81" s="637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581"/>
    </row>
    <row r="82" spans="1:48" s="582" customFormat="1" ht="18.75" x14ac:dyDescent="0.3">
      <c r="A82" s="579"/>
      <c r="B82" s="580"/>
      <c r="C82" s="424"/>
      <c r="D82" s="209"/>
      <c r="E82" s="424"/>
      <c r="F82" s="396"/>
      <c r="G82" s="208"/>
      <c r="H82" s="637"/>
      <c r="I82" s="637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581"/>
    </row>
    <row r="83" spans="1:48" s="582" customFormat="1" ht="18.75" x14ac:dyDescent="0.3">
      <c r="A83" s="579"/>
      <c r="B83" s="580"/>
      <c r="C83" s="424"/>
      <c r="D83" s="209"/>
      <c r="E83" s="424"/>
      <c r="F83" s="396"/>
      <c r="G83" s="208"/>
      <c r="H83" s="637"/>
      <c r="I83" s="637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581"/>
    </row>
    <row r="84" spans="1:48" s="582" customFormat="1" ht="18.75" customHeight="1" x14ac:dyDescent="0.3">
      <c r="A84" s="579"/>
      <c r="B84" s="580"/>
      <c r="C84" s="424"/>
      <c r="D84" s="209"/>
      <c r="E84" s="424"/>
      <c r="F84" s="396"/>
      <c r="G84" s="208"/>
      <c r="H84" s="637"/>
      <c r="I84" s="909" t="s">
        <v>657</v>
      </c>
      <c r="J84" s="887" t="s">
        <v>609</v>
      </c>
      <c r="K84" s="887" t="s">
        <v>561</v>
      </c>
      <c r="L84" s="887" t="s">
        <v>610</v>
      </c>
      <c r="M84" s="887" t="s">
        <v>571</v>
      </c>
      <c r="N84" s="887" t="s">
        <v>575</v>
      </c>
      <c r="O84" s="887" t="s">
        <v>579</v>
      </c>
      <c r="P84" s="887" t="s">
        <v>656</v>
      </c>
      <c r="Q84" s="887" t="s">
        <v>652</v>
      </c>
      <c r="R84" s="887" t="s">
        <v>611</v>
      </c>
      <c r="S84" s="887" t="s">
        <v>612</v>
      </c>
      <c r="T84" s="887" t="s">
        <v>613</v>
      </c>
      <c r="U84" s="887" t="s">
        <v>590</v>
      </c>
      <c r="V84" s="894" t="s">
        <v>614</v>
      </c>
      <c r="W84" s="897" t="s">
        <v>673</v>
      </c>
      <c r="X84" s="890" t="s">
        <v>683</v>
      </c>
      <c r="Y84" s="900" t="s">
        <v>688</v>
      </c>
      <c r="Z84" s="903" t="s">
        <v>694</v>
      </c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581"/>
    </row>
    <row r="85" spans="1:48" s="582" customFormat="1" ht="18.75" x14ac:dyDescent="0.3">
      <c r="A85" s="579"/>
      <c r="B85" s="580"/>
      <c r="C85" s="424"/>
      <c r="D85" s="209"/>
      <c r="E85" s="424"/>
      <c r="F85" s="396"/>
      <c r="G85" s="208"/>
      <c r="H85" s="637"/>
      <c r="I85" s="910"/>
      <c r="J85" s="907"/>
      <c r="K85" s="878"/>
      <c r="L85" s="878"/>
      <c r="M85" s="878"/>
      <c r="N85" s="878"/>
      <c r="O85" s="878"/>
      <c r="P85" s="878"/>
      <c r="Q85" s="878"/>
      <c r="R85" s="878"/>
      <c r="S85" s="878"/>
      <c r="T85" s="878"/>
      <c r="U85" s="878"/>
      <c r="V85" s="895"/>
      <c r="W85" s="898"/>
      <c r="X85" s="891"/>
      <c r="Y85" s="901"/>
      <c r="Z85" s="904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581"/>
    </row>
    <row r="86" spans="1:48" s="582" customFormat="1" ht="18.75" x14ac:dyDescent="0.3">
      <c r="A86" s="579"/>
      <c r="B86" s="580"/>
      <c r="C86" s="424"/>
      <c r="D86" s="209"/>
      <c r="E86" s="424"/>
      <c r="F86" s="396"/>
      <c r="G86" s="208"/>
      <c r="H86" s="637"/>
      <c r="I86" s="910"/>
      <c r="J86" s="907"/>
      <c r="K86" s="878"/>
      <c r="L86" s="878"/>
      <c r="M86" s="878"/>
      <c r="N86" s="878"/>
      <c r="O86" s="878"/>
      <c r="P86" s="878"/>
      <c r="Q86" s="878"/>
      <c r="R86" s="878"/>
      <c r="S86" s="878"/>
      <c r="T86" s="878"/>
      <c r="U86" s="878"/>
      <c r="V86" s="895"/>
      <c r="W86" s="898"/>
      <c r="X86" s="891"/>
      <c r="Y86" s="901"/>
      <c r="Z86" s="904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581"/>
    </row>
    <row r="87" spans="1:48" s="582" customFormat="1" ht="18.75" x14ac:dyDescent="0.3">
      <c r="A87" s="579"/>
      <c r="B87" s="580"/>
      <c r="C87" s="424"/>
      <c r="D87" s="209"/>
      <c r="E87" s="424"/>
      <c r="F87" s="396"/>
      <c r="G87" s="208"/>
      <c r="H87" s="637"/>
      <c r="I87" s="911"/>
      <c r="J87" s="908"/>
      <c r="K87" s="879"/>
      <c r="L87" s="879"/>
      <c r="M87" s="879"/>
      <c r="N87" s="879"/>
      <c r="O87" s="879"/>
      <c r="P87" s="879"/>
      <c r="Q87" s="879"/>
      <c r="R87" s="879"/>
      <c r="S87" s="879"/>
      <c r="T87" s="879"/>
      <c r="U87" s="879"/>
      <c r="V87" s="896"/>
      <c r="W87" s="899"/>
      <c r="X87" s="892"/>
      <c r="Y87" s="902"/>
      <c r="Z87" s="905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581"/>
    </row>
    <row r="88" spans="1:48" s="519" customFormat="1" ht="18.75" x14ac:dyDescent="0.3">
      <c r="A88" s="583"/>
      <c r="C88" s="128"/>
      <c r="D88" s="128"/>
      <c r="E88" s="128"/>
      <c r="F88" s="11"/>
      <c r="G88" s="208"/>
      <c r="H88" s="637"/>
      <c r="I88" s="208"/>
      <c r="J88" s="590"/>
      <c r="T88" s="713"/>
      <c r="V88" s="519">
        <f>SUM(J88:U88)</f>
        <v>0</v>
      </c>
      <c r="AA88" s="703"/>
    </row>
    <row r="89" spans="1:48" s="519" customFormat="1" ht="18.75" x14ac:dyDescent="0.3">
      <c r="A89" s="8" t="s">
        <v>400</v>
      </c>
      <c r="B89" s="380" t="s">
        <v>406</v>
      </c>
      <c r="C89" s="208"/>
      <c r="D89" s="422"/>
      <c r="E89" s="46"/>
      <c r="F89" s="432">
        <f>SUM(Állami!H13)</f>
        <v>0</v>
      </c>
      <c r="G89" s="46"/>
      <c r="H89" s="633"/>
      <c r="I89" s="46"/>
      <c r="J89" s="587"/>
      <c r="K89" s="587"/>
      <c r="L89" s="587"/>
      <c r="M89" s="587"/>
      <c r="N89" s="587"/>
      <c r="O89" s="587"/>
      <c r="P89" s="587"/>
      <c r="Q89" s="587"/>
      <c r="R89" s="587"/>
      <c r="S89" s="587"/>
      <c r="T89" s="587"/>
      <c r="U89" s="587"/>
      <c r="V89" s="519">
        <f t="shared" ref="V89:V94" si="23">SUM(J89:U89)</f>
        <v>0</v>
      </c>
      <c r="W89" s="587"/>
      <c r="X89" s="587"/>
      <c r="Z89" s="587"/>
      <c r="AA89" s="704"/>
      <c r="AB89" s="587"/>
      <c r="AC89" s="587"/>
      <c r="AD89" s="587"/>
      <c r="AE89" s="587"/>
      <c r="AF89" s="587"/>
      <c r="AG89" s="587"/>
      <c r="AH89" s="587"/>
      <c r="AI89" s="587"/>
      <c r="AJ89" s="587"/>
      <c r="AK89" s="587"/>
      <c r="AL89" s="587"/>
      <c r="AM89" s="587"/>
      <c r="AN89" s="587"/>
      <c r="AO89" s="587"/>
      <c r="AP89" s="587"/>
      <c r="AQ89" s="587"/>
      <c r="AR89" s="587"/>
      <c r="AS89" s="587"/>
      <c r="AT89" s="587"/>
      <c r="AU89" s="586"/>
      <c r="AV89" s="586"/>
    </row>
    <row r="90" spans="1:48" ht="18.75" x14ac:dyDescent="0.3">
      <c r="A90" s="574" t="s">
        <v>401</v>
      </c>
      <c r="B90" s="585" t="s">
        <v>407</v>
      </c>
      <c r="C90" s="575"/>
      <c r="D90" s="576"/>
      <c r="E90" s="577"/>
      <c r="F90" s="578">
        <f>SUM(Állami!H23)</f>
        <v>43679600</v>
      </c>
      <c r="G90" s="577"/>
      <c r="H90" s="633"/>
      <c r="I90" s="46"/>
      <c r="J90" s="508"/>
      <c r="K90" s="508"/>
      <c r="L90" s="508"/>
      <c r="M90" s="508"/>
      <c r="N90" s="508"/>
      <c r="O90" s="508"/>
      <c r="P90" s="508"/>
      <c r="Q90" s="508"/>
      <c r="R90" s="508"/>
      <c r="S90" s="508"/>
      <c r="T90" s="733">
        <v>43679600</v>
      </c>
      <c r="U90" s="508"/>
      <c r="V90" s="519">
        <f t="shared" si="23"/>
        <v>43679600</v>
      </c>
      <c r="W90" s="508"/>
      <c r="X90" s="508"/>
      <c r="Y90" s="508"/>
      <c r="Z90" s="508"/>
      <c r="AA90" s="584"/>
      <c r="AB90" s="584"/>
      <c r="AC90" s="584"/>
      <c r="AD90" s="584"/>
      <c r="AE90" s="584"/>
      <c r="AF90" s="584"/>
      <c r="AG90" s="584"/>
      <c r="AH90" s="584"/>
      <c r="AI90" s="584"/>
      <c r="AJ90" s="584"/>
      <c r="AK90" s="584"/>
      <c r="AL90" s="584"/>
      <c r="AM90" s="584"/>
      <c r="AN90" s="584"/>
      <c r="AO90" s="584"/>
      <c r="AP90" s="584"/>
      <c r="AQ90" s="584"/>
      <c r="AR90" s="584"/>
      <c r="AS90" s="584"/>
      <c r="AT90" s="893"/>
      <c r="AU90" s="541"/>
      <c r="AV90" s="541"/>
    </row>
    <row r="91" spans="1:48" ht="18.75" x14ac:dyDescent="0.3">
      <c r="A91" s="8" t="s">
        <v>402</v>
      </c>
      <c r="B91" s="542" t="s">
        <v>408</v>
      </c>
      <c r="C91" s="208"/>
      <c r="D91" s="422"/>
      <c r="E91" s="46"/>
      <c r="F91" s="578">
        <f>SUM(Állami!H26+Állami!H29)</f>
        <v>10447209</v>
      </c>
      <c r="G91" s="46"/>
      <c r="H91" s="633"/>
      <c r="I91" s="46"/>
      <c r="J91" s="508"/>
      <c r="K91" s="508"/>
      <c r="L91" s="508"/>
      <c r="M91" s="508"/>
      <c r="N91" s="508"/>
      <c r="O91" s="508"/>
      <c r="P91" s="508"/>
      <c r="Q91" s="508"/>
      <c r="R91" s="508"/>
      <c r="S91" s="508"/>
      <c r="T91" s="733">
        <v>10447209</v>
      </c>
      <c r="U91" s="508"/>
      <c r="V91" s="519">
        <f t="shared" si="23"/>
        <v>10447209</v>
      </c>
      <c r="W91" s="508"/>
      <c r="X91" s="508"/>
      <c r="Y91" s="508"/>
      <c r="Z91" s="508"/>
      <c r="AA91" s="584"/>
      <c r="AB91" s="584"/>
      <c r="AC91" s="584"/>
      <c r="AD91" s="584"/>
      <c r="AE91" s="584"/>
      <c r="AF91" s="584"/>
      <c r="AG91" s="584"/>
      <c r="AH91" s="584"/>
      <c r="AI91" s="584"/>
      <c r="AJ91" s="584"/>
      <c r="AK91" s="584"/>
      <c r="AL91" s="584"/>
      <c r="AM91" s="584"/>
      <c r="AN91" s="584"/>
      <c r="AO91" s="584"/>
      <c r="AP91" s="584"/>
      <c r="AQ91" s="584"/>
      <c r="AR91" s="584"/>
      <c r="AS91" s="584"/>
      <c r="AT91" s="893"/>
      <c r="AU91" s="543"/>
      <c r="AV91" s="541"/>
    </row>
    <row r="92" spans="1:48" ht="18.75" x14ac:dyDescent="0.3">
      <c r="A92" s="8" t="s">
        <v>403</v>
      </c>
      <c r="B92" s="542" t="s">
        <v>409</v>
      </c>
      <c r="C92" s="208"/>
      <c r="D92" s="422"/>
      <c r="E92" s="46"/>
      <c r="F92" s="578">
        <f>SUM(Állami!H32)</f>
        <v>2386120</v>
      </c>
      <c r="G92" s="46"/>
      <c r="H92" s="633"/>
      <c r="I92" s="46"/>
      <c r="J92" s="508"/>
      <c r="K92" s="508"/>
      <c r="L92" s="508"/>
      <c r="M92" s="508"/>
      <c r="N92" s="508"/>
      <c r="O92" s="508"/>
      <c r="P92" s="508"/>
      <c r="Q92" s="508"/>
      <c r="R92" s="508"/>
      <c r="S92" s="508"/>
      <c r="T92" s="733">
        <v>2386120</v>
      </c>
      <c r="U92" s="508"/>
      <c r="V92" s="519">
        <f t="shared" si="23"/>
        <v>2386120</v>
      </c>
      <c r="W92" s="508"/>
      <c r="X92" s="508"/>
      <c r="Y92" s="508"/>
      <c r="Z92" s="508"/>
      <c r="AA92" s="584"/>
      <c r="AB92" s="584"/>
      <c r="AC92" s="584"/>
      <c r="AD92" s="584"/>
      <c r="AE92" s="584"/>
      <c r="AF92" s="584"/>
      <c r="AG92" s="584"/>
      <c r="AH92" s="584"/>
      <c r="AI92" s="584"/>
      <c r="AJ92" s="584"/>
      <c r="AK92" s="584"/>
      <c r="AL92" s="584"/>
      <c r="AM92" s="584"/>
      <c r="AN92" s="584"/>
      <c r="AO92" s="584"/>
      <c r="AP92" s="584"/>
      <c r="AQ92" s="584"/>
      <c r="AR92" s="584"/>
      <c r="AS92" s="584"/>
      <c r="AT92" s="893"/>
      <c r="AU92" s="541"/>
      <c r="AV92" s="541"/>
    </row>
    <row r="93" spans="1:48" ht="18.75" x14ac:dyDescent="0.3">
      <c r="A93" s="8" t="s">
        <v>404</v>
      </c>
      <c r="B93" s="542" t="s">
        <v>499</v>
      </c>
      <c r="C93" s="208"/>
      <c r="D93" s="422"/>
      <c r="E93" s="46"/>
      <c r="F93" s="432"/>
      <c r="G93" s="46"/>
      <c r="H93" s="512"/>
      <c r="I93" s="589"/>
      <c r="J93" s="589"/>
      <c r="K93" s="589"/>
      <c r="L93" s="589"/>
      <c r="M93" s="589"/>
      <c r="N93" s="589"/>
      <c r="O93" s="589"/>
      <c r="P93" s="589"/>
      <c r="Q93" s="589"/>
      <c r="R93" s="589"/>
      <c r="S93" s="589"/>
      <c r="T93" s="589"/>
      <c r="U93" s="589"/>
      <c r="V93" s="519">
        <f t="shared" si="23"/>
        <v>0</v>
      </c>
      <c r="W93" s="589"/>
      <c r="X93" s="589"/>
      <c r="Y93" s="589"/>
      <c r="Z93" s="589"/>
      <c r="AA93" s="512"/>
      <c r="AB93" s="512"/>
      <c r="AC93" s="512"/>
      <c r="AD93" s="512"/>
      <c r="AE93" s="512"/>
      <c r="AF93" s="512"/>
      <c r="AG93" s="512"/>
      <c r="AH93" s="512"/>
      <c r="AI93" s="512"/>
      <c r="AJ93" s="512"/>
      <c r="AK93" s="512"/>
      <c r="AL93" s="512"/>
      <c r="AM93" s="512"/>
      <c r="AN93" s="512"/>
      <c r="AO93" s="512"/>
      <c r="AP93" s="512"/>
      <c r="AQ93" s="512"/>
      <c r="AR93" s="512"/>
      <c r="AS93" s="512"/>
      <c r="AT93" s="416"/>
      <c r="AU93" s="541"/>
      <c r="AV93" s="541"/>
    </row>
    <row r="94" spans="1:48" ht="18.75" x14ac:dyDescent="0.3">
      <c r="A94" s="8" t="s">
        <v>405</v>
      </c>
      <c r="B94" s="542" t="s">
        <v>500</v>
      </c>
      <c r="C94" s="208"/>
      <c r="D94" s="422"/>
      <c r="E94" s="46"/>
      <c r="F94" s="432">
        <f>SUM(Állami!H33)</f>
        <v>0</v>
      </c>
      <c r="G94" s="46"/>
      <c r="H94" s="633"/>
      <c r="I94" s="46"/>
      <c r="J94" s="591"/>
      <c r="K94" s="589"/>
      <c r="L94" s="589"/>
      <c r="M94" s="589"/>
      <c r="N94" s="589"/>
      <c r="O94" s="589"/>
      <c r="P94" s="589"/>
      <c r="Q94" s="589"/>
      <c r="R94" s="589"/>
      <c r="S94" s="589"/>
      <c r="T94" s="589"/>
      <c r="U94" s="589"/>
      <c r="V94" s="519">
        <f t="shared" si="23"/>
        <v>0</v>
      </c>
      <c r="W94" s="589"/>
      <c r="X94" s="589"/>
      <c r="Y94" s="589"/>
      <c r="Z94" s="589"/>
      <c r="AA94" s="512"/>
      <c r="AB94" s="512"/>
      <c r="AC94" s="512"/>
      <c r="AD94" s="512"/>
      <c r="AE94" s="512"/>
      <c r="AF94" s="512"/>
      <c r="AG94" s="512"/>
      <c r="AH94" s="512"/>
      <c r="AI94" s="512"/>
      <c r="AJ94" s="512"/>
      <c r="AK94" s="512"/>
      <c r="AL94" s="512"/>
      <c r="AM94" s="512"/>
      <c r="AN94" s="512"/>
      <c r="AO94" s="512"/>
      <c r="AP94" s="512"/>
      <c r="AQ94" s="512"/>
      <c r="AR94" s="512"/>
      <c r="AS94" s="512"/>
      <c r="AT94" s="416"/>
      <c r="AU94" s="541"/>
      <c r="AV94" s="541"/>
    </row>
    <row r="95" spans="1:48" s="564" customFormat="1" ht="18.75" x14ac:dyDescent="0.3">
      <c r="A95" s="119" t="s">
        <v>328</v>
      </c>
      <c r="B95" s="121" t="s">
        <v>321</v>
      </c>
      <c r="C95" s="425">
        <f>SUM(C89:C94)</f>
        <v>0</v>
      </c>
      <c r="D95" s="47">
        <f>SUM(D89:D94)</f>
        <v>0</v>
      </c>
      <c r="E95" s="425">
        <f>SUM(E89:E94)</f>
        <v>0</v>
      </c>
      <c r="F95" s="497">
        <f>SUM(F89:F94)</f>
        <v>56512929</v>
      </c>
      <c r="G95" s="212"/>
      <c r="H95" s="634"/>
      <c r="I95" s="212"/>
      <c r="J95" s="595">
        <f t="shared" ref="J95:U95" si="24">SUM(J89:J94)</f>
        <v>0</v>
      </c>
      <c r="K95" s="595">
        <f t="shared" si="24"/>
        <v>0</v>
      </c>
      <c r="L95" s="595">
        <f t="shared" si="24"/>
        <v>0</v>
      </c>
      <c r="M95" s="595">
        <f t="shared" si="24"/>
        <v>0</v>
      </c>
      <c r="N95" s="595">
        <f t="shared" si="24"/>
        <v>0</v>
      </c>
      <c r="O95" s="595">
        <f t="shared" si="24"/>
        <v>0</v>
      </c>
      <c r="P95" s="595">
        <f t="shared" si="24"/>
        <v>0</v>
      </c>
      <c r="Q95" s="595">
        <f t="shared" si="24"/>
        <v>0</v>
      </c>
      <c r="R95" s="595">
        <f t="shared" si="24"/>
        <v>0</v>
      </c>
      <c r="S95" s="595">
        <f t="shared" si="24"/>
        <v>0</v>
      </c>
      <c r="T95" s="595">
        <f>T88+T89+T90+T91+T92+T94+T93</f>
        <v>56512929</v>
      </c>
      <c r="U95" s="595">
        <f t="shared" si="24"/>
        <v>0</v>
      </c>
      <c r="V95" s="595">
        <f>SUM(V88:V94)</f>
        <v>56512929</v>
      </c>
      <c r="W95" s="595"/>
      <c r="X95" s="595"/>
      <c r="Y95" s="595"/>
      <c r="Z95" s="595"/>
      <c r="AA95" s="388"/>
      <c r="AB95" s="388"/>
      <c r="AC95" s="388"/>
      <c r="AD95" s="388"/>
      <c r="AE95" s="388"/>
      <c r="AF95" s="388"/>
      <c r="AG95" s="388"/>
      <c r="AH95" s="388"/>
      <c r="AI95" s="388"/>
      <c r="AJ95" s="388"/>
      <c r="AK95" s="388"/>
      <c r="AL95" s="388"/>
      <c r="AM95" s="388"/>
      <c r="AN95" s="388"/>
      <c r="AO95" s="388"/>
      <c r="AP95" s="388"/>
      <c r="AQ95" s="388"/>
      <c r="AR95" s="388"/>
      <c r="AS95" s="388"/>
      <c r="AT95" s="388"/>
      <c r="AU95" s="597"/>
      <c r="AV95" s="597"/>
    </row>
    <row r="96" spans="1:48" ht="18.75" x14ac:dyDescent="0.3">
      <c r="A96" s="1"/>
      <c r="B96" s="53" t="s">
        <v>506</v>
      </c>
      <c r="C96" s="209"/>
      <c r="D96" s="536"/>
      <c r="E96" s="128"/>
      <c r="F96" s="432">
        <f>V96</f>
        <v>0</v>
      </c>
      <c r="G96" s="46"/>
      <c r="H96" s="633"/>
      <c r="I96" s="46"/>
      <c r="J96" s="589"/>
      <c r="K96" s="589"/>
      <c r="L96" s="589"/>
      <c r="M96" s="589"/>
      <c r="N96" s="589"/>
      <c r="O96" s="589"/>
      <c r="P96" s="589"/>
      <c r="Q96" s="589"/>
      <c r="R96" s="589"/>
      <c r="S96" s="589"/>
      <c r="T96" s="589"/>
      <c r="U96" s="589"/>
      <c r="V96" s="589">
        <f>SUM(J96:U96)</f>
        <v>0</v>
      </c>
      <c r="W96" s="589"/>
      <c r="X96" s="589"/>
      <c r="Y96" s="589"/>
      <c r="Z96" s="589"/>
      <c r="AA96" s="512"/>
      <c r="AB96" s="512"/>
      <c r="AC96" s="512"/>
      <c r="AD96" s="512"/>
      <c r="AE96" s="512"/>
      <c r="AF96" s="512"/>
      <c r="AG96" s="512"/>
      <c r="AH96" s="512"/>
      <c r="AI96" s="512"/>
      <c r="AJ96" s="512"/>
      <c r="AK96" s="512"/>
      <c r="AL96" s="512"/>
      <c r="AM96" s="512"/>
      <c r="AN96" s="512"/>
      <c r="AO96" s="512"/>
      <c r="AP96" s="512"/>
      <c r="AQ96" s="512"/>
      <c r="AR96" s="512"/>
      <c r="AS96" s="512"/>
      <c r="AT96" s="416"/>
      <c r="AU96" s="541"/>
      <c r="AV96" s="541"/>
    </row>
    <row r="97" spans="1:48" ht="18.75" x14ac:dyDescent="0.3">
      <c r="A97" s="1"/>
      <c r="B97" s="53" t="s">
        <v>497</v>
      </c>
      <c r="C97" s="209"/>
      <c r="D97" s="536"/>
      <c r="E97" s="128"/>
      <c r="F97" s="432">
        <f t="shared" ref="F97:F140" si="25">V97</f>
        <v>0</v>
      </c>
      <c r="G97" s="46"/>
      <c r="H97" s="633"/>
      <c r="I97" s="46"/>
      <c r="J97" s="591"/>
      <c r="K97" s="589"/>
      <c r="L97" s="589"/>
      <c r="M97" s="589"/>
      <c r="N97" s="589"/>
      <c r="O97" s="589"/>
      <c r="P97" s="589"/>
      <c r="Q97" s="589"/>
      <c r="R97" s="589"/>
      <c r="S97" s="589"/>
      <c r="T97" s="589"/>
      <c r="U97" s="589"/>
      <c r="V97" s="589">
        <f>SUM(J97:U97)</f>
        <v>0</v>
      </c>
      <c r="W97" s="589"/>
      <c r="X97" s="589"/>
      <c r="Y97" s="589"/>
      <c r="Z97" s="589"/>
      <c r="AA97" s="512"/>
      <c r="AB97" s="512"/>
      <c r="AC97" s="512"/>
      <c r="AD97" s="512"/>
      <c r="AE97" s="512"/>
      <c r="AF97" s="512"/>
      <c r="AG97" s="512"/>
      <c r="AH97" s="512"/>
      <c r="AI97" s="512"/>
      <c r="AJ97" s="512"/>
      <c r="AK97" s="512"/>
      <c r="AL97" s="512"/>
      <c r="AM97" s="512"/>
      <c r="AN97" s="512"/>
      <c r="AO97" s="512"/>
      <c r="AP97" s="512"/>
      <c r="AQ97" s="512"/>
      <c r="AR97" s="512"/>
      <c r="AS97" s="512"/>
      <c r="AT97" s="416"/>
      <c r="AU97" s="541"/>
      <c r="AV97" s="541"/>
    </row>
    <row r="98" spans="1:48" ht="18.75" x14ac:dyDescent="0.3">
      <c r="A98" s="1"/>
      <c r="B98" s="53" t="s">
        <v>325</v>
      </c>
      <c r="C98" s="209"/>
      <c r="D98" s="536"/>
      <c r="E98" s="128"/>
      <c r="F98" s="432">
        <f t="shared" si="25"/>
        <v>112800</v>
      </c>
      <c r="G98" s="46"/>
      <c r="H98" s="633"/>
      <c r="I98" s="46"/>
      <c r="J98" s="589"/>
      <c r="K98" s="589"/>
      <c r="L98" s="589"/>
      <c r="M98" s="726">
        <v>112800</v>
      </c>
      <c r="N98" s="589"/>
      <c r="O98" s="589"/>
      <c r="P98" s="589"/>
      <c r="Q98" s="589"/>
      <c r="R98" s="589"/>
      <c r="S98" s="589"/>
      <c r="T98" s="589"/>
      <c r="U98" s="589"/>
      <c r="V98" s="589">
        <f>SUM(J98:U98)</f>
        <v>112800</v>
      </c>
      <c r="W98" s="589"/>
      <c r="X98" s="589"/>
      <c r="Y98" s="587"/>
      <c r="Z98" s="589"/>
      <c r="AA98" s="512"/>
      <c r="AB98" s="512"/>
      <c r="AC98" s="512"/>
      <c r="AD98" s="512"/>
      <c r="AE98" s="512"/>
      <c r="AF98" s="512"/>
      <c r="AG98" s="512"/>
      <c r="AH98" s="512"/>
      <c r="AI98" s="512"/>
      <c r="AJ98" s="512"/>
      <c r="AK98" s="512"/>
      <c r="AL98" s="512"/>
      <c r="AM98" s="512"/>
      <c r="AN98" s="512"/>
      <c r="AO98" s="512"/>
      <c r="AP98" s="512"/>
      <c r="AQ98" s="512"/>
      <c r="AR98" s="512"/>
      <c r="AS98" s="512"/>
      <c r="AT98" s="416"/>
      <c r="AU98" s="541"/>
      <c r="AV98" s="541"/>
    </row>
    <row r="99" spans="1:48" ht="18.75" x14ac:dyDescent="0.3">
      <c r="A99" s="1"/>
      <c r="B99" s="53" t="s">
        <v>597</v>
      </c>
      <c r="C99" s="209"/>
      <c r="D99" s="536"/>
      <c r="E99" s="128"/>
      <c r="F99" s="432">
        <f t="shared" si="25"/>
        <v>21000000</v>
      </c>
      <c r="G99" s="46"/>
      <c r="H99" s="633"/>
      <c r="I99" s="46"/>
      <c r="J99" s="592"/>
      <c r="K99" s="592"/>
      <c r="L99" s="592"/>
      <c r="M99" s="592"/>
      <c r="N99" s="592"/>
      <c r="O99" s="592"/>
      <c r="P99" s="592"/>
      <c r="Q99" s="592"/>
      <c r="R99" s="592"/>
      <c r="S99" s="592"/>
      <c r="T99" s="592"/>
      <c r="U99" s="734">
        <v>21000000</v>
      </c>
      <c r="V99" s="589">
        <f>SUM(J99:U99)</f>
        <v>21000000</v>
      </c>
      <c r="W99" s="592"/>
      <c r="X99" s="592"/>
      <c r="Y99" s="592"/>
      <c r="Z99" s="592"/>
      <c r="AA99" s="416"/>
      <c r="AB99" s="416"/>
      <c r="AC99" s="416"/>
      <c r="AD99" s="416"/>
      <c r="AE99" s="416"/>
      <c r="AF99" s="416"/>
      <c r="AG99" s="416"/>
      <c r="AH99" s="416"/>
      <c r="AI99" s="416"/>
      <c r="AJ99" s="416"/>
      <c r="AK99" s="416"/>
      <c r="AL99" s="416"/>
      <c r="AM99" s="416"/>
      <c r="AN99" s="416"/>
      <c r="AO99" s="416"/>
      <c r="AP99" s="416"/>
      <c r="AQ99" s="416"/>
      <c r="AR99" s="416"/>
      <c r="AS99" s="416"/>
      <c r="AT99" s="416"/>
      <c r="AU99" s="541"/>
      <c r="AV99" s="541"/>
    </row>
    <row r="100" spans="1:48" s="564" customFormat="1" ht="18.75" x14ac:dyDescent="0.3">
      <c r="A100" s="119" t="s">
        <v>329</v>
      </c>
      <c r="B100" s="121" t="s">
        <v>322</v>
      </c>
      <c r="C100" s="419">
        <f>SUM(C96:C99)</f>
        <v>0</v>
      </c>
      <c r="D100" s="195">
        <f>SUM(D96:D99)</f>
        <v>0</v>
      </c>
      <c r="E100" s="419">
        <f>SUM(E96:E99)</f>
        <v>0</v>
      </c>
      <c r="F100" s="432">
        <f t="shared" si="25"/>
        <v>21112800</v>
      </c>
      <c r="G100" s="195"/>
      <c r="H100" s="639"/>
      <c r="I100" s="677"/>
      <c r="J100" s="594">
        <f t="shared" ref="J100:V100" si="26">SUM(J96:J99)</f>
        <v>0</v>
      </c>
      <c r="K100" s="594">
        <f t="shared" si="26"/>
        <v>0</v>
      </c>
      <c r="L100" s="594">
        <f t="shared" si="26"/>
        <v>0</v>
      </c>
      <c r="M100" s="594">
        <f t="shared" si="26"/>
        <v>112800</v>
      </c>
      <c r="N100" s="594">
        <f t="shared" si="26"/>
        <v>0</v>
      </c>
      <c r="O100" s="594">
        <f t="shared" si="26"/>
        <v>0</v>
      </c>
      <c r="P100" s="594">
        <f t="shared" si="26"/>
        <v>0</v>
      </c>
      <c r="Q100" s="594">
        <f t="shared" si="26"/>
        <v>0</v>
      </c>
      <c r="R100" s="594">
        <f t="shared" si="26"/>
        <v>0</v>
      </c>
      <c r="S100" s="594">
        <f t="shared" si="26"/>
        <v>0</v>
      </c>
      <c r="T100" s="594">
        <f t="shared" si="26"/>
        <v>0</v>
      </c>
      <c r="U100" s="594">
        <f t="shared" si="26"/>
        <v>21000000</v>
      </c>
      <c r="V100" s="602">
        <f t="shared" si="26"/>
        <v>21112800</v>
      </c>
      <c r="W100" s="594"/>
      <c r="X100" s="594"/>
      <c r="Y100" s="594"/>
      <c r="Z100" s="594"/>
      <c r="AT100" s="388"/>
      <c r="AU100" s="597"/>
      <c r="AV100" s="597"/>
    </row>
    <row r="101" spans="1:48" s="564" customFormat="1" ht="18.75" x14ac:dyDescent="0.3">
      <c r="A101" s="125" t="s">
        <v>320</v>
      </c>
      <c r="B101" s="123" t="s">
        <v>326</v>
      </c>
      <c r="C101" s="188">
        <f>SUM(C95,C100)</f>
        <v>0</v>
      </c>
      <c r="D101" s="419">
        <f>SUM(D95,D100)</f>
        <v>0</v>
      </c>
      <c r="E101" s="188">
        <f>SUM(E95,E100)</f>
        <v>0</v>
      </c>
      <c r="F101" s="616">
        <f>SUM(F95+F100)</f>
        <v>77625729</v>
      </c>
      <c r="G101" s="188"/>
      <c r="H101" s="640"/>
      <c r="I101" s="192"/>
      <c r="J101" s="598">
        <f>SUM(J95+J100)</f>
        <v>0</v>
      </c>
      <c r="K101" s="598">
        <f t="shared" ref="K101:P101" si="27">SUM(K95+K100)</f>
        <v>0</v>
      </c>
      <c r="L101" s="598">
        <f t="shared" si="27"/>
        <v>0</v>
      </c>
      <c r="M101" s="598">
        <f t="shared" si="27"/>
        <v>112800</v>
      </c>
      <c r="N101" s="598">
        <f t="shared" si="27"/>
        <v>0</v>
      </c>
      <c r="O101" s="598">
        <f t="shared" si="27"/>
        <v>0</v>
      </c>
      <c r="P101" s="598">
        <f t="shared" si="27"/>
        <v>0</v>
      </c>
      <c r="Q101" s="598">
        <f t="shared" ref="Q101:V101" si="28">SUM(Q95+Q100)</f>
        <v>0</v>
      </c>
      <c r="R101" s="598">
        <f t="shared" si="28"/>
        <v>0</v>
      </c>
      <c r="S101" s="598">
        <f t="shared" si="28"/>
        <v>0</v>
      </c>
      <c r="T101" s="598">
        <f t="shared" si="28"/>
        <v>56512929</v>
      </c>
      <c r="U101" s="598">
        <f t="shared" si="28"/>
        <v>21000000</v>
      </c>
      <c r="V101" s="603">
        <f t="shared" si="28"/>
        <v>77625729</v>
      </c>
      <c r="W101" s="594"/>
      <c r="X101" s="594"/>
      <c r="Y101" s="594"/>
      <c r="Z101" s="594"/>
      <c r="AT101" s="388"/>
      <c r="AU101" s="597"/>
      <c r="AV101" s="597"/>
    </row>
    <row r="102" spans="1:48" s="564" customFormat="1" ht="18.75" x14ac:dyDescent="0.3">
      <c r="A102" s="119" t="s">
        <v>333</v>
      </c>
      <c r="B102" s="121" t="s">
        <v>327</v>
      </c>
      <c r="C102" s="113"/>
      <c r="D102" s="113"/>
      <c r="E102" s="113"/>
      <c r="F102" s="432">
        <f t="shared" si="25"/>
        <v>0</v>
      </c>
      <c r="G102" s="47"/>
      <c r="H102" s="641"/>
      <c r="I102" s="148"/>
      <c r="J102" s="596"/>
      <c r="K102" s="596"/>
      <c r="L102" s="596"/>
      <c r="M102" s="596"/>
      <c r="N102" s="596"/>
      <c r="O102" s="596"/>
      <c r="P102" s="596"/>
      <c r="Q102" s="596"/>
      <c r="R102" s="596"/>
      <c r="S102" s="596"/>
      <c r="T102" s="596"/>
      <c r="U102" s="596"/>
      <c r="V102" s="596">
        <f>SUM(J102:U102)</f>
        <v>0</v>
      </c>
      <c r="W102" s="596"/>
      <c r="X102" s="596"/>
      <c r="Y102" s="596"/>
      <c r="Z102" s="596"/>
      <c r="AA102" s="565"/>
      <c r="AB102" s="565"/>
      <c r="AC102" s="565"/>
      <c r="AD102" s="565"/>
      <c r="AE102" s="565"/>
      <c r="AF102" s="565"/>
      <c r="AG102" s="565"/>
      <c r="AH102" s="565"/>
      <c r="AI102" s="565"/>
      <c r="AJ102" s="565"/>
      <c r="AK102" s="565"/>
      <c r="AL102" s="565"/>
      <c r="AM102" s="565"/>
      <c r="AN102" s="565"/>
      <c r="AO102" s="565"/>
      <c r="AP102" s="565"/>
      <c r="AQ102" s="565"/>
      <c r="AR102" s="565"/>
      <c r="AS102" s="565"/>
      <c r="AT102" s="388"/>
      <c r="AU102" s="597"/>
      <c r="AV102" s="597"/>
    </row>
    <row r="103" spans="1:48" s="512" customFormat="1" ht="18.75" x14ac:dyDescent="0.3">
      <c r="A103" s="1"/>
      <c r="B103" s="53"/>
      <c r="C103" s="209"/>
      <c r="D103" s="536"/>
      <c r="E103" s="128"/>
      <c r="F103" s="432"/>
      <c r="G103" s="46"/>
      <c r="H103" s="638"/>
      <c r="I103" s="38"/>
      <c r="J103" s="589"/>
      <c r="K103" s="591"/>
      <c r="L103" s="589"/>
      <c r="M103" s="589"/>
      <c r="N103" s="589"/>
      <c r="O103" s="589"/>
      <c r="P103" s="589"/>
      <c r="Q103" s="589"/>
      <c r="R103" s="589"/>
      <c r="S103" s="589"/>
      <c r="T103" s="589"/>
      <c r="U103" s="589"/>
      <c r="V103" s="596">
        <f>SUM(J103:U103)</f>
        <v>0</v>
      </c>
      <c r="W103" s="589"/>
      <c r="X103" s="589"/>
      <c r="Y103" s="589"/>
      <c r="Z103" s="589"/>
      <c r="AT103" s="416"/>
      <c r="AU103" s="544"/>
      <c r="AV103" s="42"/>
    </row>
    <row r="104" spans="1:48" ht="18.75" hidden="1" x14ac:dyDescent="0.3">
      <c r="A104" s="1"/>
      <c r="B104" s="53"/>
      <c r="C104" s="209"/>
      <c r="D104" s="209"/>
      <c r="E104" s="209"/>
      <c r="F104" s="432">
        <f t="shared" si="25"/>
        <v>0</v>
      </c>
      <c r="G104" s="46"/>
      <c r="H104" s="638"/>
      <c r="I104" s="38"/>
      <c r="J104" s="8"/>
      <c r="K104" s="593"/>
      <c r="L104" s="589"/>
      <c r="M104" s="589"/>
      <c r="N104" s="589"/>
      <c r="O104" s="589"/>
      <c r="P104" s="589"/>
      <c r="Q104" s="589"/>
      <c r="R104" s="589"/>
      <c r="S104" s="589"/>
      <c r="T104" s="589"/>
      <c r="U104" s="589"/>
      <c r="V104" s="596">
        <f>SUM(J104:U104)</f>
        <v>0</v>
      </c>
      <c r="W104" s="589"/>
      <c r="X104" s="589"/>
      <c r="Y104" s="589"/>
      <c r="Z104" s="589"/>
      <c r="AA104" s="512"/>
      <c r="AB104" s="512"/>
      <c r="AC104" s="512"/>
      <c r="AD104" s="512"/>
      <c r="AE104" s="512"/>
      <c r="AF104" s="512"/>
      <c r="AG104" s="512"/>
      <c r="AH104" s="512"/>
      <c r="AI104" s="512"/>
      <c r="AJ104" s="512"/>
      <c r="AK104" s="512"/>
      <c r="AL104" s="512"/>
      <c r="AM104" s="512"/>
      <c r="AN104" s="512"/>
      <c r="AO104" s="512"/>
      <c r="AP104" s="512"/>
      <c r="AQ104" s="512"/>
      <c r="AR104" s="512"/>
      <c r="AS104" s="512"/>
      <c r="AT104" s="416"/>
    </row>
    <row r="105" spans="1:48" ht="18.75" hidden="1" x14ac:dyDescent="0.3">
      <c r="A105" s="1"/>
      <c r="B105" s="53"/>
      <c r="C105" s="209"/>
      <c r="D105" s="209"/>
      <c r="E105" s="209"/>
      <c r="F105" s="432">
        <f t="shared" si="25"/>
        <v>0</v>
      </c>
      <c r="G105" s="46"/>
      <c r="H105" s="638"/>
      <c r="I105" s="38"/>
      <c r="J105" s="589"/>
      <c r="K105" s="589"/>
      <c r="L105" s="589"/>
      <c r="M105" s="589"/>
      <c r="N105" s="589"/>
      <c r="O105" s="589"/>
      <c r="P105" s="589"/>
      <c r="Q105" s="589"/>
      <c r="R105" s="589"/>
      <c r="S105" s="589"/>
      <c r="T105" s="589"/>
      <c r="U105" s="589"/>
      <c r="V105" s="596">
        <f>SUM(J105:U105)</f>
        <v>0</v>
      </c>
      <c r="W105" s="589"/>
      <c r="X105" s="589"/>
      <c r="Y105" s="589"/>
      <c r="Z105" s="589"/>
      <c r="AA105" s="512"/>
      <c r="AB105" s="512"/>
      <c r="AC105" s="512"/>
      <c r="AD105" s="512"/>
      <c r="AE105" s="512"/>
      <c r="AF105" s="512"/>
      <c r="AG105" s="512"/>
      <c r="AH105" s="512"/>
      <c r="AI105" s="512"/>
      <c r="AJ105" s="512"/>
      <c r="AK105" s="512"/>
      <c r="AL105" s="512"/>
      <c r="AM105" s="512"/>
      <c r="AN105" s="512"/>
      <c r="AO105" s="512"/>
      <c r="AP105" s="512"/>
      <c r="AQ105" s="512"/>
      <c r="AR105" s="512"/>
      <c r="AS105" s="512"/>
      <c r="AT105" s="416"/>
    </row>
    <row r="106" spans="1:48" s="564" customFormat="1" ht="18.75" x14ac:dyDescent="0.3">
      <c r="A106" s="119" t="s">
        <v>331</v>
      </c>
      <c r="B106" s="121" t="s">
        <v>330</v>
      </c>
      <c r="C106" s="419">
        <f>SUM(C103:C105)</f>
        <v>0</v>
      </c>
      <c r="D106" s="195">
        <f>SUM(D103:D105)</f>
        <v>0</v>
      </c>
      <c r="E106" s="419">
        <f>SUM(E103:E105)</f>
        <v>0</v>
      </c>
      <c r="F106" s="432">
        <f>SUM(F103)</f>
        <v>0</v>
      </c>
      <c r="G106" s="195"/>
      <c r="H106" s="639"/>
      <c r="I106" s="677"/>
      <c r="J106" s="594">
        <f>SUM(J103:J105)</f>
        <v>0</v>
      </c>
      <c r="K106" s="594">
        <f>SUM(K103:K105)</f>
        <v>0</v>
      </c>
      <c r="L106" s="594"/>
      <c r="M106" s="594">
        <f t="shared" ref="M106:U106" si="29">SUM(M103:M105)</f>
        <v>0</v>
      </c>
      <c r="N106" s="594">
        <f t="shared" si="29"/>
        <v>0</v>
      </c>
      <c r="O106" s="594">
        <f t="shared" si="29"/>
        <v>0</v>
      </c>
      <c r="P106" s="594">
        <f t="shared" si="29"/>
        <v>0</v>
      </c>
      <c r="Q106" s="594">
        <f t="shared" si="29"/>
        <v>0</v>
      </c>
      <c r="R106" s="594">
        <f t="shared" si="29"/>
        <v>0</v>
      </c>
      <c r="S106" s="594">
        <f t="shared" si="29"/>
        <v>0</v>
      </c>
      <c r="T106" s="594">
        <f t="shared" si="29"/>
        <v>0</v>
      </c>
      <c r="U106" s="594">
        <f t="shared" si="29"/>
        <v>0</v>
      </c>
      <c r="V106" s="596">
        <f>SUM(J106:U106)</f>
        <v>0</v>
      </c>
      <c r="W106" s="594"/>
      <c r="X106" s="594"/>
      <c r="Y106" s="594"/>
      <c r="Z106" s="594"/>
      <c r="AT106" s="388"/>
    </row>
    <row r="107" spans="1:48" s="564" customFormat="1" ht="18.75" x14ac:dyDescent="0.3">
      <c r="A107" s="125" t="s">
        <v>332</v>
      </c>
      <c r="B107" s="123" t="s">
        <v>334</v>
      </c>
      <c r="C107" s="195">
        <f>SUM(C102,C106)</f>
        <v>0</v>
      </c>
      <c r="D107" s="419">
        <f>SUM(D102,D106)</f>
        <v>0</v>
      </c>
      <c r="E107" s="195">
        <f>SUM(E102,E106)</f>
        <v>0</v>
      </c>
      <c r="F107" s="432">
        <f t="shared" si="25"/>
        <v>0</v>
      </c>
      <c r="G107" s="113"/>
      <c r="H107" s="642"/>
      <c r="I107" s="116"/>
      <c r="J107" s="596">
        <f>SUM(J102+J106)</f>
        <v>0</v>
      </c>
      <c r="K107" s="596">
        <f t="shared" ref="K107:Q107" si="30">SUM(K102+K106)</f>
        <v>0</v>
      </c>
      <c r="L107" s="596">
        <f t="shared" si="30"/>
        <v>0</v>
      </c>
      <c r="M107" s="596">
        <f t="shared" si="30"/>
        <v>0</v>
      </c>
      <c r="N107" s="596">
        <f t="shared" si="30"/>
        <v>0</v>
      </c>
      <c r="O107" s="596">
        <f t="shared" si="30"/>
        <v>0</v>
      </c>
      <c r="P107" s="596">
        <f t="shared" si="30"/>
        <v>0</v>
      </c>
      <c r="Q107" s="596">
        <f t="shared" si="30"/>
        <v>0</v>
      </c>
      <c r="R107" s="596">
        <f>SUM(R102+R106)</f>
        <v>0</v>
      </c>
      <c r="S107" s="596">
        <f>SUM(S102+S106)</f>
        <v>0</v>
      </c>
      <c r="T107" s="596">
        <f>SUM(T102+T106)</f>
        <v>0</v>
      </c>
      <c r="U107" s="596">
        <f>SUM(U102+U106)</f>
        <v>0</v>
      </c>
      <c r="V107" s="596">
        <f>SUM(V102+V106)</f>
        <v>0</v>
      </c>
      <c r="W107" s="596"/>
      <c r="X107" s="596"/>
      <c r="Y107" s="596"/>
      <c r="Z107" s="596"/>
      <c r="AA107" s="565"/>
      <c r="AB107" s="565"/>
      <c r="AC107" s="565"/>
      <c r="AD107" s="565"/>
      <c r="AE107" s="565"/>
      <c r="AF107" s="565"/>
      <c r="AG107" s="565"/>
      <c r="AH107" s="565"/>
      <c r="AI107" s="565"/>
      <c r="AJ107" s="565"/>
      <c r="AK107" s="565"/>
      <c r="AL107" s="565"/>
      <c r="AM107" s="565"/>
      <c r="AN107" s="565"/>
      <c r="AO107" s="565"/>
      <c r="AP107" s="565"/>
      <c r="AQ107" s="565"/>
      <c r="AR107" s="565"/>
      <c r="AS107" s="565"/>
      <c r="AT107" s="388"/>
    </row>
    <row r="108" spans="1:48" ht="18.75" x14ac:dyDescent="0.3">
      <c r="A108" s="1" t="s">
        <v>335</v>
      </c>
      <c r="B108" s="61" t="s">
        <v>336</v>
      </c>
      <c r="C108" s="128"/>
      <c r="D108" s="6"/>
      <c r="E108" s="209"/>
      <c r="F108" s="432">
        <f t="shared" si="25"/>
        <v>2500000</v>
      </c>
      <c r="G108" s="46"/>
      <c r="H108" s="633"/>
      <c r="I108" s="735">
        <v>2500000</v>
      </c>
      <c r="J108" s="589"/>
      <c r="K108" s="589"/>
      <c r="L108" s="589"/>
      <c r="M108" s="589"/>
      <c r="N108" s="589"/>
      <c r="O108" s="589"/>
      <c r="P108" s="589"/>
      <c r="Q108" s="589"/>
      <c r="R108" s="589"/>
      <c r="S108" s="589"/>
      <c r="T108" s="589"/>
      <c r="U108" s="589"/>
      <c r="V108" s="591">
        <f>SUM(I108:U108)</f>
        <v>2500000</v>
      </c>
      <c r="W108" s="589"/>
      <c r="X108" s="589"/>
      <c r="Y108" s="589"/>
      <c r="Z108" s="589"/>
      <c r="AA108" s="512"/>
      <c r="AB108" s="512"/>
      <c r="AC108" s="512"/>
      <c r="AD108" s="512"/>
      <c r="AE108" s="512"/>
      <c r="AF108" s="512"/>
      <c r="AG108" s="512"/>
      <c r="AH108" s="512"/>
      <c r="AI108" s="512"/>
      <c r="AJ108" s="512"/>
      <c r="AK108" s="512"/>
      <c r="AL108" s="512"/>
      <c r="AM108" s="512"/>
      <c r="AN108" s="512"/>
      <c r="AO108" s="512"/>
      <c r="AP108" s="512"/>
      <c r="AQ108" s="512"/>
      <c r="AR108" s="512"/>
      <c r="AS108" s="512"/>
      <c r="AT108" s="416"/>
    </row>
    <row r="109" spans="1:48" ht="18.75" x14ac:dyDescent="0.3">
      <c r="A109" s="1" t="s">
        <v>337</v>
      </c>
      <c r="B109" s="61" t="s">
        <v>338</v>
      </c>
      <c r="C109" s="128"/>
      <c r="D109" s="6"/>
      <c r="E109" s="209"/>
      <c r="F109" s="432">
        <f t="shared" si="25"/>
        <v>6500000</v>
      </c>
      <c r="G109" s="46"/>
      <c r="H109" s="633"/>
      <c r="I109" s="735">
        <v>6500000</v>
      </c>
      <c r="J109" s="589"/>
      <c r="K109" s="589"/>
      <c r="L109" s="589"/>
      <c r="M109" s="589"/>
      <c r="N109" s="589"/>
      <c r="O109" s="589"/>
      <c r="P109" s="589"/>
      <c r="Q109" s="589"/>
      <c r="R109" s="589"/>
      <c r="S109" s="589"/>
      <c r="T109" s="589"/>
      <c r="U109" s="589"/>
      <c r="V109" s="591">
        <f t="shared" ref="V109:V114" si="31">SUM(I109:U109)</f>
        <v>6500000</v>
      </c>
      <c r="W109" s="589"/>
      <c r="X109" s="589"/>
      <c r="Y109" s="589"/>
      <c r="Z109" s="589"/>
      <c r="AA109" s="512"/>
      <c r="AB109" s="512"/>
      <c r="AC109" s="512"/>
      <c r="AD109" s="512"/>
      <c r="AE109" s="512"/>
      <c r="AF109" s="512"/>
      <c r="AG109" s="512"/>
      <c r="AH109" s="512"/>
      <c r="AI109" s="512"/>
      <c r="AJ109" s="512"/>
      <c r="AK109" s="512"/>
      <c r="AL109" s="512"/>
      <c r="AM109" s="512"/>
      <c r="AN109" s="512"/>
      <c r="AO109" s="512"/>
      <c r="AP109" s="512"/>
      <c r="AQ109" s="512"/>
      <c r="AR109" s="512"/>
      <c r="AS109" s="512"/>
      <c r="AT109" s="416"/>
    </row>
    <row r="110" spans="1:48" ht="18.75" x14ac:dyDescent="0.3">
      <c r="A110" s="1" t="s">
        <v>339</v>
      </c>
      <c r="B110" s="53" t="s">
        <v>601</v>
      </c>
      <c r="C110" s="209"/>
      <c r="D110" s="536"/>
      <c r="E110" s="128"/>
      <c r="F110" s="432">
        <f t="shared" si="25"/>
        <v>150000000</v>
      </c>
      <c r="G110" s="46"/>
      <c r="H110" s="633"/>
      <c r="I110" s="735">
        <v>150000000</v>
      </c>
      <c r="J110" s="592"/>
      <c r="K110" s="592"/>
      <c r="L110" s="592"/>
      <c r="M110" s="592"/>
      <c r="N110" s="592"/>
      <c r="O110" s="592"/>
      <c r="P110" s="592"/>
      <c r="Q110" s="592"/>
      <c r="R110" s="592"/>
      <c r="S110" s="592"/>
      <c r="T110" s="600"/>
      <c r="U110" s="592"/>
      <c r="V110" s="591">
        <f t="shared" si="31"/>
        <v>150000000</v>
      </c>
      <c r="W110" s="592"/>
      <c r="X110" s="592"/>
      <c r="Y110" s="592"/>
      <c r="Z110" s="592"/>
      <c r="AA110" s="416"/>
      <c r="AB110" s="416"/>
      <c r="AC110" s="416"/>
      <c r="AD110" s="416"/>
      <c r="AE110" s="416"/>
      <c r="AF110" s="416"/>
      <c r="AG110" s="416"/>
      <c r="AH110" s="416"/>
      <c r="AI110" s="416"/>
      <c r="AJ110" s="416"/>
      <c r="AK110" s="416"/>
      <c r="AL110" s="416"/>
      <c r="AM110" s="416"/>
      <c r="AN110" s="416"/>
      <c r="AO110" s="416"/>
      <c r="AP110" s="416"/>
      <c r="AQ110" s="416"/>
      <c r="AR110" s="416"/>
      <c r="AS110" s="416"/>
      <c r="AT110" s="416"/>
      <c r="AU110" s="416"/>
    </row>
    <row r="111" spans="1:48" ht="18.75" x14ac:dyDescent="0.3">
      <c r="A111" s="1"/>
      <c r="B111" s="507" t="s">
        <v>596</v>
      </c>
      <c r="C111" s="128"/>
      <c r="D111" s="6"/>
      <c r="E111" s="209"/>
      <c r="F111" s="432">
        <f t="shared" si="25"/>
        <v>4200000</v>
      </c>
      <c r="G111" s="46"/>
      <c r="H111" s="633"/>
      <c r="I111" s="735">
        <v>4200000</v>
      </c>
      <c r="J111" s="592"/>
      <c r="K111" s="592"/>
      <c r="L111" s="592"/>
      <c r="M111" s="592"/>
      <c r="N111" s="592"/>
      <c r="O111" s="592"/>
      <c r="P111" s="592"/>
      <c r="Q111" s="592"/>
      <c r="R111" s="592"/>
      <c r="S111" s="592"/>
      <c r="T111" s="601"/>
      <c r="U111" s="592"/>
      <c r="V111" s="591">
        <f t="shared" si="31"/>
        <v>4200000</v>
      </c>
      <c r="W111" s="592"/>
      <c r="X111" s="592"/>
      <c r="Y111" s="592"/>
      <c r="Z111" s="592"/>
      <c r="AA111" s="416"/>
      <c r="AB111" s="416"/>
      <c r="AC111" s="416"/>
      <c r="AD111" s="416"/>
      <c r="AE111" s="416"/>
      <c r="AF111" s="416"/>
      <c r="AG111" s="416"/>
      <c r="AH111" s="416"/>
      <c r="AI111" s="416"/>
      <c r="AJ111" s="416"/>
      <c r="AK111" s="416"/>
      <c r="AL111" s="416"/>
      <c r="AM111" s="416"/>
      <c r="AN111" s="416"/>
      <c r="AO111" s="416"/>
      <c r="AP111" s="416"/>
      <c r="AQ111" s="416"/>
      <c r="AR111" s="416"/>
      <c r="AS111" s="416"/>
      <c r="AT111" s="416"/>
      <c r="AU111" s="416"/>
    </row>
    <row r="112" spans="1:48" ht="18.75" x14ac:dyDescent="0.3">
      <c r="A112" s="1"/>
      <c r="B112" s="507" t="s">
        <v>595</v>
      </c>
      <c r="C112" s="128"/>
      <c r="D112" s="6"/>
      <c r="E112" s="209"/>
      <c r="F112" s="432">
        <f t="shared" si="25"/>
        <v>2000000</v>
      </c>
      <c r="G112" s="46"/>
      <c r="H112" s="633"/>
      <c r="I112" s="735">
        <v>2000000</v>
      </c>
      <c r="J112" s="592"/>
      <c r="K112" s="592"/>
      <c r="L112" s="592"/>
      <c r="M112" s="592"/>
      <c r="N112" s="592"/>
      <c r="O112" s="592"/>
      <c r="P112" s="592"/>
      <c r="Q112" s="592"/>
      <c r="R112" s="592"/>
      <c r="S112" s="592"/>
      <c r="T112" s="601"/>
      <c r="U112" s="592"/>
      <c r="V112" s="591">
        <f t="shared" si="31"/>
        <v>2000000</v>
      </c>
      <c r="W112" s="592"/>
      <c r="X112" s="592"/>
      <c r="Y112" s="592"/>
      <c r="Z112" s="592"/>
      <c r="AA112" s="416"/>
      <c r="AB112" s="416"/>
      <c r="AC112" s="416"/>
      <c r="AD112" s="416"/>
      <c r="AE112" s="416"/>
      <c r="AF112" s="416"/>
      <c r="AG112" s="416"/>
      <c r="AH112" s="416"/>
      <c r="AI112" s="416"/>
      <c r="AJ112" s="416"/>
      <c r="AK112" s="416"/>
      <c r="AL112" s="416"/>
      <c r="AM112" s="416"/>
      <c r="AN112" s="416"/>
      <c r="AO112" s="416"/>
      <c r="AP112" s="416"/>
      <c r="AQ112" s="416"/>
      <c r="AR112" s="416"/>
      <c r="AS112" s="416"/>
      <c r="AT112" s="416"/>
      <c r="AU112" s="416"/>
    </row>
    <row r="113" spans="1:47" ht="18.75" x14ac:dyDescent="0.3">
      <c r="A113" s="1" t="s">
        <v>341</v>
      </c>
      <c r="B113" s="60" t="s">
        <v>343</v>
      </c>
      <c r="C113" s="128"/>
      <c r="D113" s="6"/>
      <c r="E113" s="209"/>
      <c r="F113" s="432">
        <f t="shared" si="25"/>
        <v>6000000</v>
      </c>
      <c r="G113" s="46"/>
      <c r="H113" s="633"/>
      <c r="I113" s="735">
        <v>6000000</v>
      </c>
      <c r="J113" s="589"/>
      <c r="K113" s="589"/>
      <c r="L113" s="589"/>
      <c r="M113" s="589"/>
      <c r="N113" s="589"/>
      <c r="O113" s="589"/>
      <c r="P113" s="589"/>
      <c r="Q113" s="589"/>
      <c r="R113" s="589"/>
      <c r="S113" s="589"/>
      <c r="T113" s="589"/>
      <c r="U113" s="589"/>
      <c r="V113" s="591">
        <f t="shared" si="31"/>
        <v>6000000</v>
      </c>
      <c r="W113" s="589"/>
      <c r="X113" s="589"/>
      <c r="Y113" s="589"/>
      <c r="Z113" s="589"/>
      <c r="AA113" s="512"/>
      <c r="AB113" s="512"/>
      <c r="AC113" s="512"/>
      <c r="AD113" s="512"/>
      <c r="AE113" s="512"/>
      <c r="AF113" s="512"/>
      <c r="AG113" s="512"/>
      <c r="AH113" s="512"/>
      <c r="AI113" s="512"/>
      <c r="AJ113" s="512"/>
      <c r="AK113" s="512"/>
      <c r="AL113" s="512"/>
      <c r="AM113" s="512"/>
      <c r="AN113" s="512"/>
      <c r="AO113" s="512"/>
      <c r="AP113" s="512"/>
      <c r="AQ113" s="512"/>
      <c r="AR113" s="512"/>
      <c r="AS113" s="512"/>
      <c r="AT113" s="416"/>
    </row>
    <row r="114" spans="1:47" ht="18.75" x14ac:dyDescent="0.3">
      <c r="A114" s="1" t="s">
        <v>342</v>
      </c>
      <c r="B114" s="53" t="s">
        <v>602</v>
      </c>
      <c r="C114" s="209"/>
      <c r="D114" s="536"/>
      <c r="E114" s="128"/>
      <c r="F114" s="432">
        <f t="shared" si="25"/>
        <v>50000</v>
      </c>
      <c r="G114" s="46"/>
      <c r="H114" s="633"/>
      <c r="I114" s="735">
        <v>50000</v>
      </c>
      <c r="J114" s="589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91">
        <f t="shared" si="31"/>
        <v>50000</v>
      </c>
      <c r="W114" s="589"/>
      <c r="X114" s="589"/>
      <c r="Y114" s="589"/>
      <c r="Z114" s="589"/>
      <c r="AA114" s="512"/>
      <c r="AB114" s="512"/>
      <c r="AC114" s="512"/>
      <c r="AD114" s="512"/>
      <c r="AE114" s="512"/>
      <c r="AF114" s="512"/>
      <c r="AG114" s="512"/>
      <c r="AH114" s="512"/>
      <c r="AI114" s="512"/>
      <c r="AJ114" s="512"/>
      <c r="AK114" s="512"/>
      <c r="AL114" s="512"/>
      <c r="AM114" s="512"/>
      <c r="AN114" s="512"/>
      <c r="AO114" s="512"/>
      <c r="AP114" s="512"/>
      <c r="AQ114" s="512"/>
      <c r="AR114" s="512"/>
      <c r="AS114" s="512"/>
      <c r="AT114" s="416"/>
    </row>
    <row r="115" spans="1:47" ht="18.75" x14ac:dyDescent="0.3">
      <c r="A115" s="1"/>
      <c r="B115" s="53" t="s">
        <v>674</v>
      </c>
      <c r="C115" s="209"/>
      <c r="D115" s="209"/>
      <c r="E115" s="209"/>
      <c r="F115" s="432">
        <f t="shared" si="25"/>
        <v>15000</v>
      </c>
      <c r="G115" s="46"/>
      <c r="H115" s="633"/>
      <c r="I115" s="678"/>
      <c r="J115" s="589"/>
      <c r="K115" s="589"/>
      <c r="L115" s="589"/>
      <c r="M115" s="589"/>
      <c r="N115" s="589"/>
      <c r="O115" s="589"/>
      <c r="P115" s="589"/>
      <c r="Q115" s="589"/>
      <c r="R115" s="589"/>
      <c r="S115" s="589"/>
      <c r="T115" s="589"/>
      <c r="U115" s="589"/>
      <c r="V115" s="591">
        <f>SUM(I115:U115)+W115</f>
        <v>15000</v>
      </c>
      <c r="W115" s="726">
        <v>15000</v>
      </c>
      <c r="X115" s="589"/>
      <c r="Y115" s="589"/>
      <c r="Z115" s="589"/>
      <c r="AA115" s="512"/>
      <c r="AB115" s="512"/>
      <c r="AC115" s="512"/>
      <c r="AD115" s="512"/>
      <c r="AE115" s="512"/>
      <c r="AF115" s="512"/>
      <c r="AG115" s="512"/>
      <c r="AH115" s="512"/>
      <c r="AI115" s="512"/>
      <c r="AJ115" s="512"/>
      <c r="AK115" s="512"/>
      <c r="AL115" s="512"/>
      <c r="AM115" s="512"/>
      <c r="AN115" s="512"/>
      <c r="AO115" s="512"/>
      <c r="AP115" s="512"/>
      <c r="AQ115" s="512"/>
      <c r="AR115" s="512"/>
      <c r="AS115" s="512"/>
      <c r="AT115" s="416"/>
    </row>
    <row r="116" spans="1:47" s="564" customFormat="1" ht="18.75" x14ac:dyDescent="0.3">
      <c r="A116" s="125" t="s">
        <v>346</v>
      </c>
      <c r="B116" s="123" t="s">
        <v>347</v>
      </c>
      <c r="C116" s="419">
        <f>SUM(C108:C115)</f>
        <v>0</v>
      </c>
      <c r="D116" s="188">
        <f>SUM(D108:D115)</f>
        <v>0</v>
      </c>
      <c r="E116" s="419">
        <f>SUM(E108:E115)</f>
        <v>0</v>
      </c>
      <c r="F116" s="498">
        <f t="shared" si="25"/>
        <v>171265000</v>
      </c>
      <c r="G116" s="212"/>
      <c r="H116" s="634"/>
      <c r="I116" s="212">
        <f>SUM(I108:I115)</f>
        <v>171250000</v>
      </c>
      <c r="J116" s="595">
        <f>SUM(J108:J115)</f>
        <v>0</v>
      </c>
      <c r="K116" s="595">
        <f t="shared" ref="K116:U116" si="32">SUM(K108:K115)</f>
        <v>0</v>
      </c>
      <c r="L116" s="595">
        <f t="shared" si="32"/>
        <v>0</v>
      </c>
      <c r="M116" s="595">
        <f t="shared" si="32"/>
        <v>0</v>
      </c>
      <c r="N116" s="595">
        <f t="shared" si="32"/>
        <v>0</v>
      </c>
      <c r="O116" s="595">
        <f t="shared" si="32"/>
        <v>0</v>
      </c>
      <c r="P116" s="595">
        <f t="shared" si="32"/>
        <v>0</v>
      </c>
      <c r="Q116" s="595">
        <f t="shared" si="32"/>
        <v>0</v>
      </c>
      <c r="R116" s="595">
        <f t="shared" si="32"/>
        <v>0</v>
      </c>
      <c r="S116" s="595">
        <f t="shared" si="32"/>
        <v>0</v>
      </c>
      <c r="T116" s="595">
        <f t="shared" si="32"/>
        <v>0</v>
      </c>
      <c r="U116" s="595">
        <f t="shared" si="32"/>
        <v>0</v>
      </c>
      <c r="V116" s="595">
        <f>SUM(V108:V115)</f>
        <v>171265000</v>
      </c>
      <c r="W116" s="595"/>
      <c r="X116" s="595"/>
      <c r="Y116" s="595"/>
      <c r="Z116" s="595"/>
      <c r="AA116" s="388"/>
      <c r="AB116" s="388"/>
      <c r="AC116" s="388"/>
      <c r="AD116" s="388"/>
      <c r="AE116" s="388"/>
      <c r="AF116" s="388"/>
      <c r="AG116" s="388"/>
      <c r="AH116" s="388"/>
      <c r="AI116" s="388"/>
      <c r="AJ116" s="388"/>
      <c r="AK116" s="388"/>
      <c r="AL116" s="388"/>
      <c r="AM116" s="388"/>
      <c r="AN116" s="388"/>
      <c r="AO116" s="388"/>
      <c r="AP116" s="388"/>
      <c r="AQ116" s="388"/>
      <c r="AR116" s="388"/>
      <c r="AS116" s="388"/>
      <c r="AT116" s="388"/>
      <c r="AU116" s="388"/>
    </row>
    <row r="117" spans="1:47" ht="18.75" x14ac:dyDescent="0.3">
      <c r="A117" s="1" t="s">
        <v>350</v>
      </c>
      <c r="B117" s="53" t="s">
        <v>356</v>
      </c>
      <c r="C117" s="209"/>
      <c r="D117" s="536"/>
      <c r="E117" s="128"/>
      <c r="F117" s="432">
        <f t="shared" si="25"/>
        <v>0</v>
      </c>
      <c r="G117" s="46"/>
      <c r="H117" s="633"/>
      <c r="I117" s="46"/>
      <c r="J117" s="589"/>
      <c r="K117" s="589"/>
      <c r="L117" s="589"/>
      <c r="M117" s="589"/>
      <c r="N117" s="589"/>
      <c r="O117" s="589"/>
      <c r="P117" s="589"/>
      <c r="Q117" s="589"/>
      <c r="R117" s="589"/>
      <c r="S117" s="589"/>
      <c r="T117" s="589"/>
      <c r="U117" s="589"/>
      <c r="V117" s="589">
        <f>SUM(J117:U117)</f>
        <v>0</v>
      </c>
      <c r="W117" s="589"/>
      <c r="X117" s="589"/>
      <c r="Y117" s="589"/>
      <c r="Z117" s="589"/>
      <c r="AA117" s="512"/>
      <c r="AB117" s="512"/>
      <c r="AC117" s="512"/>
      <c r="AD117" s="512"/>
      <c r="AE117" s="512"/>
      <c r="AF117" s="512"/>
      <c r="AG117" s="512"/>
      <c r="AH117" s="512"/>
      <c r="AI117" s="512"/>
      <c r="AJ117" s="512"/>
      <c r="AK117" s="512"/>
      <c r="AL117" s="512"/>
      <c r="AM117" s="512"/>
      <c r="AN117" s="512"/>
      <c r="AO117" s="512"/>
      <c r="AP117" s="512"/>
      <c r="AQ117" s="512"/>
      <c r="AR117" s="512"/>
      <c r="AS117" s="512"/>
      <c r="AT117" s="416"/>
    </row>
    <row r="118" spans="1:47" ht="18.75" x14ac:dyDescent="0.3">
      <c r="A118" s="1" t="s">
        <v>351</v>
      </c>
      <c r="B118" s="53" t="s">
        <v>600</v>
      </c>
      <c r="C118" s="209"/>
      <c r="D118" s="536"/>
      <c r="E118" s="128"/>
      <c r="F118" s="432">
        <f t="shared" si="25"/>
        <v>4208581</v>
      </c>
      <c r="G118" s="46"/>
      <c r="H118" s="633"/>
      <c r="I118" s="46"/>
      <c r="J118" s="589"/>
      <c r="K118" s="589"/>
      <c r="L118" s="726">
        <v>2863981</v>
      </c>
      <c r="M118" s="589"/>
      <c r="N118" s="726">
        <v>500000</v>
      </c>
      <c r="O118" s="726">
        <v>400000</v>
      </c>
      <c r="P118" s="726">
        <v>30000</v>
      </c>
      <c r="Q118" s="726">
        <v>414600</v>
      </c>
      <c r="R118" s="589"/>
      <c r="S118" s="589"/>
      <c r="T118" s="589"/>
      <c r="U118" s="589"/>
      <c r="V118" s="589">
        <f t="shared" ref="V118:V125" si="33">SUM(J118:U118)</f>
        <v>4208581</v>
      </c>
      <c r="W118" s="589"/>
      <c r="X118" s="589"/>
      <c r="Y118" s="589"/>
      <c r="Z118" s="589"/>
      <c r="AA118" s="512"/>
      <c r="AB118" s="512"/>
      <c r="AC118" s="512"/>
      <c r="AD118" s="512"/>
      <c r="AE118" s="512"/>
      <c r="AF118" s="512"/>
      <c r="AG118" s="512"/>
      <c r="AH118" s="512"/>
      <c r="AI118" s="512"/>
      <c r="AJ118" s="512"/>
      <c r="AK118" s="512"/>
      <c r="AL118" s="512"/>
      <c r="AM118" s="512"/>
      <c r="AN118" s="512"/>
      <c r="AO118" s="512"/>
      <c r="AP118" s="512"/>
      <c r="AQ118" s="512"/>
      <c r="AR118" s="512"/>
      <c r="AS118" s="512"/>
      <c r="AT118" s="416"/>
    </row>
    <row r="119" spans="1:47" ht="18.75" x14ac:dyDescent="0.3">
      <c r="A119" s="1" t="s">
        <v>352</v>
      </c>
      <c r="B119" s="53" t="s">
        <v>208</v>
      </c>
      <c r="C119" s="209"/>
      <c r="D119" s="536"/>
      <c r="E119" s="128"/>
      <c r="F119" s="432">
        <f t="shared" si="25"/>
        <v>3635000</v>
      </c>
      <c r="G119" s="46"/>
      <c r="H119" s="633"/>
      <c r="I119" s="46"/>
      <c r="J119" s="589"/>
      <c r="K119" s="589"/>
      <c r="L119" s="589"/>
      <c r="M119" s="589"/>
      <c r="N119" s="589"/>
      <c r="O119" s="589"/>
      <c r="P119" s="589"/>
      <c r="Q119" s="589"/>
      <c r="R119" s="726">
        <v>2135000</v>
      </c>
      <c r="S119" s="726">
        <v>1500000</v>
      </c>
      <c r="T119" s="589"/>
      <c r="U119" s="589"/>
      <c r="V119" s="589">
        <f t="shared" si="33"/>
        <v>3635000</v>
      </c>
      <c r="W119" s="589"/>
      <c r="X119" s="589"/>
      <c r="Y119" s="589"/>
      <c r="Z119" s="589"/>
      <c r="AA119" s="512"/>
      <c r="AB119" s="512"/>
      <c r="AC119" s="512"/>
      <c r="AD119" s="512"/>
      <c r="AE119" s="512"/>
      <c r="AF119" s="512"/>
      <c r="AG119" s="512"/>
      <c r="AH119" s="512"/>
      <c r="AI119" s="512"/>
      <c r="AJ119" s="512"/>
      <c r="AK119" s="512"/>
      <c r="AL119" s="512"/>
      <c r="AM119" s="512"/>
      <c r="AN119" s="512"/>
      <c r="AO119" s="512"/>
      <c r="AP119" s="512"/>
      <c r="AQ119" s="512"/>
      <c r="AR119" s="512"/>
      <c r="AS119" s="512"/>
      <c r="AT119" s="416"/>
    </row>
    <row r="120" spans="1:47" ht="18.75" x14ac:dyDescent="0.3">
      <c r="A120" s="1" t="s">
        <v>353</v>
      </c>
      <c r="B120" s="53" t="s">
        <v>357</v>
      </c>
      <c r="C120" s="209"/>
      <c r="D120" s="536"/>
      <c r="E120" s="128"/>
      <c r="F120" s="432">
        <f t="shared" si="25"/>
        <v>0</v>
      </c>
      <c r="G120" s="46"/>
      <c r="H120" s="633"/>
      <c r="I120" s="46"/>
      <c r="J120" s="589"/>
      <c r="K120" s="589"/>
      <c r="L120" s="589"/>
      <c r="M120" s="589"/>
      <c r="N120" s="589"/>
      <c r="O120" s="589"/>
      <c r="P120" s="589"/>
      <c r="Q120" s="589"/>
      <c r="R120" s="713"/>
      <c r="S120" s="713"/>
      <c r="T120" s="589"/>
      <c r="U120" s="589"/>
      <c r="V120" s="589">
        <f t="shared" si="33"/>
        <v>0</v>
      </c>
      <c r="W120" s="589"/>
      <c r="X120" s="589"/>
      <c r="Y120" s="589"/>
      <c r="Z120" s="589"/>
      <c r="AA120" s="512"/>
      <c r="AB120" s="512"/>
      <c r="AC120" s="512"/>
      <c r="AD120" s="512"/>
      <c r="AE120" s="512"/>
      <c r="AF120" s="512"/>
      <c r="AG120" s="512"/>
      <c r="AH120" s="512"/>
      <c r="AI120" s="512"/>
      <c r="AJ120" s="512"/>
      <c r="AK120" s="512"/>
      <c r="AL120" s="512"/>
      <c r="AM120" s="512"/>
      <c r="AN120" s="512"/>
      <c r="AO120" s="512"/>
      <c r="AP120" s="512"/>
      <c r="AQ120" s="512"/>
      <c r="AR120" s="512"/>
      <c r="AS120" s="512"/>
      <c r="AT120" s="416"/>
    </row>
    <row r="121" spans="1:47" ht="18.75" x14ac:dyDescent="0.3">
      <c r="A121" s="1" t="s">
        <v>354</v>
      </c>
      <c r="B121" s="53" t="s">
        <v>358</v>
      </c>
      <c r="C121" s="209"/>
      <c r="D121" s="536"/>
      <c r="E121" s="128"/>
      <c r="F121" s="432">
        <f t="shared" si="25"/>
        <v>2789430</v>
      </c>
      <c r="G121" s="46"/>
      <c r="H121" s="633"/>
      <c r="I121" s="46"/>
      <c r="J121" s="589"/>
      <c r="K121" s="726">
        <v>2789430</v>
      </c>
      <c r="L121" s="589"/>
      <c r="M121" s="589"/>
      <c r="N121" s="589"/>
      <c r="O121" s="589"/>
      <c r="P121" s="589"/>
      <c r="Q121" s="589"/>
      <c r="R121" s="713"/>
      <c r="S121" s="713"/>
      <c r="T121" s="589"/>
      <c r="U121" s="589"/>
      <c r="V121" s="589">
        <f t="shared" si="33"/>
        <v>2789430</v>
      </c>
      <c r="W121" s="589"/>
      <c r="X121" s="589"/>
      <c r="Y121" s="589"/>
      <c r="Z121" s="589"/>
      <c r="AA121" s="512"/>
      <c r="AB121" s="512"/>
      <c r="AC121" s="512"/>
      <c r="AD121" s="512"/>
      <c r="AE121" s="512"/>
      <c r="AF121" s="512"/>
      <c r="AG121" s="512"/>
      <c r="AH121" s="512"/>
      <c r="AI121" s="512"/>
      <c r="AJ121" s="512"/>
      <c r="AK121" s="512"/>
      <c r="AL121" s="512"/>
      <c r="AM121" s="512"/>
      <c r="AN121" s="512"/>
      <c r="AO121" s="512"/>
      <c r="AP121" s="512"/>
      <c r="AQ121" s="512"/>
      <c r="AR121" s="512"/>
      <c r="AS121" s="512"/>
      <c r="AT121" s="416"/>
    </row>
    <row r="122" spans="1:47" ht="18.75" x14ac:dyDescent="0.3">
      <c r="A122" s="1" t="s">
        <v>355</v>
      </c>
      <c r="B122" s="53" t="s">
        <v>412</v>
      </c>
      <c r="C122" s="209"/>
      <c r="D122" s="536"/>
      <c r="E122" s="128"/>
      <c r="F122" s="432">
        <f t="shared" si="25"/>
        <v>1764596</v>
      </c>
      <c r="G122" s="46"/>
      <c r="H122" s="633"/>
      <c r="I122" s="46"/>
      <c r="J122" s="211"/>
      <c r="K122" s="727">
        <v>753146</v>
      </c>
      <c r="L122" s="689"/>
      <c r="M122" s="519"/>
      <c r="N122" s="519"/>
      <c r="O122" s="726">
        <v>30000</v>
      </c>
      <c r="P122" s="519"/>
      <c r="Q122" s="519"/>
      <c r="R122" s="726">
        <v>576450</v>
      </c>
      <c r="S122" s="726">
        <v>405000</v>
      </c>
      <c r="T122" s="519"/>
      <c r="U122" s="519"/>
      <c r="V122" s="589">
        <f t="shared" si="33"/>
        <v>1764596</v>
      </c>
      <c r="W122" s="519"/>
      <c r="X122" s="519"/>
      <c r="Y122" s="519"/>
      <c r="Z122" s="519"/>
      <c r="AT122" s="416"/>
    </row>
    <row r="123" spans="1:47" ht="18.75" x14ac:dyDescent="0.3">
      <c r="A123" s="1" t="s">
        <v>359</v>
      </c>
      <c r="B123" s="53" t="s">
        <v>498</v>
      </c>
      <c r="C123" s="209"/>
      <c r="D123" s="536"/>
      <c r="E123" s="128"/>
      <c r="F123" s="432">
        <f t="shared" si="25"/>
        <v>0</v>
      </c>
      <c r="G123" s="46"/>
      <c r="H123" s="633"/>
      <c r="I123" s="46"/>
      <c r="J123" s="592"/>
      <c r="K123" s="714"/>
      <c r="L123" s="592"/>
      <c r="M123" s="592"/>
      <c r="N123" s="592"/>
      <c r="O123" s="592"/>
      <c r="P123" s="592"/>
      <c r="Q123" s="592"/>
      <c r="R123" s="592"/>
      <c r="S123" s="592"/>
      <c r="T123" s="592"/>
      <c r="U123" s="592"/>
      <c r="V123" s="589">
        <f t="shared" si="33"/>
        <v>0</v>
      </c>
      <c r="W123" s="592"/>
      <c r="X123" s="592"/>
      <c r="Y123" s="592"/>
      <c r="Z123" s="592"/>
      <c r="AA123" s="416"/>
      <c r="AB123" s="416"/>
      <c r="AC123" s="416"/>
      <c r="AD123" s="416"/>
      <c r="AE123" s="416"/>
      <c r="AF123" s="416"/>
      <c r="AG123" s="416"/>
      <c r="AH123" s="416"/>
      <c r="AI123" s="416"/>
      <c r="AJ123" s="416"/>
      <c r="AK123" s="416"/>
      <c r="AL123" s="416"/>
      <c r="AM123" s="416"/>
      <c r="AN123" s="416"/>
      <c r="AO123" s="416"/>
      <c r="AP123" s="416"/>
      <c r="AQ123" s="416"/>
      <c r="AR123" s="416"/>
      <c r="AS123" s="416"/>
      <c r="AT123" s="416"/>
      <c r="AU123" s="416"/>
    </row>
    <row r="124" spans="1:47" s="512" customFormat="1" ht="18.75" x14ac:dyDescent="0.3">
      <c r="A124" s="1" t="s">
        <v>361</v>
      </c>
      <c r="B124" s="53" t="s">
        <v>362</v>
      </c>
      <c r="C124" s="209"/>
      <c r="D124" s="536"/>
      <c r="E124" s="128"/>
      <c r="F124" s="432">
        <f t="shared" si="25"/>
        <v>0</v>
      </c>
      <c r="G124" s="46"/>
      <c r="H124" s="633"/>
      <c r="I124" s="46"/>
      <c r="J124" s="589"/>
      <c r="K124" s="589"/>
      <c r="L124" s="589"/>
      <c r="M124" s="589"/>
      <c r="N124" s="589"/>
      <c r="O124" s="589"/>
      <c r="P124" s="589"/>
      <c r="Q124" s="589"/>
      <c r="R124" s="589"/>
      <c r="S124" s="589"/>
      <c r="T124" s="589"/>
      <c r="U124" s="589"/>
      <c r="V124" s="589">
        <f t="shared" si="33"/>
        <v>0</v>
      </c>
      <c r="W124" s="589"/>
      <c r="X124" s="589"/>
      <c r="Y124" s="589"/>
      <c r="Z124" s="589"/>
    </row>
    <row r="125" spans="1:47" s="512" customFormat="1" ht="18.75" x14ac:dyDescent="0.3">
      <c r="A125" s="1" t="s">
        <v>363</v>
      </c>
      <c r="B125" s="53" t="s">
        <v>364</v>
      </c>
      <c r="C125" s="209"/>
      <c r="D125" s="536"/>
      <c r="E125" s="128"/>
      <c r="F125" s="432">
        <f t="shared" si="25"/>
        <v>11000</v>
      </c>
      <c r="G125" s="46"/>
      <c r="H125" s="633"/>
      <c r="I125" s="46"/>
      <c r="J125" s="589"/>
      <c r="K125" s="589"/>
      <c r="L125" s="726">
        <v>11000</v>
      </c>
      <c r="M125" s="589"/>
      <c r="N125" s="589"/>
      <c r="O125" s="589"/>
      <c r="P125" s="589"/>
      <c r="Q125" s="589"/>
      <c r="R125" s="589"/>
      <c r="S125" s="589"/>
      <c r="T125" s="589"/>
      <c r="U125" s="589"/>
      <c r="V125" s="589">
        <f t="shared" si="33"/>
        <v>11000</v>
      </c>
      <c r="W125" s="589"/>
      <c r="X125" s="589"/>
      <c r="Y125" s="589"/>
      <c r="Z125" s="589"/>
    </row>
    <row r="126" spans="1:47" s="564" customFormat="1" ht="18.75" x14ac:dyDescent="0.3">
      <c r="A126" s="537" t="s">
        <v>348</v>
      </c>
      <c r="B126" s="538" t="s">
        <v>349</v>
      </c>
      <c r="C126" s="419">
        <f>SUM(C117:C125)</f>
        <v>0</v>
      </c>
      <c r="D126" s="195">
        <f>SUM(D117:D125)</f>
        <v>0</v>
      </c>
      <c r="E126" s="419">
        <f>SUM(E117:E125)</f>
        <v>0</v>
      </c>
      <c r="F126" s="498">
        <f>SUM(F118:F125)</f>
        <v>12408607</v>
      </c>
      <c r="G126" s="212"/>
      <c r="H126" s="634"/>
      <c r="I126" s="212"/>
      <c r="J126" s="598">
        <f>SUM(J122:J125)</f>
        <v>0</v>
      </c>
      <c r="K126" s="598">
        <f>SUM(K117:K125)</f>
        <v>3542576</v>
      </c>
      <c r="L126" s="598">
        <f t="shared" ref="L126:S126" si="34">SUM(L117:L125)</f>
        <v>2874981</v>
      </c>
      <c r="M126" s="598">
        <f t="shared" si="34"/>
        <v>0</v>
      </c>
      <c r="N126" s="598">
        <f t="shared" si="34"/>
        <v>500000</v>
      </c>
      <c r="O126" s="598">
        <f t="shared" si="34"/>
        <v>430000</v>
      </c>
      <c r="P126" s="598">
        <f t="shared" si="34"/>
        <v>30000</v>
      </c>
      <c r="Q126" s="598">
        <f t="shared" si="34"/>
        <v>414600</v>
      </c>
      <c r="R126" s="598">
        <f t="shared" si="34"/>
        <v>2711450</v>
      </c>
      <c r="S126" s="598">
        <f t="shared" si="34"/>
        <v>1905000</v>
      </c>
      <c r="T126" s="598">
        <f>SUM(T117:T125)</f>
        <v>0</v>
      </c>
      <c r="U126" s="598">
        <f>SUM(U117:U125)</f>
        <v>0</v>
      </c>
      <c r="V126" s="594">
        <f>SUM(V117:V125)</f>
        <v>12408607</v>
      </c>
      <c r="W126" s="594"/>
      <c r="X126" s="594"/>
      <c r="Y126" s="594"/>
      <c r="Z126" s="594"/>
    </row>
    <row r="127" spans="1:47" s="512" customFormat="1" ht="18.75" x14ac:dyDescent="0.3">
      <c r="A127" s="1" t="s">
        <v>365</v>
      </c>
      <c r="B127" s="53" t="s">
        <v>367</v>
      </c>
      <c r="C127" s="423"/>
      <c r="D127" s="424"/>
      <c r="E127" s="423"/>
      <c r="F127" s="432">
        <f t="shared" si="25"/>
        <v>460000</v>
      </c>
      <c r="G127" s="46"/>
      <c r="H127" s="633"/>
      <c r="I127" s="46"/>
      <c r="J127" s="589"/>
      <c r="K127" s="589"/>
      <c r="L127" s="686">
        <v>460000</v>
      </c>
      <c r="M127" s="589"/>
      <c r="N127" s="589"/>
      <c r="O127" s="589"/>
      <c r="P127" s="589"/>
      <c r="Q127" s="589"/>
      <c r="R127" s="589"/>
      <c r="S127" s="589"/>
      <c r="T127" s="589"/>
      <c r="U127" s="589"/>
      <c r="V127" s="589">
        <f>SUM(J127:U127)</f>
        <v>460000</v>
      </c>
      <c r="W127" s="589"/>
      <c r="X127" s="589"/>
      <c r="Y127" s="589"/>
      <c r="Z127" s="589"/>
    </row>
    <row r="128" spans="1:47" s="512" customFormat="1" ht="18.75" x14ac:dyDescent="0.3">
      <c r="A128" s="1" t="s">
        <v>366</v>
      </c>
      <c r="B128" s="53" t="s">
        <v>368</v>
      </c>
      <c r="C128" s="424"/>
      <c r="D128" s="424"/>
      <c r="E128" s="423"/>
      <c r="F128" s="432">
        <f t="shared" si="25"/>
        <v>0</v>
      </c>
      <c r="G128" s="46"/>
      <c r="H128" s="633"/>
      <c r="I128" s="46"/>
      <c r="J128" s="589"/>
      <c r="K128" s="589"/>
      <c r="L128" s="589"/>
      <c r="M128" s="589"/>
      <c r="N128" s="589"/>
      <c r="O128" s="589"/>
      <c r="P128" s="589"/>
      <c r="Q128" s="589"/>
      <c r="R128" s="589"/>
      <c r="S128" s="589"/>
      <c r="T128" s="589"/>
      <c r="U128" s="589"/>
      <c r="V128" s="589">
        <f>SUM(J128:U128)</f>
        <v>0</v>
      </c>
      <c r="W128" s="589"/>
      <c r="X128" s="589"/>
      <c r="Y128" s="589"/>
      <c r="Z128" s="589"/>
    </row>
    <row r="129" spans="1:26" s="565" customFormat="1" ht="18.75" x14ac:dyDescent="0.3">
      <c r="A129" s="537" t="s">
        <v>369</v>
      </c>
      <c r="B129" s="538" t="s">
        <v>370</v>
      </c>
      <c r="C129" s="419">
        <f>SUM(C127:C128)</f>
        <v>0</v>
      </c>
      <c r="D129" s="188">
        <f>SUM(D127:D128)</f>
        <v>0</v>
      </c>
      <c r="E129" s="419">
        <f>SUM(E127:E128)</f>
        <v>0</v>
      </c>
      <c r="F129" s="498">
        <f>SUM(F127:F128)</f>
        <v>460000</v>
      </c>
      <c r="G129" s="419"/>
      <c r="H129" s="643"/>
      <c r="I129" s="419"/>
      <c r="J129" s="596">
        <f>SUM(J127:J128)</f>
        <v>0</v>
      </c>
      <c r="K129" s="596">
        <f t="shared" ref="K129:Q129" si="35">SUM(K127:K128)</f>
        <v>0</v>
      </c>
      <c r="L129" s="596">
        <f t="shared" si="35"/>
        <v>460000</v>
      </c>
      <c r="M129" s="596">
        <f t="shared" si="35"/>
        <v>0</v>
      </c>
      <c r="N129" s="596">
        <f t="shared" si="35"/>
        <v>0</v>
      </c>
      <c r="O129" s="596">
        <f t="shared" si="35"/>
        <v>0</v>
      </c>
      <c r="P129" s="596">
        <f t="shared" si="35"/>
        <v>0</v>
      </c>
      <c r="Q129" s="596">
        <f t="shared" si="35"/>
        <v>0</v>
      </c>
      <c r="R129" s="596">
        <f>SUM(R127:R128)</f>
        <v>0</v>
      </c>
      <c r="S129" s="596">
        <f>SUM(S127:S128)</f>
        <v>0</v>
      </c>
      <c r="T129" s="596">
        <f>SUM(T127:T128)</f>
        <v>0</v>
      </c>
      <c r="U129" s="596">
        <f>SUM(U127:U128)</f>
        <v>0</v>
      </c>
      <c r="V129" s="596">
        <f>SUM(V127:V128)</f>
        <v>460000</v>
      </c>
      <c r="W129" s="596"/>
      <c r="X129" s="596"/>
      <c r="Y129" s="596"/>
      <c r="Z129" s="596"/>
    </row>
    <row r="130" spans="1:26" s="512" customFormat="1" ht="18.75" x14ac:dyDescent="0.3">
      <c r="A130" s="1" t="s">
        <v>371</v>
      </c>
      <c r="B130" s="53" t="s">
        <v>372</v>
      </c>
      <c r="C130" s="423"/>
      <c r="D130" s="424"/>
      <c r="E130" s="423"/>
      <c r="F130" s="432">
        <f t="shared" si="25"/>
        <v>0</v>
      </c>
      <c r="G130" s="46"/>
      <c r="H130" s="633"/>
      <c r="I130" s="46"/>
      <c r="J130" s="589"/>
      <c r="K130" s="589"/>
      <c r="L130" s="589"/>
      <c r="M130" s="589"/>
      <c r="N130" s="589"/>
      <c r="O130" s="589"/>
      <c r="P130" s="589"/>
      <c r="Q130" s="589"/>
      <c r="R130" s="589"/>
      <c r="S130" s="589"/>
      <c r="T130" s="589"/>
      <c r="U130" s="589"/>
      <c r="V130" s="589">
        <f>SUM(J130:U130)</f>
        <v>0</v>
      </c>
      <c r="W130" s="589"/>
      <c r="X130" s="589"/>
      <c r="Y130" s="589"/>
      <c r="Z130" s="589"/>
    </row>
    <row r="131" spans="1:26" s="512" customFormat="1" ht="18.75" x14ac:dyDescent="0.3">
      <c r="A131" s="1" t="s">
        <v>373</v>
      </c>
      <c r="B131" s="53" t="s">
        <v>374</v>
      </c>
      <c r="C131" s="424"/>
      <c r="D131" s="424"/>
      <c r="E131" s="423"/>
      <c r="F131" s="432">
        <f t="shared" si="25"/>
        <v>0</v>
      </c>
      <c r="G131" s="46"/>
      <c r="H131" s="633"/>
      <c r="I131" s="46"/>
      <c r="J131" s="589"/>
      <c r="K131" s="589"/>
      <c r="L131" s="589"/>
      <c r="M131" s="589"/>
      <c r="N131" s="589"/>
      <c r="O131" s="589"/>
      <c r="P131" s="589"/>
      <c r="Q131" s="589"/>
      <c r="R131" s="589"/>
      <c r="S131" s="589"/>
      <c r="T131" s="589"/>
      <c r="U131" s="589"/>
      <c r="V131" s="589">
        <f>SUM(J131:U131)</f>
        <v>0</v>
      </c>
      <c r="W131" s="589"/>
      <c r="X131" s="589"/>
      <c r="Y131" s="589"/>
      <c r="Z131" s="589"/>
    </row>
    <row r="132" spans="1:26" s="565" customFormat="1" ht="18.75" x14ac:dyDescent="0.3">
      <c r="A132" s="537" t="s">
        <v>375</v>
      </c>
      <c r="B132" s="538" t="s">
        <v>378</v>
      </c>
      <c r="C132" s="419">
        <f>SUM(C130:C131)</f>
        <v>0</v>
      </c>
      <c r="D132" s="188">
        <f>SUM(D130:D131)</f>
        <v>0</v>
      </c>
      <c r="E132" s="419">
        <f>SUM(E130:E131)</f>
        <v>0</v>
      </c>
      <c r="F132" s="498">
        <f>SUM(F130:F131)</f>
        <v>0</v>
      </c>
      <c r="G132" s="419"/>
      <c r="H132" s="643"/>
      <c r="I132" s="419"/>
      <c r="J132" s="596">
        <f>SUM(J130:J131)</f>
        <v>0</v>
      </c>
      <c r="K132" s="596">
        <f t="shared" ref="K132:Q132" si="36">SUM(K130:K131)</f>
        <v>0</v>
      </c>
      <c r="L132" s="596">
        <f t="shared" si="36"/>
        <v>0</v>
      </c>
      <c r="M132" s="596">
        <f t="shared" si="36"/>
        <v>0</v>
      </c>
      <c r="N132" s="596">
        <f t="shared" si="36"/>
        <v>0</v>
      </c>
      <c r="O132" s="596">
        <f t="shared" si="36"/>
        <v>0</v>
      </c>
      <c r="P132" s="596">
        <f t="shared" si="36"/>
        <v>0</v>
      </c>
      <c r="Q132" s="596">
        <f t="shared" si="36"/>
        <v>0</v>
      </c>
      <c r="R132" s="596">
        <f>SUM(R130:R131)</f>
        <v>0</v>
      </c>
      <c r="S132" s="596">
        <f>SUM(S130:S131)</f>
        <v>0</v>
      </c>
      <c r="T132" s="596">
        <f>SUM(T130:T131)</f>
        <v>0</v>
      </c>
      <c r="U132" s="596">
        <f>SUM(U130:U131)</f>
        <v>0</v>
      </c>
      <c r="V132" s="596">
        <f>SUM(V130:V131)</f>
        <v>0</v>
      </c>
      <c r="W132" s="596"/>
      <c r="X132" s="596"/>
      <c r="Y132" s="596"/>
      <c r="Z132" s="596"/>
    </row>
    <row r="133" spans="1:26" s="512" customFormat="1" ht="18.75" x14ac:dyDescent="0.3">
      <c r="A133" s="1" t="s">
        <v>379</v>
      </c>
      <c r="B133" s="53" t="s">
        <v>380</v>
      </c>
      <c r="C133" s="423"/>
      <c r="D133" s="424"/>
      <c r="E133" s="423"/>
      <c r="F133" s="432">
        <f t="shared" si="25"/>
        <v>0</v>
      </c>
      <c r="G133" s="46"/>
      <c r="H133" s="633"/>
      <c r="I133" s="46"/>
      <c r="J133" s="589"/>
      <c r="K133" s="589"/>
      <c r="L133" s="589"/>
      <c r="M133" s="589"/>
      <c r="N133" s="589"/>
      <c r="O133" s="589"/>
      <c r="P133" s="589"/>
      <c r="Q133" s="589"/>
      <c r="R133" s="589"/>
      <c r="S133" s="589"/>
      <c r="T133" s="589"/>
      <c r="U133" s="589"/>
      <c r="V133" s="589">
        <f>X133</f>
        <v>0</v>
      </c>
      <c r="W133" s="589"/>
      <c r="X133" s="713"/>
      <c r="Y133" s="589"/>
      <c r="Z133" s="589"/>
    </row>
    <row r="134" spans="1:26" s="512" customFormat="1" ht="18.75" x14ac:dyDescent="0.3">
      <c r="A134" s="1" t="s">
        <v>381</v>
      </c>
      <c r="B134" s="53" t="s">
        <v>382</v>
      </c>
      <c r="C134" s="423"/>
      <c r="D134" s="424"/>
      <c r="E134" s="423"/>
      <c r="F134" s="432">
        <f t="shared" si="25"/>
        <v>2886600</v>
      </c>
      <c r="G134" s="46"/>
      <c r="H134" s="633"/>
      <c r="I134" s="46"/>
      <c r="J134" s="723">
        <v>2886600</v>
      </c>
      <c r="K134" s="589"/>
      <c r="L134" s="589"/>
      <c r="M134" s="589"/>
      <c r="N134" s="589"/>
      <c r="O134" s="589"/>
      <c r="P134" s="589"/>
      <c r="Q134" s="589"/>
      <c r="R134" s="589"/>
      <c r="S134" s="589"/>
      <c r="T134" s="589"/>
      <c r="U134" s="589"/>
      <c r="V134" s="589">
        <f>SUM(J134:U134)</f>
        <v>2886600</v>
      </c>
      <c r="W134" s="589"/>
      <c r="X134" s="589"/>
      <c r="Y134" s="589"/>
      <c r="Z134" s="589"/>
    </row>
    <row r="135" spans="1:26" s="565" customFormat="1" ht="18.75" x14ac:dyDescent="0.3">
      <c r="A135" s="537" t="s">
        <v>376</v>
      </c>
      <c r="B135" s="538" t="s">
        <v>377</v>
      </c>
      <c r="C135" s="419"/>
      <c r="D135" s="188"/>
      <c r="E135" s="419"/>
      <c r="F135" s="498">
        <f>SUM(F133:F134)</f>
        <v>2886600</v>
      </c>
      <c r="G135" s="419"/>
      <c r="H135" s="643"/>
      <c r="I135" s="419"/>
      <c r="J135" s="596">
        <f>SUM(J133:J134)</f>
        <v>2886600</v>
      </c>
      <c r="K135" s="596">
        <f t="shared" ref="K135:U135" si="37">SUM(K133:K134)</f>
        <v>0</v>
      </c>
      <c r="L135" s="596">
        <f t="shared" si="37"/>
        <v>0</v>
      </c>
      <c r="M135" s="596">
        <f t="shared" si="37"/>
        <v>0</v>
      </c>
      <c r="N135" s="596">
        <f t="shared" si="37"/>
        <v>0</v>
      </c>
      <c r="O135" s="596">
        <f t="shared" si="37"/>
        <v>0</v>
      </c>
      <c r="P135" s="596">
        <f t="shared" si="37"/>
        <v>0</v>
      </c>
      <c r="Q135" s="596">
        <f t="shared" si="37"/>
        <v>0</v>
      </c>
      <c r="R135" s="596">
        <f t="shared" si="37"/>
        <v>0</v>
      </c>
      <c r="S135" s="596">
        <f t="shared" si="37"/>
        <v>0</v>
      </c>
      <c r="T135" s="596">
        <f t="shared" si="37"/>
        <v>0</v>
      </c>
      <c r="U135" s="596">
        <f t="shared" si="37"/>
        <v>0</v>
      </c>
      <c r="V135" s="596">
        <f>SUM(V133:V134)</f>
        <v>2886600</v>
      </c>
      <c r="W135" s="596"/>
      <c r="X135" s="596"/>
      <c r="Y135" s="596"/>
      <c r="Z135" s="596"/>
    </row>
    <row r="136" spans="1:26" s="565" customFormat="1" ht="18.75" x14ac:dyDescent="0.3">
      <c r="A136" s="151"/>
      <c r="B136" s="123" t="s">
        <v>78</v>
      </c>
      <c r="C136" s="195">
        <f>SUM(C101,C107,C116,C126,C129,C132,C135)</f>
        <v>0</v>
      </c>
      <c r="D136" s="419">
        <f>SUM(D101,D107,D116,D126,D129,D132,D135)</f>
        <v>0</v>
      </c>
      <c r="E136" s="195">
        <f>SUM(E101,E107,E116,E126,E129,E132,E135)</f>
        <v>0</v>
      </c>
      <c r="F136" s="498">
        <f>SUM(F101,F107,F116,F129,F132,F135,F126)</f>
        <v>264645936</v>
      </c>
      <c r="G136" s="113"/>
      <c r="H136" s="631"/>
      <c r="I136" s="113">
        <f>I101+I107+I116+I126+I129+I132+I135</f>
        <v>171250000</v>
      </c>
      <c r="J136" s="599">
        <f>SUM(J101,J107,J116,J126,J129,J135,J132)</f>
        <v>2886600</v>
      </c>
      <c r="K136" s="599">
        <f t="shared" ref="K136:Q136" si="38">SUM(K101,K107,K116,K126,K129,K135,K132)</f>
        <v>3542576</v>
      </c>
      <c r="L136" s="599">
        <f t="shared" si="38"/>
        <v>3334981</v>
      </c>
      <c r="M136" s="599">
        <f t="shared" si="38"/>
        <v>112800</v>
      </c>
      <c r="N136" s="599">
        <f t="shared" si="38"/>
        <v>500000</v>
      </c>
      <c r="O136" s="599">
        <f t="shared" si="38"/>
        <v>430000</v>
      </c>
      <c r="P136" s="599">
        <f t="shared" si="38"/>
        <v>30000</v>
      </c>
      <c r="Q136" s="599">
        <f t="shared" si="38"/>
        <v>414600</v>
      </c>
      <c r="R136" s="599">
        <f>SUM(R101,R107,R116,R126,R129,R135,R132)</f>
        <v>2711450</v>
      </c>
      <c r="S136" s="599">
        <f>SUM(S101,S107,S116,S126,S129,S135)</f>
        <v>1905000</v>
      </c>
      <c r="T136" s="599">
        <f>SUM(T101,T107,T116,T126,T129,T135)</f>
        <v>56512929</v>
      </c>
      <c r="U136" s="599">
        <f>SUM(U101,U107,U116,U126,U129,U135)</f>
        <v>21000000</v>
      </c>
      <c r="V136" s="599">
        <f>SUM(V101+V107+V116+V126+V129+V132+V135)</f>
        <v>264645936</v>
      </c>
      <c r="W136" s="596"/>
      <c r="X136" s="596"/>
      <c r="Y136" s="596"/>
      <c r="Z136" s="596"/>
    </row>
    <row r="137" spans="1:26" ht="18.75" x14ac:dyDescent="0.3">
      <c r="A137" s="540" t="s">
        <v>386</v>
      </c>
      <c r="B137" s="545" t="s">
        <v>385</v>
      </c>
      <c r="C137" s="539"/>
      <c r="D137" s="11"/>
      <c r="E137" s="11"/>
      <c r="F137" s="432">
        <f t="shared" si="25"/>
        <v>5000000</v>
      </c>
      <c r="G137" s="208"/>
      <c r="H137" s="637"/>
      <c r="I137" s="208"/>
      <c r="J137" s="519"/>
      <c r="K137" s="519"/>
      <c r="L137" s="519"/>
      <c r="M137" s="519"/>
      <c r="N137" s="519"/>
      <c r="O137" s="519"/>
      <c r="P137" s="519"/>
      <c r="Q137" s="519"/>
      <c r="R137" s="519"/>
      <c r="S137" s="519"/>
      <c r="T137" s="519"/>
      <c r="U137" s="519"/>
      <c r="V137" s="519">
        <f>Z137</f>
        <v>5000000</v>
      </c>
      <c r="W137" s="519"/>
      <c r="X137" s="519"/>
      <c r="Y137" s="519"/>
      <c r="Z137" s="726">
        <v>5000000</v>
      </c>
    </row>
    <row r="138" spans="1:26" s="512" customFormat="1" ht="18.75" x14ac:dyDescent="0.3">
      <c r="A138" s="4" t="s">
        <v>387</v>
      </c>
      <c r="B138" s="546" t="s">
        <v>388</v>
      </c>
      <c r="C138" s="423"/>
      <c r="D138" s="424"/>
      <c r="E138" s="209"/>
      <c r="F138" s="432">
        <f>V138</f>
        <v>164147292</v>
      </c>
      <c r="G138" s="46"/>
      <c r="H138" s="633"/>
      <c r="I138" s="46"/>
      <c r="J138" s="589"/>
      <c r="K138" s="589"/>
      <c r="L138" s="589"/>
      <c r="M138" s="589"/>
      <c r="N138" s="589"/>
      <c r="O138" s="589"/>
      <c r="P138" s="589"/>
      <c r="Q138" s="589"/>
      <c r="R138" s="589"/>
      <c r="S138" s="589"/>
      <c r="T138" s="589"/>
      <c r="U138" s="589"/>
      <c r="V138" s="589">
        <f>Y138</f>
        <v>164147292</v>
      </c>
      <c r="W138" s="589"/>
      <c r="X138" s="589"/>
      <c r="Y138" s="726">
        <v>164147292</v>
      </c>
      <c r="Z138" s="589"/>
    </row>
    <row r="139" spans="1:26" ht="18.75" x14ac:dyDescent="0.3">
      <c r="A139" s="540" t="s">
        <v>389</v>
      </c>
      <c r="B139" s="545" t="s">
        <v>77</v>
      </c>
      <c r="C139" s="539"/>
      <c r="D139" s="11"/>
      <c r="E139" s="11"/>
      <c r="F139" s="432">
        <f t="shared" si="25"/>
        <v>0</v>
      </c>
      <c r="G139" s="208"/>
      <c r="H139" s="637"/>
      <c r="I139" s="208"/>
      <c r="J139" s="519"/>
      <c r="K139" s="519"/>
      <c r="L139" s="519"/>
      <c r="M139" s="519"/>
      <c r="N139" s="519"/>
      <c r="O139" s="519"/>
      <c r="P139" s="519"/>
      <c r="Q139" s="519"/>
      <c r="R139" s="519"/>
      <c r="S139" s="519"/>
      <c r="T139" s="519"/>
      <c r="U139" s="519"/>
      <c r="V139" s="519"/>
      <c r="W139" s="519"/>
      <c r="X139" s="519"/>
      <c r="Y139" s="519"/>
      <c r="Z139" s="519"/>
    </row>
    <row r="140" spans="1:26" ht="18.75" x14ac:dyDescent="0.3">
      <c r="A140" s="4" t="s">
        <v>390</v>
      </c>
      <c r="B140" s="546" t="s">
        <v>391</v>
      </c>
      <c r="C140" s="194"/>
      <c r="D140" s="396"/>
      <c r="E140" s="396"/>
      <c r="F140" s="432">
        <f t="shared" si="25"/>
        <v>0</v>
      </c>
      <c r="G140" s="208"/>
      <c r="H140" s="637"/>
      <c r="I140" s="208"/>
      <c r="J140" s="519"/>
      <c r="K140" s="519"/>
      <c r="L140" s="519"/>
      <c r="M140" s="519"/>
      <c r="N140" s="519"/>
      <c r="O140" s="519"/>
      <c r="P140" s="519"/>
      <c r="Q140" s="519"/>
      <c r="R140" s="519"/>
      <c r="S140" s="519"/>
      <c r="T140" s="519"/>
      <c r="U140" s="519"/>
      <c r="V140" s="519"/>
      <c r="W140" s="519"/>
      <c r="X140" s="519"/>
      <c r="Y140" s="519"/>
      <c r="Z140" s="519"/>
    </row>
    <row r="141" spans="1:26" ht="18.75" x14ac:dyDescent="0.3">
      <c r="A141" s="152"/>
      <c r="B141" s="538" t="s">
        <v>384</v>
      </c>
      <c r="C141" s="113">
        <f>SUM(C136:C140)</f>
        <v>0</v>
      </c>
      <c r="D141" s="113">
        <f>SUM(D136:D140)</f>
        <v>0</v>
      </c>
      <c r="E141" s="113">
        <f>SUM(E136:E140)</f>
        <v>0</v>
      </c>
      <c r="F141" s="432">
        <f>F136+F138+F137</f>
        <v>433793228</v>
      </c>
      <c r="G141" s="212"/>
      <c r="H141" s="637"/>
      <c r="I141" s="208"/>
      <c r="J141" s="519"/>
      <c r="K141" s="519"/>
      <c r="L141" s="519"/>
      <c r="M141" s="519"/>
      <c r="N141" s="519"/>
      <c r="O141" s="519"/>
      <c r="P141" s="519"/>
      <c r="Q141" s="519"/>
      <c r="R141" s="519"/>
      <c r="S141" s="519"/>
      <c r="T141" s="519"/>
      <c r="U141" s="519"/>
      <c r="V141" s="736">
        <f>V136+V138+V137</f>
        <v>433793228</v>
      </c>
      <c r="W141" s="519"/>
      <c r="X141" s="519"/>
      <c r="Y141" s="519"/>
      <c r="Z141" s="519"/>
    </row>
    <row r="142" spans="1:26" ht="15" x14ac:dyDescent="0.2">
      <c r="C142" s="153"/>
      <c r="D142" s="153"/>
      <c r="E142" s="153"/>
      <c r="G142" s="648"/>
      <c r="H142" s="644"/>
      <c r="I142" s="644"/>
    </row>
    <row r="143" spans="1:26" ht="18.75" x14ac:dyDescent="0.3">
      <c r="A143" s="279"/>
      <c r="B143" s="280" t="s">
        <v>134</v>
      </c>
      <c r="C143" s="547"/>
      <c r="D143" s="426"/>
      <c r="E143" s="547"/>
      <c r="F143" s="548">
        <v>9</v>
      </c>
      <c r="G143" s="649"/>
      <c r="H143" s="637"/>
      <c r="I143" s="637"/>
    </row>
    <row r="144" spans="1:26" x14ac:dyDescent="0.2">
      <c r="A144" s="549"/>
      <c r="B144" s="100"/>
      <c r="C144" s="102"/>
      <c r="D144" s="550"/>
      <c r="E144" s="551" t="s">
        <v>501</v>
      </c>
      <c r="F144" s="552"/>
    </row>
    <row r="145" spans="1:6" x14ac:dyDescent="0.2">
      <c r="A145" s="549"/>
      <c r="B145" s="100"/>
      <c r="C145" s="103"/>
      <c r="D145" s="553"/>
      <c r="E145" s="551"/>
      <c r="F145" s="552"/>
    </row>
    <row r="146" spans="1:6" x14ac:dyDescent="0.2">
      <c r="A146" s="549"/>
      <c r="B146" s="100"/>
      <c r="C146" s="103"/>
      <c r="D146" s="100"/>
      <c r="E146" s="551"/>
      <c r="F146" s="552"/>
    </row>
    <row r="147" spans="1:6" x14ac:dyDescent="0.2">
      <c r="A147" s="549"/>
      <c r="B147" s="100"/>
      <c r="C147" s="103"/>
      <c r="D147" s="100"/>
      <c r="E147" s="551"/>
      <c r="F147" s="552"/>
    </row>
    <row r="148" spans="1:6" x14ac:dyDescent="0.2">
      <c r="A148" s="549"/>
      <c r="B148" s="100"/>
      <c r="C148" s="103"/>
      <c r="D148" s="100"/>
      <c r="E148" s="551"/>
      <c r="F148" s="552"/>
    </row>
    <row r="149" spans="1:6" x14ac:dyDescent="0.2">
      <c r="A149" s="549"/>
      <c r="B149" s="100"/>
      <c r="C149" s="103"/>
      <c r="D149" s="100"/>
      <c r="E149" s="551"/>
      <c r="F149" s="552"/>
    </row>
    <row r="150" spans="1:6" x14ac:dyDescent="0.2">
      <c r="A150" s="549"/>
      <c r="B150" s="100"/>
      <c r="C150" s="103"/>
      <c r="D150" s="100"/>
      <c r="E150" s="551"/>
      <c r="F150" s="552"/>
    </row>
    <row r="151" spans="1:6" x14ac:dyDescent="0.2">
      <c r="A151" s="549"/>
      <c r="B151" s="100"/>
      <c r="C151" s="100"/>
      <c r="D151" s="100"/>
      <c r="E151" s="551"/>
      <c r="F151" s="552"/>
    </row>
    <row r="152" spans="1:6" x14ac:dyDescent="0.2">
      <c r="A152" s="549"/>
      <c r="B152" s="100"/>
      <c r="C152" s="103"/>
      <c r="D152" s="553"/>
      <c r="E152" s="551"/>
      <c r="F152" s="552"/>
    </row>
    <row r="153" spans="1:6" x14ac:dyDescent="0.2">
      <c r="A153" s="549"/>
      <c r="B153" s="100"/>
      <c r="C153" s="103"/>
      <c r="D153" s="553"/>
      <c r="E153" s="551"/>
      <c r="F153" s="552"/>
    </row>
    <row r="154" spans="1:6" x14ac:dyDescent="0.2">
      <c r="A154" s="549"/>
      <c r="B154" s="100"/>
      <c r="C154" s="103"/>
      <c r="D154" s="553"/>
      <c r="E154" s="551"/>
      <c r="F154" s="552"/>
    </row>
    <row r="155" spans="1:6" x14ac:dyDescent="0.2">
      <c r="A155" s="549"/>
      <c r="B155" s="100"/>
      <c r="C155" s="103"/>
      <c r="D155" s="553"/>
      <c r="E155" s="551"/>
      <c r="F155" s="552"/>
    </row>
    <row r="156" spans="1:6" x14ac:dyDescent="0.2">
      <c r="A156" s="549"/>
      <c r="B156" s="100"/>
      <c r="C156" s="100"/>
      <c r="D156" s="100"/>
      <c r="E156" s="551"/>
      <c r="F156" s="552"/>
    </row>
    <row r="157" spans="1:6" x14ac:dyDescent="0.2">
      <c r="A157" s="549"/>
      <c r="B157" s="100"/>
      <c r="C157" s="100"/>
      <c r="D157" s="100"/>
      <c r="E157" s="551"/>
      <c r="F157" s="552"/>
    </row>
    <row r="158" spans="1:6" x14ac:dyDescent="0.2">
      <c r="A158" s="549"/>
      <c r="B158" s="100"/>
      <c r="C158" s="100"/>
      <c r="D158" s="100"/>
      <c r="E158" s="551"/>
      <c r="F158" s="552"/>
    </row>
    <row r="159" spans="1:6" x14ac:dyDescent="0.2">
      <c r="A159" s="549"/>
      <c r="B159" s="100"/>
      <c r="C159" s="100"/>
      <c r="D159" s="100"/>
      <c r="E159" s="551"/>
      <c r="F159" s="552"/>
    </row>
    <row r="160" spans="1:6" x14ac:dyDescent="0.2">
      <c r="A160" s="549"/>
      <c r="B160" s="906"/>
      <c r="C160" s="906"/>
      <c r="D160" s="906"/>
      <c r="E160" s="103"/>
      <c r="F160" s="551"/>
    </row>
    <row r="161" spans="1:10" s="512" customFormat="1" x14ac:dyDescent="0.2">
      <c r="A161" s="549"/>
      <c r="B161" s="99"/>
      <c r="C161" s="101"/>
      <c r="D161" s="102"/>
      <c r="E161" s="551"/>
      <c r="F161" s="102"/>
      <c r="G161" s="651"/>
      <c r="J161" s="653"/>
    </row>
    <row r="162" spans="1:10" x14ac:dyDescent="0.2">
      <c r="A162" s="554"/>
      <c r="B162" s="555"/>
      <c r="C162" s="102"/>
      <c r="D162" s="102"/>
      <c r="E162" s="102"/>
      <c r="F162" s="552"/>
    </row>
    <row r="163" spans="1:10" x14ac:dyDescent="0.2">
      <c r="A163" s="549"/>
      <c r="B163" s="100"/>
      <c r="C163" s="102"/>
      <c r="D163" s="102"/>
      <c r="E163" s="551"/>
      <c r="F163" s="552"/>
    </row>
    <row r="164" spans="1:10" x14ac:dyDescent="0.2">
      <c r="A164" s="549"/>
      <c r="B164" s="100"/>
      <c r="C164" s="102"/>
      <c r="D164" s="550"/>
      <c r="E164" s="551"/>
      <c r="F164" s="552"/>
    </row>
    <row r="165" spans="1:10" x14ac:dyDescent="0.2">
      <c r="A165" s="549"/>
      <c r="B165" s="100"/>
      <c r="C165" s="102"/>
      <c r="D165" s="550"/>
      <c r="E165" s="551"/>
      <c r="F165" s="552"/>
    </row>
    <row r="166" spans="1:10" x14ac:dyDescent="0.2">
      <c r="A166" s="549"/>
      <c r="B166" s="100"/>
      <c r="C166" s="102"/>
      <c r="D166" s="550"/>
      <c r="E166" s="551"/>
      <c r="F166" s="552"/>
    </row>
    <row r="167" spans="1:10" x14ac:dyDescent="0.2">
      <c r="A167" s="549"/>
      <c r="B167" s="100"/>
      <c r="C167" s="102"/>
      <c r="D167" s="550"/>
      <c r="E167" s="551"/>
      <c r="F167" s="552"/>
    </row>
    <row r="168" spans="1:10" x14ac:dyDescent="0.2">
      <c r="A168" s="549"/>
      <c r="B168" s="100"/>
      <c r="C168" s="103"/>
      <c r="D168" s="100"/>
      <c r="E168" s="551"/>
      <c r="F168" s="552"/>
    </row>
    <row r="169" spans="1:10" x14ac:dyDescent="0.2">
      <c r="A169" s="549"/>
      <c r="B169" s="100"/>
      <c r="C169" s="100"/>
      <c r="D169" s="100"/>
      <c r="E169" s="551"/>
      <c r="F169" s="552"/>
    </row>
    <row r="170" spans="1:10" x14ac:dyDescent="0.2">
      <c r="A170" s="549"/>
      <c r="B170" s="906"/>
      <c r="C170" s="906"/>
      <c r="D170" s="906"/>
      <c r="E170" s="103"/>
      <c r="F170" s="551"/>
    </row>
    <row r="171" spans="1:10" s="512" customFormat="1" x14ac:dyDescent="0.2">
      <c r="A171" s="549"/>
      <c r="B171" s="99"/>
      <c r="C171" s="101"/>
      <c r="D171" s="102"/>
      <c r="E171" s="551"/>
      <c r="F171" s="102"/>
      <c r="G171" s="651"/>
      <c r="J171" s="653"/>
    </row>
    <row r="172" spans="1:10" x14ac:dyDescent="0.2">
      <c r="A172" s="554"/>
      <c r="B172" s="555"/>
      <c r="C172" s="102"/>
      <c r="D172" s="102"/>
      <c r="E172" s="102"/>
      <c r="F172" s="552"/>
    </row>
    <row r="173" spans="1:10" x14ac:dyDescent="0.2">
      <c r="A173" s="549"/>
      <c r="B173" s="100"/>
      <c r="C173" s="102"/>
      <c r="D173" s="550"/>
      <c r="E173" s="551"/>
      <c r="F173" s="552"/>
    </row>
    <row r="174" spans="1:10" x14ac:dyDescent="0.2">
      <c r="A174" s="549"/>
      <c r="B174" s="100"/>
      <c r="C174" s="102"/>
      <c r="D174" s="550"/>
      <c r="E174" s="551"/>
      <c r="F174" s="552"/>
    </row>
    <row r="175" spans="1:10" x14ac:dyDescent="0.2">
      <c r="A175" s="549"/>
      <c r="B175" s="100"/>
      <c r="C175" s="102"/>
      <c r="D175" s="550"/>
      <c r="E175" s="551"/>
      <c r="F175" s="552"/>
    </row>
    <row r="176" spans="1:10" x14ac:dyDescent="0.2">
      <c r="A176" s="549"/>
      <c r="B176" s="100"/>
      <c r="C176" s="102"/>
      <c r="D176" s="550"/>
      <c r="E176" s="551"/>
      <c r="F176" s="552"/>
    </row>
    <row r="177" spans="1:10" x14ac:dyDescent="0.2">
      <c r="A177" s="549"/>
      <c r="B177" s="100"/>
      <c r="C177" s="102"/>
      <c r="D177" s="550"/>
      <c r="E177" s="551"/>
      <c r="F177" s="552"/>
    </row>
    <row r="178" spans="1:10" x14ac:dyDescent="0.2">
      <c r="A178" s="549"/>
      <c r="B178" s="100"/>
      <c r="C178" s="103"/>
      <c r="D178" s="100"/>
      <c r="E178" s="551"/>
      <c r="F178" s="552"/>
    </row>
    <row r="179" spans="1:10" x14ac:dyDescent="0.2">
      <c r="A179" s="549"/>
      <c r="B179" s="100"/>
      <c r="C179" s="100"/>
      <c r="D179" s="100"/>
      <c r="E179" s="551"/>
      <c r="F179" s="552"/>
    </row>
    <row r="180" spans="1:10" x14ac:dyDescent="0.2">
      <c r="A180" s="549"/>
      <c r="B180" s="906"/>
      <c r="C180" s="906"/>
      <c r="D180" s="906"/>
      <c r="E180" s="103"/>
      <c r="F180" s="551"/>
    </row>
    <row r="181" spans="1:10" s="512" customFormat="1" x14ac:dyDescent="0.2">
      <c r="A181" s="549"/>
      <c r="B181" s="99"/>
      <c r="C181" s="101"/>
      <c r="D181" s="102"/>
      <c r="E181" s="551"/>
      <c r="F181" s="102"/>
      <c r="G181" s="651"/>
      <c r="J181" s="653"/>
    </row>
    <row r="182" spans="1:10" x14ac:dyDescent="0.2">
      <c r="A182" s="554"/>
      <c r="B182" s="555"/>
      <c r="C182" s="102"/>
      <c r="D182" s="102"/>
      <c r="E182" s="102"/>
      <c r="F182" s="552"/>
    </row>
    <row r="183" spans="1:10" x14ac:dyDescent="0.2">
      <c r="A183" s="549"/>
      <c r="B183" s="100"/>
      <c r="C183" s="102"/>
      <c r="D183" s="550"/>
      <c r="E183" s="551"/>
      <c r="F183" s="552"/>
    </row>
    <row r="184" spans="1:10" x14ac:dyDescent="0.2">
      <c r="A184" s="549"/>
      <c r="B184" s="100"/>
      <c r="C184" s="102"/>
      <c r="D184" s="550"/>
      <c r="E184" s="551"/>
      <c r="F184" s="552"/>
    </row>
    <row r="185" spans="1:10" x14ac:dyDescent="0.2">
      <c r="A185" s="549"/>
      <c r="B185" s="100"/>
      <c r="C185" s="102"/>
      <c r="D185" s="550"/>
      <c r="E185" s="551"/>
      <c r="F185" s="552"/>
    </row>
    <row r="186" spans="1:10" x14ac:dyDescent="0.2">
      <c r="A186" s="549"/>
      <c r="B186" s="100"/>
      <c r="C186" s="102"/>
      <c r="D186" s="550"/>
      <c r="E186" s="551"/>
      <c r="F186" s="552"/>
    </row>
    <row r="187" spans="1:10" x14ac:dyDescent="0.2">
      <c r="A187" s="549"/>
      <c r="B187" s="100"/>
      <c r="C187" s="102"/>
      <c r="D187" s="550"/>
      <c r="E187" s="551"/>
      <c r="F187" s="552"/>
    </row>
    <row r="188" spans="1:10" x14ac:dyDescent="0.2">
      <c r="A188" s="549"/>
      <c r="B188" s="100"/>
      <c r="C188" s="103"/>
      <c r="D188" s="100"/>
      <c r="E188" s="551"/>
      <c r="F188" s="552"/>
    </row>
    <row r="189" spans="1:10" x14ac:dyDescent="0.2">
      <c r="A189" s="549"/>
      <c r="B189" s="100"/>
      <c r="C189" s="100"/>
      <c r="D189" s="100"/>
      <c r="E189" s="551"/>
      <c r="F189" s="552"/>
    </row>
    <row r="190" spans="1:10" x14ac:dyDescent="0.2">
      <c r="A190" s="549"/>
      <c r="B190" s="906"/>
      <c r="C190" s="906"/>
      <c r="D190" s="906"/>
      <c r="E190" s="103"/>
      <c r="F190" s="551"/>
    </row>
    <row r="191" spans="1:10" s="512" customFormat="1" x14ac:dyDescent="0.2">
      <c r="A191" s="549"/>
      <c r="B191" s="99"/>
      <c r="C191" s="101"/>
      <c r="D191" s="102"/>
      <c r="E191" s="551"/>
      <c r="F191" s="102"/>
      <c r="G191" s="651"/>
      <c r="J191" s="653"/>
    </row>
    <row r="192" spans="1:10" x14ac:dyDescent="0.2">
      <c r="A192" s="554"/>
      <c r="B192" s="555"/>
      <c r="C192" s="102"/>
      <c r="D192" s="102"/>
      <c r="E192" s="102"/>
      <c r="F192" s="552"/>
    </row>
    <row r="193" spans="1:6" x14ac:dyDescent="0.2">
      <c r="A193" s="549"/>
      <c r="B193" s="100"/>
      <c r="C193" s="102"/>
      <c r="D193" s="550"/>
      <c r="E193" s="551"/>
      <c r="F193" s="552"/>
    </row>
    <row r="194" spans="1:6" x14ac:dyDescent="0.2">
      <c r="A194" s="549"/>
      <c r="B194" s="100"/>
      <c r="C194" s="102"/>
      <c r="D194" s="550"/>
      <c r="E194" s="551"/>
      <c r="F194" s="552"/>
    </row>
    <row r="195" spans="1:6" x14ac:dyDescent="0.2">
      <c r="A195" s="549"/>
      <c r="B195" s="100"/>
      <c r="C195" s="102"/>
      <c r="D195" s="550"/>
      <c r="E195" s="551"/>
      <c r="F195" s="552"/>
    </row>
    <row r="196" spans="1:6" x14ac:dyDescent="0.2">
      <c r="A196" s="549"/>
      <c r="B196" s="100"/>
      <c r="C196" s="102"/>
      <c r="D196" s="550"/>
      <c r="E196" s="551"/>
      <c r="F196" s="552"/>
    </row>
    <row r="197" spans="1:6" x14ac:dyDescent="0.2">
      <c r="A197" s="549"/>
      <c r="B197" s="100"/>
      <c r="C197" s="102"/>
      <c r="D197" s="550"/>
      <c r="E197" s="551"/>
      <c r="F197" s="552"/>
    </row>
    <row r="198" spans="1:6" x14ac:dyDescent="0.2">
      <c r="A198" s="549"/>
      <c r="B198" s="100"/>
      <c r="C198" s="103"/>
      <c r="D198" s="100"/>
      <c r="E198" s="551"/>
      <c r="F198" s="552"/>
    </row>
    <row r="199" spans="1:6" x14ac:dyDescent="0.2">
      <c r="A199" s="549"/>
      <c r="B199" s="100"/>
      <c r="C199" s="100"/>
      <c r="D199" s="100"/>
      <c r="E199" s="551"/>
      <c r="F199" s="552"/>
    </row>
    <row r="200" spans="1:6" x14ac:dyDescent="0.2">
      <c r="A200" s="549"/>
      <c r="B200" s="906"/>
      <c r="C200" s="906"/>
      <c r="D200" s="906"/>
      <c r="E200" s="103"/>
      <c r="F200" s="551"/>
    </row>
    <row r="201" spans="1:6" x14ac:dyDescent="0.2">
      <c r="A201" s="549"/>
      <c r="B201" s="549"/>
      <c r="C201" s="549"/>
      <c r="D201" s="549"/>
      <c r="E201" s="549"/>
      <c r="F201" s="549"/>
    </row>
    <row r="202" spans="1:6" x14ac:dyDescent="0.2">
      <c r="A202" s="549"/>
      <c r="B202" s="549"/>
      <c r="C202" s="549"/>
      <c r="D202" s="549"/>
      <c r="E202" s="549"/>
      <c r="F202" s="549"/>
    </row>
    <row r="203" spans="1:6" x14ac:dyDescent="0.2">
      <c r="A203" s="549"/>
      <c r="B203" s="549"/>
      <c r="C203" s="549"/>
      <c r="D203" s="549"/>
      <c r="E203" s="549"/>
      <c r="F203" s="549"/>
    </row>
    <row r="204" spans="1:6" x14ac:dyDescent="0.2">
      <c r="A204" s="549"/>
      <c r="B204" s="549"/>
      <c r="C204" s="549"/>
      <c r="D204" s="549"/>
      <c r="E204" s="549"/>
      <c r="F204" s="549"/>
    </row>
    <row r="205" spans="1:6" x14ac:dyDescent="0.2">
      <c r="A205" s="549"/>
      <c r="B205" s="549"/>
      <c r="C205" s="549"/>
      <c r="D205" s="549"/>
      <c r="E205" s="549"/>
      <c r="F205" s="549"/>
    </row>
    <row r="206" spans="1:6" x14ac:dyDescent="0.2">
      <c r="A206" s="549"/>
      <c r="B206" s="549"/>
      <c r="C206" s="549"/>
      <c r="D206" s="549"/>
      <c r="E206" s="549"/>
      <c r="F206" s="549"/>
    </row>
    <row r="207" spans="1:6" x14ac:dyDescent="0.2">
      <c r="A207" s="549"/>
      <c r="B207" s="549"/>
      <c r="C207" s="549"/>
      <c r="D207" s="549"/>
      <c r="E207" s="549"/>
      <c r="F207" s="549"/>
    </row>
    <row r="208" spans="1:6" x14ac:dyDescent="0.2">
      <c r="A208" s="549"/>
      <c r="B208" s="549"/>
      <c r="C208" s="549"/>
      <c r="D208" s="549"/>
      <c r="E208" s="549"/>
      <c r="F208" s="549"/>
    </row>
    <row r="209" spans="1:6" x14ac:dyDescent="0.2">
      <c r="A209" s="549"/>
      <c r="B209" s="549"/>
      <c r="C209" s="549"/>
      <c r="D209" s="549"/>
      <c r="E209" s="549"/>
      <c r="F209" s="549"/>
    </row>
    <row r="210" spans="1:6" x14ac:dyDescent="0.2">
      <c r="A210" s="549"/>
      <c r="B210" s="549"/>
      <c r="C210" s="549"/>
      <c r="D210" s="549"/>
      <c r="E210" s="549"/>
      <c r="F210" s="549"/>
    </row>
    <row r="211" spans="1:6" x14ac:dyDescent="0.2">
      <c r="A211" s="549"/>
      <c r="B211" s="549"/>
      <c r="C211" s="549"/>
      <c r="D211" s="549"/>
      <c r="E211" s="549"/>
      <c r="F211" s="549"/>
    </row>
  </sheetData>
  <mergeCells count="65">
    <mergeCell ref="J2:J4"/>
    <mergeCell ref="O2:O4"/>
    <mergeCell ref="L84:L87"/>
    <mergeCell ref="L2:L4"/>
    <mergeCell ref="N2:N4"/>
    <mergeCell ref="M2:M4"/>
    <mergeCell ref="B200:D200"/>
    <mergeCell ref="B170:D170"/>
    <mergeCell ref="B190:D190"/>
    <mergeCell ref="J84:J87"/>
    <mergeCell ref="I84:I87"/>
    <mergeCell ref="B180:D180"/>
    <mergeCell ref="B160:D160"/>
    <mergeCell ref="AT90:AT92"/>
    <mergeCell ref="Q84:Q87"/>
    <mergeCell ref="V84:V87"/>
    <mergeCell ref="U84:U87"/>
    <mergeCell ref="T84:T87"/>
    <mergeCell ref="W84:W87"/>
    <mergeCell ref="S84:S87"/>
    <mergeCell ref="R84:R87"/>
    <mergeCell ref="Y84:Y87"/>
    <mergeCell ref="Z84:Z87"/>
    <mergeCell ref="P84:P87"/>
    <mergeCell ref="K84:K87"/>
    <mergeCell ref="M84:M87"/>
    <mergeCell ref="O84:O87"/>
    <mergeCell ref="X2:X4"/>
    <mergeCell ref="P2:P4"/>
    <mergeCell ref="T2:T4"/>
    <mergeCell ref="U2:U4"/>
    <mergeCell ref="R2:R4"/>
    <mergeCell ref="S2:S4"/>
    <mergeCell ref="X84:X87"/>
    <mergeCell ref="K2:K4"/>
    <mergeCell ref="N84:N87"/>
    <mergeCell ref="A1:A4"/>
    <mergeCell ref="C1:E2"/>
    <mergeCell ref="C3:D3"/>
    <mergeCell ref="E3:E4"/>
    <mergeCell ref="J1:AT1"/>
    <mergeCell ref="AR2:AR4"/>
    <mergeCell ref="Q2:Q4"/>
    <mergeCell ref="AT2:AT4"/>
    <mergeCell ref="AI2:AI4"/>
    <mergeCell ref="AP2:AP4"/>
    <mergeCell ref="AE2:AE4"/>
    <mergeCell ref="AL2:AL4"/>
    <mergeCell ref="Y2:Y4"/>
    <mergeCell ref="V2:V4"/>
    <mergeCell ref="W2:W4"/>
    <mergeCell ref="AA2:AA4"/>
    <mergeCell ref="Z2:Z4"/>
    <mergeCell ref="AG2:AG4"/>
    <mergeCell ref="AB2:AB4"/>
    <mergeCell ref="AQ2:AQ4"/>
    <mergeCell ref="AO2:AO4"/>
    <mergeCell ref="AK2:AK4"/>
    <mergeCell ref="AN2:AN4"/>
    <mergeCell ref="AM2:AM4"/>
    <mergeCell ref="AJ2:AJ4"/>
    <mergeCell ref="AF2:AF4"/>
    <mergeCell ref="AD2:AD4"/>
    <mergeCell ref="AC2:AC4"/>
    <mergeCell ref="AH2:AH4"/>
  </mergeCells>
  <phoneticPr fontId="2" type="noConversion"/>
  <pageMargins left="0.75" right="0.75" top="1" bottom="1" header="0.5" footer="0.5"/>
  <pageSetup paperSize="8" scale="60" orientation="portrait" r:id="rId1"/>
  <headerFooter alignWithMargins="0">
    <oddHeader>&amp;L&amp;"Times,Félkövér"&amp;14Levél Község    Önkormányzata&amp;C&amp;"Times,Félkövér"&amp;14Önkormányzat2019. évi &amp;R&amp;"Times,Normál"&amp;12 9. mellékletAdatok:  Ft-ban</oddHeader>
  </headerFooter>
  <rowBreaks count="1" manualBreakCount="1">
    <brk id="87" max="6" man="1"/>
  </rowBreaks>
  <colBreaks count="2" manualBreakCount="2">
    <brk id="7" max="1048575" man="1"/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8</vt:i4>
      </vt:variant>
    </vt:vector>
  </HeadingPairs>
  <TitlesOfParts>
    <vt:vector size="25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Óvoda</vt:lpstr>
      <vt:lpstr>Ei. felh.terv</vt:lpstr>
      <vt:lpstr>Élelm.</vt:lpstr>
      <vt:lpstr>Címrend</vt:lpstr>
      <vt:lpstr>Létszám</vt:lpstr>
      <vt:lpstr>gördülő</vt:lpstr>
      <vt:lpstr>stab.tv saját bevétel</vt:lpstr>
      <vt:lpstr>Munka1</vt:lpstr>
      <vt:lpstr>Állami!Nyomtatási_terület</vt:lpstr>
      <vt:lpstr>'Ber.-felú.'!Nyomtatási_terület</vt:lpstr>
      <vt:lpstr>Címrend!Nyomtatási_terület</vt:lpstr>
      <vt:lpstr>'Ei. felh.terv'!Nyomtatási_terület</vt:lpstr>
      <vt:lpstr>gördülő!Nyomtatási_terület</vt:lpstr>
      <vt:lpstr>'Kiadás ktgvszervenként'!Nyomtatási_terület</vt:lpstr>
      <vt:lpstr>Óvoda!Nyomtatási_terület</vt:lpstr>
      <vt:lpstr>Szoc.jutt.!Nyomtatási_terület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2019-02-21T09:24:06Z</cp:lastPrinted>
  <dcterms:created xsi:type="dcterms:W3CDTF">1997-01-17T14:02:09Z</dcterms:created>
  <dcterms:modified xsi:type="dcterms:W3CDTF">2019-02-21T09:24:11Z</dcterms:modified>
</cp:coreProperties>
</file>