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5. Hivatal\01. Csesztreg\02. Rendeletek\2019\"/>
    </mc:Choice>
  </mc:AlternateContent>
  <bookViews>
    <workbookView xWindow="0" yWindow="0" windowWidth="28800" windowHeight="11835"/>
  </bookViews>
  <sheets>
    <sheet name="2,a Elemi bevételek" sheetId="2" r:id="rId1"/>
    <sheet name="2,b Elemi kiadások" sheetId="3" r:id="rId2"/>
    <sheet name="3. Hivatal" sheetId="6" r:id="rId3"/>
    <sheet name="4. Bölcsőde" sheetId="7" r:id="rId4"/>
    <sheet name="15. Lakosságnak juttatott tám." sheetId="1" r:id="rId5"/>
  </sheets>
  <definedNames>
    <definedName name="_xlnm.Print_Area" localSheetId="0">'2,a Elemi bevételek'!$A$1:$H$47</definedName>
    <definedName name="_xlnm.Print_Area" localSheetId="1">'2,b Elemi kiadások'!$A$1:$H$64</definedName>
    <definedName name="_xlnm.Print_Area" localSheetId="2">'3. Hivatal'!$A$1:$H$53</definedName>
    <definedName name="_xlnm.Print_Area" localSheetId="3">'4. Bölcsőde'!$A$1:$J$41</definedName>
  </definedNames>
  <calcPr calcId="152511"/>
</workbook>
</file>

<file path=xl/calcChain.xml><?xml version="1.0" encoding="utf-8"?>
<calcChain xmlns="http://schemas.openxmlformats.org/spreadsheetml/2006/main">
  <c r="F57" i="3" l="1"/>
  <c r="F48" i="3"/>
  <c r="F46" i="3"/>
  <c r="F60" i="3"/>
  <c r="F54" i="3"/>
  <c r="F50" i="3"/>
  <c r="F44" i="3"/>
  <c r="F41" i="3"/>
  <c r="F37" i="3"/>
  <c r="F29" i="3"/>
  <c r="F26" i="3"/>
  <c r="F23" i="3"/>
  <c r="F22" i="3" s="1"/>
  <c r="F17" i="3"/>
  <c r="F10" i="3"/>
  <c r="F9" i="3"/>
  <c r="E60" i="3"/>
  <c r="D60" i="3"/>
  <c r="C60" i="3"/>
  <c r="E57" i="3"/>
  <c r="D57" i="3"/>
  <c r="C57" i="3"/>
  <c r="E54" i="3"/>
  <c r="D54" i="3"/>
  <c r="C54" i="3"/>
  <c r="E50" i="3"/>
  <c r="D50" i="3"/>
  <c r="C50" i="3"/>
  <c r="E44" i="3"/>
  <c r="D44" i="3"/>
  <c r="C44" i="3"/>
  <c r="E41" i="3"/>
  <c r="D41" i="3"/>
  <c r="C41" i="3"/>
  <c r="E37" i="3"/>
  <c r="D37" i="3"/>
  <c r="C37" i="3"/>
  <c r="E29" i="3"/>
  <c r="D29" i="3"/>
  <c r="C29" i="3"/>
  <c r="E26" i="3"/>
  <c r="D26" i="3"/>
  <c r="D22" i="3" s="1"/>
  <c r="C26" i="3"/>
  <c r="E23" i="3"/>
  <c r="E22" i="3" s="1"/>
  <c r="D23" i="3"/>
  <c r="C23" i="3"/>
  <c r="C22" i="3" s="1"/>
  <c r="E17" i="3"/>
  <c r="E9" i="3" s="1"/>
  <c r="D17" i="3"/>
  <c r="C17" i="3"/>
  <c r="E10" i="3"/>
  <c r="D10" i="3"/>
  <c r="D9" i="3" s="1"/>
  <c r="D59" i="3" s="1"/>
  <c r="D64" i="3" s="1"/>
  <c r="C10" i="3"/>
  <c r="C9" i="3"/>
  <c r="F42" i="2"/>
  <c r="F39" i="2"/>
  <c r="F37" i="2"/>
  <c r="F35" i="2"/>
  <c r="F26" i="2"/>
  <c r="F21" i="2"/>
  <c r="F20" i="2" s="1"/>
  <c r="F17" i="2"/>
  <c r="F10" i="2"/>
  <c r="F9" i="2"/>
  <c r="E42" i="2"/>
  <c r="D42" i="2"/>
  <c r="C42" i="2"/>
  <c r="E39" i="2"/>
  <c r="D39" i="2"/>
  <c r="C39" i="2"/>
  <c r="E37" i="2"/>
  <c r="D37" i="2"/>
  <c r="C37" i="2"/>
  <c r="E35" i="2"/>
  <c r="D35" i="2"/>
  <c r="C35" i="2"/>
  <c r="E26" i="2"/>
  <c r="D26" i="2"/>
  <c r="C26" i="2"/>
  <c r="E21" i="2"/>
  <c r="D21" i="2"/>
  <c r="D20" i="2" s="1"/>
  <c r="C21" i="2"/>
  <c r="E20" i="2"/>
  <c r="C20" i="2"/>
  <c r="E17" i="2"/>
  <c r="D17" i="2"/>
  <c r="C17" i="2"/>
  <c r="E10" i="2"/>
  <c r="E9" i="2" s="1"/>
  <c r="E41" i="2" s="1"/>
  <c r="E47" i="2" s="1"/>
  <c r="D10" i="2"/>
  <c r="C10" i="2"/>
  <c r="C9" i="2" s="1"/>
  <c r="C41" i="2" s="1"/>
  <c r="C47" i="2" s="1"/>
  <c r="D9" i="2"/>
  <c r="F59" i="3" l="1"/>
  <c r="F64" i="3" s="1"/>
  <c r="E59" i="3"/>
  <c r="E64" i="3" s="1"/>
  <c r="C59" i="3"/>
  <c r="C64" i="3" s="1"/>
  <c r="F41" i="2"/>
  <c r="F47" i="2" s="1"/>
  <c r="D41" i="2"/>
  <c r="D47" i="2" s="1"/>
  <c r="H34" i="7"/>
  <c r="H32" i="7"/>
  <c r="H26" i="7"/>
  <c r="H22" i="7"/>
  <c r="H37" i="7" s="1"/>
  <c r="H13" i="7"/>
  <c r="H10" i="7"/>
  <c r="H12" i="7" s="1"/>
  <c r="H16" i="7" s="1"/>
  <c r="J34" i="7"/>
  <c r="I34" i="7"/>
  <c r="J32" i="7"/>
  <c r="J22" i="7"/>
  <c r="H64" i="3"/>
  <c r="F46" i="6"/>
  <c r="F44" i="6"/>
  <c r="F43" i="6"/>
  <c r="F41" i="6"/>
  <c r="F40" i="6"/>
  <c r="F39" i="6"/>
  <c r="F38" i="6"/>
  <c r="F34" i="6"/>
  <c r="F49" i="6" s="1"/>
  <c r="F24" i="6"/>
  <c r="F20" i="6"/>
  <c r="F13" i="6"/>
  <c r="F11" i="6"/>
  <c r="F22" i="6" s="1"/>
  <c r="F28" i="6" s="1"/>
  <c r="I37" i="7" l="1"/>
  <c r="J37" i="7"/>
  <c r="I16" i="7"/>
  <c r="J16" i="7"/>
  <c r="G34" i="6"/>
  <c r="H22" i="6"/>
  <c r="H28" i="6" s="1"/>
  <c r="G34" i="7"/>
  <c r="F34" i="7"/>
  <c r="E34" i="7"/>
  <c r="D34" i="7"/>
  <c r="D32" i="7" s="1"/>
  <c r="C34" i="7"/>
  <c r="C32" i="7" s="1"/>
  <c r="G32" i="7"/>
  <c r="F32" i="7"/>
  <c r="E32" i="7"/>
  <c r="G26" i="7"/>
  <c r="F26" i="7"/>
  <c r="E26" i="7"/>
  <c r="D26" i="7"/>
  <c r="C26" i="7"/>
  <c r="E23" i="7"/>
  <c r="E22" i="7" s="1"/>
  <c r="G22" i="7"/>
  <c r="F22" i="7"/>
  <c r="D22" i="7"/>
  <c r="C22" i="7"/>
  <c r="E15" i="7"/>
  <c r="E13" i="7" s="1"/>
  <c r="G13" i="7"/>
  <c r="F13" i="7"/>
  <c r="D13" i="7"/>
  <c r="C13" i="7"/>
  <c r="G10" i="7"/>
  <c r="G12" i="7" s="1"/>
  <c r="G16" i="7" s="1"/>
  <c r="F10" i="7"/>
  <c r="F12" i="7" s="1"/>
  <c r="F16" i="7" s="1"/>
  <c r="E10" i="7"/>
  <c r="E12" i="7" s="1"/>
  <c r="D10" i="7"/>
  <c r="D12" i="7" s="1"/>
  <c r="C10" i="7"/>
  <c r="C12" i="7" s="1"/>
  <c r="E46" i="6"/>
  <c r="D46" i="6"/>
  <c r="C46" i="6"/>
  <c r="E44" i="6"/>
  <c r="D44" i="6"/>
  <c r="C44" i="6"/>
  <c r="E43" i="6"/>
  <c r="D43" i="6"/>
  <c r="C43" i="6"/>
  <c r="E41" i="6"/>
  <c r="D41" i="6"/>
  <c r="C41" i="6"/>
  <c r="E40" i="6"/>
  <c r="D40" i="6"/>
  <c r="C40" i="6"/>
  <c r="E39" i="6"/>
  <c r="D39" i="6"/>
  <c r="C39" i="6"/>
  <c r="E34" i="6"/>
  <c r="D34" i="6"/>
  <c r="C34" i="6"/>
  <c r="E24" i="6"/>
  <c r="D24" i="6"/>
  <c r="C24" i="6"/>
  <c r="E20" i="6"/>
  <c r="D20" i="6"/>
  <c r="C20" i="6"/>
  <c r="E13" i="6"/>
  <c r="D13" i="6"/>
  <c r="C13" i="6"/>
  <c r="E11" i="6"/>
  <c r="D11" i="6"/>
  <c r="C11" i="6"/>
  <c r="C22" i="6" s="1"/>
  <c r="F37" i="7" l="1"/>
  <c r="E16" i="7"/>
  <c r="C37" i="7"/>
  <c r="D16" i="7"/>
  <c r="G37" i="7"/>
  <c r="E37" i="7"/>
  <c r="D37" i="7"/>
  <c r="C38" i="6"/>
  <c r="D22" i="6"/>
  <c r="D28" i="6" s="1"/>
  <c r="C49" i="6"/>
  <c r="E22" i="6"/>
  <c r="E28" i="6" s="1"/>
  <c r="C28" i="6"/>
  <c r="D38" i="6"/>
  <c r="D49" i="6" s="1"/>
  <c r="G28" i="6"/>
  <c r="E38" i="6"/>
  <c r="E49" i="6" s="1"/>
  <c r="G49" i="6"/>
  <c r="H49" i="6"/>
  <c r="C16" i="7"/>
  <c r="G48" i="3"/>
  <c r="G44" i="3" s="1"/>
  <c r="H60" i="3"/>
  <c r="H44" i="3"/>
  <c r="H41" i="3"/>
  <c r="H22" i="3"/>
  <c r="H9" i="3"/>
  <c r="G60" i="3"/>
  <c r="G41" i="3"/>
  <c r="G22" i="3"/>
  <c r="G9" i="3"/>
  <c r="H42" i="2"/>
  <c r="G42" i="2"/>
  <c r="H39" i="2"/>
  <c r="G39" i="2"/>
  <c r="H26" i="2"/>
  <c r="G26" i="2"/>
  <c r="H20" i="2"/>
  <c r="G20" i="2"/>
  <c r="H17" i="2"/>
  <c r="G17" i="2"/>
  <c r="H9" i="2"/>
  <c r="G9" i="2"/>
  <c r="E15" i="1"/>
  <c r="D15" i="1"/>
  <c r="C15" i="1"/>
  <c r="E11" i="1"/>
  <c r="D11" i="1"/>
  <c r="C11" i="1"/>
  <c r="H59" i="3" l="1"/>
  <c r="G59" i="3"/>
  <c r="G64" i="3" s="1"/>
  <c r="H41" i="2"/>
  <c r="H47" i="2" s="1"/>
  <c r="G41" i="2"/>
  <c r="G47" i="2" s="1"/>
  <c r="E16" i="1"/>
  <c r="D16" i="1"/>
  <c r="C16" i="1"/>
</calcChain>
</file>

<file path=xl/sharedStrings.xml><?xml version="1.0" encoding="utf-8"?>
<sst xmlns="http://schemas.openxmlformats.org/spreadsheetml/2006/main" count="453" uniqueCount="266">
  <si>
    <t>Adatok Ft-ban</t>
  </si>
  <si>
    <t>Sorsz.</t>
  </si>
  <si>
    <t>Megnevezés</t>
  </si>
  <si>
    <t>Egyéb pénzbeli és természetbeni gyermekvédelmi támogatások</t>
  </si>
  <si>
    <t>Egyéb családi támogatások</t>
  </si>
  <si>
    <t>1.</t>
  </si>
  <si>
    <t>Családi támogatások összesen:</t>
  </si>
  <si>
    <t>Egyéb, az önkormányzat rendeletében megállapított juttatás</t>
  </si>
  <si>
    <t>Települési támogatás</t>
  </si>
  <si>
    <t>Önkormányzat által saját hatáskörben adott pénzbeli és természetbeli ellátások</t>
  </si>
  <si>
    <t>2.</t>
  </si>
  <si>
    <t>Egyéb nem intézményi ellátások összesen:</t>
  </si>
  <si>
    <t>Ellátottak pénzbeli juttatásai összesen:</t>
  </si>
  <si>
    <t>CSESZTREG KÖZSÉG ÖNKORMÁNYZATA ÁLTAL A LAKOSSÁGNAK JUTTATOTT TÁMOGATÁSOK, SZOCIÁLIS, RÁSZORULTSÁGI JELLEGŰ ELLÁTÁSOK RÉSZLETEZÉSE 2019. ÉVBEN</t>
  </si>
  <si>
    <t>Eredeti előirányzat 2018.</t>
  </si>
  <si>
    <t>2018. évi várható teljesítés</t>
  </si>
  <si>
    <t>Eredeti előirányzat 2019.</t>
  </si>
  <si>
    <t xml:space="preserve">Csesztreg Község Önkormányzatának elemi bevételei </t>
  </si>
  <si>
    <t>2019.</t>
  </si>
  <si>
    <t>Rovatszám</t>
  </si>
  <si>
    <t>KIEMELT ELŐIRÁNYZATOK</t>
  </si>
  <si>
    <t>2018. évi várható teljestés</t>
  </si>
  <si>
    <t>A</t>
  </si>
  <si>
    <t>B</t>
  </si>
  <si>
    <t>C</t>
  </si>
  <si>
    <t>D</t>
  </si>
  <si>
    <t>E</t>
  </si>
  <si>
    <t>B1.</t>
  </si>
  <si>
    <t>Működési célú tám. ÁH-on belülről</t>
  </si>
  <si>
    <t>B11.</t>
  </si>
  <si>
    <t>Önkormányzat működési támogatásai</t>
  </si>
  <si>
    <t>B111.</t>
  </si>
  <si>
    <t>Önkormányzat általános támogatása</t>
  </si>
  <si>
    <t>B112.</t>
  </si>
  <si>
    <t>Települési önkormányzat köznev. feladatainak tám.</t>
  </si>
  <si>
    <t>B113.</t>
  </si>
  <si>
    <t>Önkormányzat szociális és gyermekjóléti feladatainak tám.</t>
  </si>
  <si>
    <t>B114.</t>
  </si>
  <si>
    <t>Önkormányzat kulturális feladatainak tám.</t>
  </si>
  <si>
    <t>B115.</t>
  </si>
  <si>
    <t>Működési célú költségvetési tán. és kiegészítő tám.</t>
  </si>
  <si>
    <t>B16.</t>
  </si>
  <si>
    <t>Egyéb működési célú támogatások bevételei ÁH-on belül</t>
  </si>
  <si>
    <t>B2.</t>
  </si>
  <si>
    <t>Felhalmozási célú támogatások ÁH-on belül</t>
  </si>
  <si>
    <t>B21.</t>
  </si>
  <si>
    <t>Felhalmozási önkormányzati támogatások</t>
  </si>
  <si>
    <t>B25.</t>
  </si>
  <si>
    <t>Egyéb felhalmozási célú támogatások áht-n belülről</t>
  </si>
  <si>
    <t>B3.</t>
  </si>
  <si>
    <t>Közhatalmi bevételek</t>
  </si>
  <si>
    <t>B35.</t>
  </si>
  <si>
    <t>Termékek és szolgáltatások adói</t>
  </si>
  <si>
    <t>B351.</t>
  </si>
  <si>
    <t>Értékesítési forgalmi adók (Iparűzési adó)</t>
  </si>
  <si>
    <t>B354.</t>
  </si>
  <si>
    <t>Gépjárműadók</t>
  </si>
  <si>
    <t>B355.</t>
  </si>
  <si>
    <t>Egyéb áruhasználati és szolgáltatási adók</t>
  </si>
  <si>
    <t>B36.</t>
  </si>
  <si>
    <t>Egyéb közhatalmi bevételek</t>
  </si>
  <si>
    <t>B4.</t>
  </si>
  <si>
    <t>Működési bevételek</t>
  </si>
  <si>
    <t>B402.</t>
  </si>
  <si>
    <t>Szolgáltatások ellenértéke</t>
  </si>
  <si>
    <t xml:space="preserve">B403. </t>
  </si>
  <si>
    <t>Közvetített szolgáltatások ellenértéke</t>
  </si>
  <si>
    <t>B404.</t>
  </si>
  <si>
    <t>Tulajdonosi bevételek</t>
  </si>
  <si>
    <t>B405.</t>
  </si>
  <si>
    <t>Ellátási díjak</t>
  </si>
  <si>
    <t>B406.</t>
  </si>
  <si>
    <t>Kiszámlázott ÁFA</t>
  </si>
  <si>
    <t>B408.</t>
  </si>
  <si>
    <t>Kamatbevételek</t>
  </si>
  <si>
    <t>B410.</t>
  </si>
  <si>
    <t>Biztosító által fizetett kártérítés</t>
  </si>
  <si>
    <t>B411.</t>
  </si>
  <si>
    <t>Egyéb működési bevételek</t>
  </si>
  <si>
    <t>B5.</t>
  </si>
  <si>
    <t>Felhalmozási bevételek</t>
  </si>
  <si>
    <t>B52.</t>
  </si>
  <si>
    <t>Ingatlanok értékesítése</t>
  </si>
  <si>
    <t>B6.</t>
  </si>
  <si>
    <t>Működési célú átvett pénzeszközök</t>
  </si>
  <si>
    <t>B62.</t>
  </si>
  <si>
    <t>Működési célú kölcsönök visszatér. ÁH-on kívül</t>
  </si>
  <si>
    <t>B7.</t>
  </si>
  <si>
    <t>Felhalmozási célú átvett pénzeszközök</t>
  </si>
  <si>
    <t>B75.</t>
  </si>
  <si>
    <t>Egyéb felhalmozási célú átvett pénzeszközök</t>
  </si>
  <si>
    <t>B1.-B7.</t>
  </si>
  <si>
    <t>Költségvetési bevételek összesen</t>
  </si>
  <si>
    <t>B8.</t>
  </si>
  <si>
    <t>Finanszírozási bevételek</t>
  </si>
  <si>
    <t>B8111.</t>
  </si>
  <si>
    <t>Hosszú lejáratú hitelek, kölcsönök felvétele pénzügyi vállalkozástól</t>
  </si>
  <si>
    <t>B8112.</t>
  </si>
  <si>
    <t>Likviditási célú hitelek, kölcsönök felvétele pénzügyi vállalkozástól</t>
  </si>
  <si>
    <t>B813.</t>
  </si>
  <si>
    <t>Előző év költségvetési maradványának igénybevétele</t>
  </si>
  <si>
    <t>B814.</t>
  </si>
  <si>
    <t>Államháztartáson belüli megelőlegezések</t>
  </si>
  <si>
    <t>B7+ B8</t>
  </si>
  <si>
    <t>Bevételek összesen</t>
  </si>
  <si>
    <t>Csesztreg Község Önkormányzatának elemi kiadásai</t>
  </si>
  <si>
    <t xml:space="preserve"> Eredeti előirányzat 2019.</t>
  </si>
  <si>
    <t>2018. évi várható  teljesítés</t>
  </si>
  <si>
    <t>K1.</t>
  </si>
  <si>
    <t>Személyi juttatások</t>
  </si>
  <si>
    <t>K11.</t>
  </si>
  <si>
    <t>Foglalkoztatottak személyi juttatásai</t>
  </si>
  <si>
    <t>K1101.</t>
  </si>
  <si>
    <t>Törvény szerinti illetmények, munkabérek</t>
  </si>
  <si>
    <t>K1102.</t>
  </si>
  <si>
    <t xml:space="preserve">Normatív jutalmak </t>
  </si>
  <si>
    <t>K1107.</t>
  </si>
  <si>
    <t>Béren kívüli juttatások</t>
  </si>
  <si>
    <t>K1109.</t>
  </si>
  <si>
    <t>Közlekedés költségtérítés</t>
  </si>
  <si>
    <t>K1110.</t>
  </si>
  <si>
    <t>Egyéb költségtérítés</t>
  </si>
  <si>
    <t>K1113.</t>
  </si>
  <si>
    <t>Foglalkoztatottak egyéb személyi juttatásai</t>
  </si>
  <si>
    <t>K12.</t>
  </si>
  <si>
    <t>Külső személyi juttatások</t>
  </si>
  <si>
    <t>K121.</t>
  </si>
  <si>
    <t>Választott tisztségviselők juttatásai</t>
  </si>
  <si>
    <t>K122.</t>
  </si>
  <si>
    <t>Munkavégzésre irányuló egyéb jogviszonyban nem saját fogl.-nak fizetett juttatás</t>
  </si>
  <si>
    <t>K123.</t>
  </si>
  <si>
    <t>Egyéb külső személyi juttatások</t>
  </si>
  <si>
    <t>K2.</t>
  </si>
  <si>
    <t>Munkaadót terhelő járulékok és szociális hozzájárulási adó</t>
  </si>
  <si>
    <t>K3.</t>
  </si>
  <si>
    <t>Dologi kiadások</t>
  </si>
  <si>
    <t>K31.</t>
  </si>
  <si>
    <t>Készletbeszerzés</t>
  </si>
  <si>
    <t>K311.</t>
  </si>
  <si>
    <t>Szakmai anyag beszerzés</t>
  </si>
  <si>
    <t>K312.</t>
  </si>
  <si>
    <t>Üzemeltetési anyag beszerzés</t>
  </si>
  <si>
    <t>K32.</t>
  </si>
  <si>
    <t>Kommunikációs szolgáltatások</t>
  </si>
  <si>
    <t>K321.</t>
  </si>
  <si>
    <t>Informatikai szolgáltatások igénybevétele</t>
  </si>
  <si>
    <t>K322.</t>
  </si>
  <si>
    <t>Egyéb kommunikációs szolgáltatások</t>
  </si>
  <si>
    <t>K33.</t>
  </si>
  <si>
    <t>Szolgáltatási kiadások</t>
  </si>
  <si>
    <t>K331.</t>
  </si>
  <si>
    <t>Közüzemi díj</t>
  </si>
  <si>
    <t>K332.</t>
  </si>
  <si>
    <t>Vásárolt élelmezés</t>
  </si>
  <si>
    <t>K334.</t>
  </si>
  <si>
    <t>Karbantartás, kisjavítási szolgáltatások</t>
  </si>
  <si>
    <t>K335.</t>
  </si>
  <si>
    <t>Közvetített szolgáltatások</t>
  </si>
  <si>
    <t>K336.</t>
  </si>
  <si>
    <t>Szakmai tevékenységet segítő szolgáltatások</t>
  </si>
  <si>
    <t>K337.</t>
  </si>
  <si>
    <t>Egyéb szolgáltatások</t>
  </si>
  <si>
    <t>K34.</t>
  </si>
  <si>
    <t>Kiküldetések, reklám- és propagandaköltség</t>
  </si>
  <si>
    <t>K35.</t>
  </si>
  <si>
    <t>Különféle befizetések, egyéb dologi kiadások</t>
  </si>
  <si>
    <t>K351.</t>
  </si>
  <si>
    <t>Előzetesen felszámított és fizetendő áfa</t>
  </si>
  <si>
    <t>K352.</t>
  </si>
  <si>
    <t>Fizetendő áfa előirányzata</t>
  </si>
  <si>
    <t>K355.</t>
  </si>
  <si>
    <t>Egyéb dologi kiadások</t>
  </si>
  <si>
    <t>K4.</t>
  </si>
  <si>
    <t>Ellátottak pénzbeli juttatásai</t>
  </si>
  <si>
    <t>K42.</t>
  </si>
  <si>
    <t>Családi támogatások</t>
  </si>
  <si>
    <t>K48.</t>
  </si>
  <si>
    <t>Egyéb nem intézményi ellátások</t>
  </si>
  <si>
    <t>K5.</t>
  </si>
  <si>
    <t>Egyéb működési célú kiadások</t>
  </si>
  <si>
    <t>K5021.</t>
  </si>
  <si>
    <t>A helyi önkormányzatok előző évi elszámolásaiból származó kiadások</t>
  </si>
  <si>
    <t>K506.</t>
  </si>
  <si>
    <t>Egyéb működési célú kiadások ÁHT-n belülre</t>
  </si>
  <si>
    <t>K508.</t>
  </si>
  <si>
    <t>Működési célú visszatérítendő támogatások ÁHT-n kívülre</t>
  </si>
  <si>
    <t>K512.</t>
  </si>
  <si>
    <t>Egyéb működési célú támogatások ÁHT-n kívülre</t>
  </si>
  <si>
    <t>K513.</t>
  </si>
  <si>
    <t>Tartalékok előirányzata</t>
  </si>
  <si>
    <t>K6.</t>
  </si>
  <si>
    <t>Beruházások</t>
  </si>
  <si>
    <t>K62.</t>
  </si>
  <si>
    <t>Ingatlanok beszerzése, létesítése</t>
  </si>
  <si>
    <t>K64.</t>
  </si>
  <si>
    <t>Egyéb tárgyi eszközök beszerzsée, létesítése</t>
  </si>
  <si>
    <t>K67.</t>
  </si>
  <si>
    <t>Beruházási célú áfa</t>
  </si>
  <si>
    <t>K7.</t>
  </si>
  <si>
    <t>Felújítások</t>
  </si>
  <si>
    <t>K71.</t>
  </si>
  <si>
    <t>Ingatlanok felújítása</t>
  </si>
  <si>
    <t>K74.</t>
  </si>
  <si>
    <t>Felújítási célú áfa</t>
  </si>
  <si>
    <t>K8.</t>
  </si>
  <si>
    <t>Egyéb felhalmozási célú kiadások</t>
  </si>
  <si>
    <t>K89.</t>
  </si>
  <si>
    <t>Egyéb felhalmozási célú támogatások áht-n kívülre</t>
  </si>
  <si>
    <t>K1.-K8.</t>
  </si>
  <si>
    <t>Költségvetési kiadások összesen</t>
  </si>
  <si>
    <t>K9.</t>
  </si>
  <si>
    <t>Finanszírozási kiadások</t>
  </si>
  <si>
    <t>K9112.</t>
  </si>
  <si>
    <t>Likviditási célú hitelek, kölcsönök törlesztése pénzügyi vállalkozásnak</t>
  </si>
  <si>
    <t>K914.</t>
  </si>
  <si>
    <t>Államháztartáson belüli megelőgezések visszafizetése</t>
  </si>
  <si>
    <t>K915</t>
  </si>
  <si>
    <t>Központi, irányító szervi támogatás</t>
  </si>
  <si>
    <t>K8.+ K9.</t>
  </si>
  <si>
    <t>Kiadások összesen</t>
  </si>
  <si>
    <t>Eredeti előirányzat 2019-ből</t>
  </si>
  <si>
    <t>Kötelező feladatok</t>
  </si>
  <si>
    <t>Önként vállalt feladatok</t>
  </si>
  <si>
    <t>Államigazgatási feladatok</t>
  </si>
  <si>
    <t>F</t>
  </si>
  <si>
    <t>G</t>
  </si>
  <si>
    <t>H</t>
  </si>
  <si>
    <t xml:space="preserve"> Csesztregi Közös Önkormányzati Hivatal költségvetése</t>
  </si>
  <si>
    <t>………... önkormányzati rendelet 3. melléklete</t>
  </si>
  <si>
    <t>BEVÉTELEK</t>
  </si>
  <si>
    <t>Eredeti előirányzat        2018.</t>
  </si>
  <si>
    <t>Eredeti előirányzat       2019.</t>
  </si>
  <si>
    <t>Működési célú támogatások ÁHT-n belülről</t>
  </si>
  <si>
    <t>Egyéb működési célú támogatások ÁHT-n belülről</t>
  </si>
  <si>
    <t>B403.</t>
  </si>
  <si>
    <t>Ellátási díjak előirányzata</t>
  </si>
  <si>
    <t>Kiszámlázott áfa előirányzata</t>
  </si>
  <si>
    <t>B53.</t>
  </si>
  <si>
    <t>Egyéb tárgyi eszközök értékesítése</t>
  </si>
  <si>
    <t>B1-B7.</t>
  </si>
  <si>
    <t>B816.</t>
  </si>
  <si>
    <t>Központi, irányítószervi támogatás</t>
  </si>
  <si>
    <t>B1.- B8.</t>
  </si>
  <si>
    <t>KIADÁSOK</t>
  </si>
  <si>
    <t>Egyéb vállalkozásnak egyéb működési célú támogatások</t>
  </si>
  <si>
    <t xml:space="preserve">K6. </t>
  </si>
  <si>
    <t>Egyéb tárgyi eszközök beszerzése</t>
  </si>
  <si>
    <t xml:space="preserve">Beruházási célú áfa </t>
  </si>
  <si>
    <t>K1.- K8.</t>
  </si>
  <si>
    <t>Engedélyezett létszám keret (fő)</t>
  </si>
  <si>
    <t>Közfoglalkoztatottak létszáma (fő)</t>
  </si>
  <si>
    <t>Csodavilág Mini Bölcsőde költségvetése</t>
  </si>
  <si>
    <t>………... önkormányzati rendelet 4. melléklete</t>
  </si>
  <si>
    <t>Eredeti előirányzat        2017.</t>
  </si>
  <si>
    <t>2017. évi várható teljesítés</t>
  </si>
  <si>
    <t>Módosított előirányzat 2018.</t>
  </si>
  <si>
    <t xml:space="preserve">K5. </t>
  </si>
  <si>
    <t>Egyéb működési célú támogatások áht-n kívülre</t>
  </si>
  <si>
    <t>3/2019. (II.25.) önkormányzati rendelet 2/a. melléklete</t>
  </si>
  <si>
    <t>………... önkormányzati rendelet 2. melléklete</t>
  </si>
  <si>
    <t>3/2019. (II.25.) önkormányzati rendelet 2/b. melléklete</t>
  </si>
  <si>
    <t>3/2019. (II.25.) önkormányzati rendelet 3. melléklete</t>
  </si>
  <si>
    <t>3/2019. (II.25.) önkormányzati rendelet 4. melléklete</t>
  </si>
  <si>
    <t>………... önkormányzati rendelet 5. melléklete</t>
  </si>
  <si>
    <t>3/2019. (II.25.) önkormányzati rendelet 15. melléklete</t>
  </si>
  <si>
    <t>7/2019. (III. 25.) önkormányzati rendelet 1.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</si>
</sst>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.0"/>
  </numFmts>
  <fonts count="6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Times New Roman CE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.5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i/>
      <sz val="16"/>
      <name val="Times New Roman"/>
      <family val="1"/>
      <charset val="238"/>
    </font>
    <font>
      <b/>
      <i/>
      <sz val="16"/>
      <name val="Arial CE"/>
      <charset val="238"/>
    </font>
    <font>
      <i/>
      <sz val="16"/>
      <name val="Arial CE"/>
      <charset val="238"/>
    </font>
    <font>
      <b/>
      <sz val="6"/>
      <color indexed="8"/>
      <name val="Times New Roman"/>
      <family val="1"/>
      <charset val="238"/>
    </font>
    <font>
      <b/>
      <i/>
      <sz val="10.5"/>
      <color indexed="8"/>
      <name val="Times New Roman"/>
      <family val="1"/>
      <charset val="238"/>
    </font>
    <font>
      <b/>
      <i/>
      <sz val="10.5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7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5" applyNumberFormat="0" applyAlignment="0" applyProtection="0"/>
    <xf numFmtId="0" fontId="17" fillId="22" borderId="6" applyNumberFormat="0" applyAlignment="0" applyProtection="0"/>
    <xf numFmtId="0" fontId="1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5" applyNumberFormat="0" applyAlignment="0" applyProtection="0"/>
    <xf numFmtId="0" fontId="25" fillId="0" borderId="10" applyNumberFormat="0" applyFill="0" applyAlignment="0" applyProtection="0"/>
    <xf numFmtId="0" fontId="26" fillId="23" borderId="0" applyNumberFormat="0" applyBorder="0" applyAlignment="0" applyProtection="0"/>
    <xf numFmtId="0" fontId="1" fillId="0" borderId="0"/>
    <xf numFmtId="0" fontId="19" fillId="0" borderId="0"/>
    <xf numFmtId="0" fontId="27" fillId="0" borderId="0"/>
    <xf numFmtId="0" fontId="1" fillId="0" borderId="0"/>
    <xf numFmtId="0" fontId="28" fillId="0" borderId="0"/>
    <xf numFmtId="0" fontId="27" fillId="0" borderId="0"/>
    <xf numFmtId="0" fontId="13" fillId="24" borderId="11" applyNumberFormat="0" applyFont="0" applyAlignment="0" applyProtection="0"/>
    <xf numFmtId="0" fontId="29" fillId="21" borderId="12" applyNumberFormat="0" applyAlignment="0" applyProtection="0"/>
    <xf numFmtId="9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48" fillId="0" borderId="0"/>
    <xf numFmtId="43" fontId="58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/>
    <xf numFmtId="0" fontId="6" fillId="0" borderId="2" xfId="1" applyFont="1" applyBorder="1" applyAlignment="1">
      <alignment horizontal="center" vertical="distributed"/>
    </xf>
    <xf numFmtId="0" fontId="4" fillId="0" borderId="2" xfId="2" applyFont="1" applyBorder="1" applyAlignment="1">
      <alignment vertical="distributed"/>
    </xf>
    <xf numFmtId="3" fontId="8" fillId="0" borderId="2" xfId="1" applyNumberFormat="1" applyFont="1" applyBorder="1"/>
    <xf numFmtId="3" fontId="9" fillId="0" borderId="2" xfId="2" applyNumberFormat="1" applyFont="1" applyBorder="1"/>
    <xf numFmtId="0" fontId="3" fillId="0" borderId="2" xfId="2" applyFont="1" applyBorder="1" applyAlignment="1">
      <alignment vertical="distributed"/>
    </xf>
    <xf numFmtId="3" fontId="10" fillId="0" borderId="2" xfId="1" applyNumberFormat="1" applyFont="1" applyBorder="1"/>
    <xf numFmtId="0" fontId="6" fillId="0" borderId="2" xfId="1" applyFont="1" applyBorder="1" applyAlignment="1">
      <alignment horizontal="center"/>
    </xf>
    <xf numFmtId="3" fontId="2" fillId="0" borderId="2" xfId="2" applyNumberFormat="1" applyFont="1" applyBorder="1"/>
    <xf numFmtId="0" fontId="11" fillId="2" borderId="2" xfId="1" applyFont="1" applyFill="1" applyBorder="1"/>
    <xf numFmtId="0" fontId="12" fillId="2" borderId="2" xfId="1" applyFont="1" applyFill="1" applyBorder="1" applyAlignment="1">
      <alignment horizontal="left" vertical="distributed"/>
    </xf>
    <xf numFmtId="3" fontId="12" fillId="2" borderId="2" xfId="1" applyNumberFormat="1" applyFont="1" applyFill="1" applyBorder="1" applyAlignment="1">
      <alignment vertical="distributed"/>
    </xf>
    <xf numFmtId="0" fontId="1" fillId="0" borderId="0" xfId="42"/>
    <xf numFmtId="0" fontId="35" fillId="0" borderId="0" xfId="42" applyFont="1" applyAlignment="1">
      <alignment wrapText="1"/>
    </xf>
    <xf numFmtId="0" fontId="33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5" fillId="0" borderId="0" xfId="42" applyFont="1" applyAlignment="1">
      <alignment horizontal="center" wrapText="1"/>
    </xf>
    <xf numFmtId="0" fontId="37" fillId="0" borderId="19" xfId="42" applyFont="1" applyBorder="1" applyAlignment="1">
      <alignment horizontal="center" wrapText="1"/>
    </xf>
    <xf numFmtId="0" fontId="37" fillId="0" borderId="20" xfId="42" applyFont="1" applyBorder="1" applyAlignment="1">
      <alignment horizontal="center" wrapText="1"/>
    </xf>
    <xf numFmtId="0" fontId="35" fillId="0" borderId="21" xfId="42" applyFont="1" applyBorder="1" applyAlignment="1">
      <alignment wrapText="1"/>
    </xf>
    <xf numFmtId="0" fontId="35" fillId="0" borderId="4" xfId="42" applyFont="1" applyBorder="1" applyAlignment="1">
      <alignment wrapText="1"/>
    </xf>
    <xf numFmtId="0" fontId="6" fillId="0" borderId="22" xfId="42" applyFont="1" applyBorder="1" applyAlignment="1">
      <alignment wrapText="1"/>
    </xf>
    <xf numFmtId="0" fontId="6" fillId="0" borderId="2" xfId="42" applyFont="1" applyBorder="1" applyAlignment="1">
      <alignment wrapText="1"/>
    </xf>
    <xf numFmtId="0" fontId="4" fillId="0" borderId="2" xfId="42" applyFont="1" applyBorder="1" applyAlignment="1">
      <alignment wrapText="1"/>
    </xf>
    <xf numFmtId="0" fontId="35" fillId="0" borderId="22" xfId="42" applyFont="1" applyBorder="1" applyAlignment="1">
      <alignment wrapText="1"/>
    </xf>
    <xf numFmtId="0" fontId="35" fillId="0" borderId="2" xfId="42" applyFont="1" applyBorder="1" applyAlignment="1">
      <alignment wrapText="1"/>
    </xf>
    <xf numFmtId="0" fontId="38" fillId="0" borderId="22" xfId="42" applyFont="1" applyBorder="1" applyAlignment="1">
      <alignment wrapText="1"/>
    </xf>
    <xf numFmtId="0" fontId="38" fillId="0" borderId="2" xfId="42" applyFont="1" applyBorder="1" applyAlignment="1">
      <alignment wrapText="1"/>
    </xf>
    <xf numFmtId="3" fontId="38" fillId="0" borderId="2" xfId="42" applyNumberFormat="1" applyFont="1" applyBorder="1" applyAlignment="1">
      <alignment horizontal="right" wrapText="1"/>
    </xf>
    <xf numFmtId="0" fontId="39" fillId="0" borderId="0" xfId="42" applyFont="1"/>
    <xf numFmtId="164" fontId="6" fillId="0" borderId="2" xfId="33" applyNumberFormat="1" applyFont="1" applyBorder="1" applyAlignment="1">
      <alignment horizontal="right" wrapText="1"/>
    </xf>
    <xf numFmtId="0" fontId="10" fillId="0" borderId="22" xfId="42" applyFont="1" applyBorder="1" applyAlignment="1">
      <alignment wrapText="1"/>
    </xf>
    <xf numFmtId="0" fontId="10" fillId="0" borderId="2" xfId="42" applyFont="1" applyBorder="1" applyAlignment="1">
      <alignment wrapText="1"/>
    </xf>
    <xf numFmtId="0" fontId="10" fillId="0" borderId="23" xfId="42" applyFont="1" applyBorder="1" applyAlignment="1">
      <alignment wrapText="1"/>
    </xf>
    <xf numFmtId="0" fontId="10" fillId="0" borderId="24" xfId="42" applyFont="1" applyBorder="1" applyAlignment="1">
      <alignment wrapText="1"/>
    </xf>
    <xf numFmtId="0" fontId="7" fillId="0" borderId="0" xfId="42" applyFont="1"/>
    <xf numFmtId="0" fontId="40" fillId="0" borderId="0" xfId="42" applyFont="1" applyAlignment="1">
      <alignment wrapText="1"/>
    </xf>
    <xf numFmtId="0" fontId="41" fillId="0" borderId="0" xfId="42" applyFont="1"/>
    <xf numFmtId="0" fontId="4" fillId="0" borderId="0" xfId="42" applyFont="1"/>
    <xf numFmtId="0" fontId="42" fillId="0" borderId="2" xfId="42" applyFont="1" applyBorder="1" applyAlignment="1">
      <alignment wrapText="1"/>
    </xf>
    <xf numFmtId="0" fontId="6" fillId="0" borderId="21" xfId="42" applyFont="1" applyBorder="1" applyAlignment="1">
      <alignment wrapText="1"/>
    </xf>
    <xf numFmtId="0" fontId="6" fillId="0" borderId="4" xfId="42" applyFont="1" applyBorder="1" applyAlignment="1">
      <alignment wrapText="1"/>
    </xf>
    <xf numFmtId="0" fontId="43" fillId="0" borderId="22" xfId="42" applyFont="1" applyBorder="1" applyAlignment="1">
      <alignment wrapText="1"/>
    </xf>
    <xf numFmtId="0" fontId="43" fillId="0" borderId="2" xfId="42" applyFont="1" applyBorder="1" applyAlignment="1">
      <alignment wrapText="1"/>
    </xf>
    <xf numFmtId="0" fontId="44" fillId="0" borderId="0" xfId="42" applyFont="1"/>
    <xf numFmtId="0" fontId="43" fillId="0" borderId="23" xfId="42" applyFont="1" applyBorder="1" applyAlignment="1">
      <alignment wrapText="1"/>
    </xf>
    <xf numFmtId="0" fontId="43" fillId="0" borderId="24" xfId="42" applyFont="1" applyBorder="1" applyAlignment="1">
      <alignment wrapText="1"/>
    </xf>
    <xf numFmtId="0" fontId="45" fillId="0" borderId="0" xfId="42" applyFont="1" applyAlignment="1">
      <alignment wrapText="1"/>
    </xf>
    <xf numFmtId="0" fontId="35" fillId="0" borderId="0" xfId="42" applyFont="1" applyAlignment="1">
      <alignment horizontal="right" wrapText="1"/>
    </xf>
    <xf numFmtId="0" fontId="6" fillId="0" borderId="0" xfId="42" applyFont="1" applyAlignment="1">
      <alignment wrapText="1"/>
    </xf>
    <xf numFmtId="0" fontId="33" fillId="0" borderId="0" xfId="42" applyFont="1" applyAlignment="1">
      <alignment horizontal="right" wrapText="1"/>
    </xf>
    <xf numFmtId="0" fontId="46" fillId="0" borderId="0" xfId="42" applyFont="1"/>
    <xf numFmtId="0" fontId="47" fillId="0" borderId="18" xfId="42" applyFont="1" applyBorder="1" applyAlignment="1">
      <alignment horizontal="center" wrapText="1"/>
    </xf>
    <xf numFmtId="0" fontId="47" fillId="0" borderId="26" xfId="42" applyFont="1" applyBorder="1" applyAlignment="1">
      <alignment horizontal="center" wrapText="1"/>
    </xf>
    <xf numFmtId="0" fontId="47" fillId="0" borderId="20" xfId="42" applyFont="1" applyBorder="1" applyAlignment="1">
      <alignment horizontal="center" wrapText="1"/>
    </xf>
    <xf numFmtId="3" fontId="1" fillId="0" borderId="0" xfId="42" applyNumberFormat="1"/>
    <xf numFmtId="0" fontId="2" fillId="0" borderId="0" xfId="1" applyFont="1" applyAlignment="1">
      <alignment horizontal="center" wrapText="1"/>
    </xf>
    <xf numFmtId="0" fontId="27" fillId="0" borderId="0" xfId="55" applyAlignment="1" applyProtection="1">
      <alignment horizontal="right"/>
      <protection locked="0"/>
    </xf>
    <xf numFmtId="0" fontId="27" fillId="0" borderId="0" xfId="55"/>
    <xf numFmtId="0" fontId="48" fillId="0" borderId="0" xfId="56"/>
    <xf numFmtId="0" fontId="49" fillId="0" borderId="0" xfId="55" applyFont="1" applyAlignment="1" applyProtection="1">
      <alignment horizontal="center" vertical="center" wrapText="1"/>
      <protection locked="0"/>
    </xf>
    <xf numFmtId="0" fontId="4" fillId="0" borderId="0" xfId="55" applyFont="1"/>
    <xf numFmtId="0" fontId="4" fillId="0" borderId="0" xfId="56" applyFont="1"/>
    <xf numFmtId="0" fontId="50" fillId="0" borderId="0" xfId="55" applyFont="1" applyAlignment="1" applyProtection="1">
      <alignment horizontal="center" vertical="center" wrapText="1"/>
      <protection locked="0"/>
    </xf>
    <xf numFmtId="0" fontId="3" fillId="0" borderId="0" xfId="55" applyFont="1" applyAlignment="1">
      <alignment horizontal="center" wrapText="1"/>
    </xf>
    <xf numFmtId="0" fontId="3" fillId="0" borderId="0" xfId="55" applyFont="1" applyAlignment="1">
      <alignment horizontal="right" wrapText="1"/>
    </xf>
    <xf numFmtId="0" fontId="51" fillId="0" borderId="0" xfId="55" applyFont="1" applyAlignment="1" applyProtection="1">
      <alignment horizontal="center" vertical="center"/>
      <protection locked="0"/>
    </xf>
    <xf numFmtId="0" fontId="4" fillId="0" borderId="0" xfId="55" applyFont="1" applyAlignment="1">
      <alignment horizontal="right" wrapText="1"/>
    </xf>
    <xf numFmtId="0" fontId="37" fillId="0" borderId="19" xfId="56" applyFont="1" applyBorder="1" applyAlignment="1">
      <alignment horizontal="center" wrapText="1"/>
    </xf>
    <xf numFmtId="0" fontId="37" fillId="0" borderId="20" xfId="56" applyFont="1" applyBorder="1" applyAlignment="1">
      <alignment horizontal="center" wrapText="1"/>
    </xf>
    <xf numFmtId="0" fontId="53" fillId="0" borderId="22" xfId="56" applyFont="1" applyBorder="1" applyAlignment="1">
      <alignment wrapText="1"/>
    </xf>
    <xf numFmtId="0" fontId="53" fillId="0" borderId="2" xfId="56" applyFont="1" applyBorder="1" applyAlignment="1">
      <alignment wrapText="1"/>
    </xf>
    <xf numFmtId="3" fontId="53" fillId="0" borderId="2" xfId="33" applyNumberFormat="1" applyFont="1" applyBorder="1" applyAlignment="1">
      <alignment horizontal="right" wrapText="1"/>
    </xf>
    <xf numFmtId="3" fontId="53" fillId="0" borderId="35" xfId="33" applyNumberFormat="1" applyFont="1" applyBorder="1" applyAlignment="1">
      <alignment horizontal="right" wrapText="1"/>
    </xf>
    <xf numFmtId="0" fontId="4" fillId="0" borderId="22" xfId="55" applyFont="1" applyBorder="1" applyProtection="1">
      <protection locked="0"/>
    </xf>
    <xf numFmtId="0" fontId="4" fillId="0" borderId="2" xfId="55" applyFont="1" applyBorder="1" applyProtection="1">
      <protection locked="0"/>
    </xf>
    <xf numFmtId="3" fontId="4" fillId="0" borderId="2" xfId="33" applyNumberFormat="1" applyFont="1" applyBorder="1"/>
    <xf numFmtId="3" fontId="4" fillId="0" borderId="35" xfId="33" applyNumberFormat="1" applyFont="1" applyBorder="1"/>
    <xf numFmtId="3" fontId="53" fillId="0" borderId="2" xfId="33" applyNumberFormat="1" applyFont="1" applyBorder="1" applyAlignment="1">
      <alignment wrapText="1"/>
    </xf>
    <xf numFmtId="0" fontId="6" fillId="0" borderId="22" xfId="56" applyFont="1" applyBorder="1" applyAlignment="1">
      <alignment wrapText="1"/>
    </xf>
    <xf numFmtId="0" fontId="6" fillId="0" borderId="2" xfId="56" applyFont="1" applyBorder="1" applyAlignment="1">
      <alignment wrapText="1"/>
    </xf>
    <xf numFmtId="3" fontId="6" fillId="0" borderId="2" xfId="33" applyNumberFormat="1" applyFont="1" applyBorder="1" applyAlignment="1">
      <alignment wrapText="1"/>
    </xf>
    <xf numFmtId="0" fontId="35" fillId="0" borderId="22" xfId="56" applyFont="1" applyBorder="1" applyAlignment="1">
      <alignment wrapText="1"/>
    </xf>
    <xf numFmtId="0" fontId="35" fillId="0" borderId="2" xfId="56" applyFont="1" applyBorder="1" applyAlignment="1">
      <alignment wrapText="1"/>
    </xf>
    <xf numFmtId="3" fontId="35" fillId="0" borderId="2" xfId="33" applyNumberFormat="1" applyFont="1" applyBorder="1" applyAlignment="1">
      <alignment wrapText="1"/>
    </xf>
    <xf numFmtId="3" fontId="35" fillId="0" borderId="35" xfId="33" applyNumberFormat="1" applyFont="1" applyBorder="1" applyAlignment="1">
      <alignment wrapText="1"/>
    </xf>
    <xf numFmtId="3" fontId="42" fillId="0" borderId="2" xfId="33" applyNumberFormat="1" applyFont="1" applyBorder="1"/>
    <xf numFmtId="3" fontId="42" fillId="0" borderId="35" xfId="33" applyNumberFormat="1" applyFont="1" applyBorder="1"/>
    <xf numFmtId="3" fontId="54" fillId="0" borderId="2" xfId="33" applyNumberFormat="1" applyFont="1" applyBorder="1"/>
    <xf numFmtId="3" fontId="54" fillId="0" borderId="35" xfId="33" applyNumberFormat="1" applyFont="1" applyBorder="1"/>
    <xf numFmtId="3" fontId="4" fillId="0" borderId="2" xfId="33" applyNumberFormat="1" applyFont="1" applyBorder="1" applyProtection="1">
      <protection locked="0"/>
    </xf>
    <xf numFmtId="0" fontId="10" fillId="0" borderId="23" xfId="56" applyFont="1" applyBorder="1" applyAlignment="1">
      <alignment wrapText="1"/>
    </xf>
    <xf numFmtId="0" fontId="10" fillId="0" borderId="24" xfId="56" applyFont="1" applyBorder="1" applyAlignment="1">
      <alignment wrapText="1"/>
    </xf>
    <xf numFmtId="3" fontId="10" fillId="0" borderId="24" xfId="33" applyNumberFormat="1" applyFont="1" applyBorder="1" applyAlignment="1">
      <alignment wrapText="1"/>
    </xf>
    <xf numFmtId="3" fontId="2" fillId="0" borderId="24" xfId="33" applyNumberFormat="1" applyFont="1" applyBorder="1"/>
    <xf numFmtId="3" fontId="2" fillId="0" borderId="36" xfId="33" applyNumberFormat="1" applyFont="1" applyBorder="1"/>
    <xf numFmtId="0" fontId="10" fillId="0" borderId="0" xfId="56" applyFont="1" applyAlignment="1">
      <alignment wrapText="1"/>
    </xf>
    <xf numFmtId="3" fontId="10" fillId="0" borderId="0" xfId="56" applyNumberFormat="1" applyFont="1" applyAlignment="1">
      <alignment wrapText="1"/>
    </xf>
    <xf numFmtId="3" fontId="4" fillId="0" borderId="0" xfId="55" applyNumberFormat="1" applyFont="1"/>
    <xf numFmtId="0" fontId="4" fillId="0" borderId="37" xfId="55" applyFont="1" applyBorder="1"/>
    <xf numFmtId="0" fontId="2" fillId="0" borderId="37" xfId="55" applyFont="1" applyBorder="1"/>
    <xf numFmtId="3" fontId="2" fillId="0" borderId="37" xfId="55" applyNumberFormat="1" applyFont="1" applyBorder="1"/>
    <xf numFmtId="3" fontId="4" fillId="0" borderId="37" xfId="55" applyNumberFormat="1" applyFont="1" applyBorder="1"/>
    <xf numFmtId="3" fontId="37" fillId="0" borderId="20" xfId="56" applyNumberFormat="1" applyFont="1" applyBorder="1" applyAlignment="1">
      <alignment horizontal="center" wrapText="1"/>
    </xf>
    <xf numFmtId="3" fontId="37" fillId="0" borderId="34" xfId="56" applyNumberFormat="1" applyFont="1" applyBorder="1" applyAlignment="1">
      <alignment horizontal="center" wrapText="1"/>
    </xf>
    <xf numFmtId="3" fontId="53" fillId="0" borderId="2" xfId="56" applyNumberFormat="1" applyFont="1" applyBorder="1" applyAlignment="1">
      <alignment wrapText="1"/>
    </xf>
    <xf numFmtId="3" fontId="53" fillId="0" borderId="35" xfId="56" applyNumberFormat="1" applyFont="1" applyBorder="1" applyAlignment="1">
      <alignment horizontal="right" wrapText="1"/>
    </xf>
    <xf numFmtId="3" fontId="6" fillId="0" borderId="2" xfId="56" applyNumberFormat="1" applyFont="1" applyBorder="1" applyAlignment="1">
      <alignment wrapText="1"/>
    </xf>
    <xf numFmtId="3" fontId="4" fillId="0" borderId="2" xfId="55" applyNumberFormat="1" applyFont="1" applyBorder="1"/>
    <xf numFmtId="3" fontId="4" fillId="0" borderId="35" xfId="55" applyNumberFormat="1" applyFont="1" applyBorder="1"/>
    <xf numFmtId="0" fontId="54" fillId="0" borderId="2" xfId="56" applyFont="1" applyBorder="1" applyAlignment="1">
      <alignment wrapText="1"/>
    </xf>
    <xf numFmtId="3" fontId="54" fillId="0" borderId="2" xfId="56" applyNumberFormat="1" applyFont="1" applyBorder="1" applyAlignment="1">
      <alignment wrapText="1"/>
    </xf>
    <xf numFmtId="3" fontId="54" fillId="0" borderId="2" xfId="55" applyNumberFormat="1" applyFont="1" applyBorder="1"/>
    <xf numFmtId="3" fontId="54" fillId="0" borderId="35" xfId="55" applyNumberFormat="1" applyFont="1" applyBorder="1"/>
    <xf numFmtId="0" fontId="55" fillId="0" borderId="22" xfId="56" applyFont="1" applyBorder="1" applyAlignment="1">
      <alignment wrapText="1"/>
    </xf>
    <xf numFmtId="0" fontId="55" fillId="0" borderId="2" xfId="56" applyFont="1" applyBorder="1" applyAlignment="1">
      <alignment wrapText="1"/>
    </xf>
    <xf numFmtId="3" fontId="55" fillId="0" borderId="2" xfId="56" applyNumberFormat="1" applyFont="1" applyBorder="1" applyAlignment="1">
      <alignment wrapText="1"/>
    </xf>
    <xf numFmtId="3" fontId="55" fillId="0" borderId="35" xfId="56" applyNumberFormat="1" applyFont="1" applyBorder="1" applyAlignment="1">
      <alignment wrapText="1"/>
    </xf>
    <xf numFmtId="3" fontId="10" fillId="0" borderId="24" xfId="56" applyNumberFormat="1" applyFont="1" applyBorder="1" applyAlignment="1">
      <alignment wrapText="1"/>
    </xf>
    <xf numFmtId="3" fontId="2" fillId="0" borderId="0" xfId="55" applyNumberFormat="1" applyFont="1"/>
    <xf numFmtId="0" fontId="2" fillId="0" borderId="0" xfId="55" applyFont="1"/>
    <xf numFmtId="0" fontId="56" fillId="0" borderId="38" xfId="56" applyFont="1" applyBorder="1" applyAlignment="1">
      <alignment horizontal="left" vertical="center"/>
    </xf>
    <xf numFmtId="0" fontId="57" fillId="0" borderId="39" xfId="56" applyFont="1" applyBorder="1" applyAlignment="1">
      <alignment vertical="center" wrapText="1"/>
    </xf>
    <xf numFmtId="0" fontId="57" fillId="0" borderId="40" xfId="56" applyFont="1" applyBorder="1" applyAlignment="1">
      <alignment vertical="center" wrapText="1"/>
    </xf>
    <xf numFmtId="3" fontId="57" fillId="0" borderId="41" xfId="56" applyNumberFormat="1" applyFont="1" applyBorder="1" applyAlignment="1" applyProtection="1">
      <alignment horizontal="right" vertical="center" wrapText="1" indent="1"/>
      <protection locked="0"/>
    </xf>
    <xf numFmtId="0" fontId="53" fillId="0" borderId="22" xfId="42" applyFont="1" applyBorder="1" applyAlignment="1">
      <alignment wrapText="1"/>
    </xf>
    <xf numFmtId="0" fontId="53" fillId="0" borderId="2" xfId="42" applyFont="1" applyBorder="1" applyAlignment="1">
      <alignment wrapText="1"/>
    </xf>
    <xf numFmtId="3" fontId="53" fillId="0" borderId="2" xfId="54" applyNumberFormat="1" applyFont="1" applyBorder="1" applyAlignment="1">
      <alignment wrapText="1"/>
    </xf>
    <xf numFmtId="3" fontId="53" fillId="0" borderId="2" xfId="54" applyNumberFormat="1" applyFont="1" applyBorder="1" applyAlignment="1">
      <alignment horizontal="right" wrapText="1"/>
    </xf>
    <xf numFmtId="3" fontId="6" fillId="0" borderId="2" xfId="54" applyNumberFormat="1" applyFont="1" applyBorder="1" applyAlignment="1">
      <alignment wrapText="1"/>
    </xf>
    <xf numFmtId="3" fontId="4" fillId="0" borderId="2" xfId="54" applyNumberFormat="1" applyFont="1" applyBorder="1"/>
    <xf numFmtId="3" fontId="35" fillId="0" borderId="2" xfId="54" applyNumberFormat="1" applyFont="1" applyBorder="1" applyAlignment="1">
      <alignment wrapText="1"/>
    </xf>
    <xf numFmtId="3" fontId="54" fillId="0" borderId="2" xfId="54" applyNumberFormat="1" applyFont="1" applyBorder="1"/>
    <xf numFmtId="3" fontId="4" fillId="0" borderId="2" xfId="54" applyNumberFormat="1" applyFont="1" applyBorder="1" applyProtection="1">
      <protection locked="0"/>
    </xf>
    <xf numFmtId="0" fontId="10" fillId="0" borderId="0" xfId="42" applyFont="1" applyAlignment="1">
      <alignment wrapText="1"/>
    </xf>
    <xf numFmtId="3" fontId="10" fillId="0" borderId="0" xfId="42" applyNumberFormat="1" applyFont="1" applyAlignment="1">
      <alignment wrapText="1"/>
    </xf>
    <xf numFmtId="3" fontId="37" fillId="0" borderId="20" xfId="42" applyNumberFormat="1" applyFont="1" applyBorder="1" applyAlignment="1">
      <alignment horizontal="center" wrapText="1"/>
    </xf>
    <xf numFmtId="3" fontId="53" fillId="0" borderId="2" xfId="42" applyNumberFormat="1" applyFont="1" applyBorder="1" applyAlignment="1">
      <alignment wrapText="1"/>
    </xf>
    <xf numFmtId="3" fontId="53" fillId="0" borderId="2" xfId="42" applyNumberFormat="1" applyFont="1" applyBorder="1" applyAlignment="1">
      <alignment horizontal="right" wrapText="1"/>
    </xf>
    <xf numFmtId="3" fontId="6" fillId="0" borderId="2" xfId="42" applyNumberFormat="1" applyFont="1" applyBorder="1" applyAlignment="1">
      <alignment wrapText="1"/>
    </xf>
    <xf numFmtId="3" fontId="6" fillId="0" borderId="25" xfId="42" applyNumberFormat="1" applyFont="1" applyBorder="1" applyAlignment="1">
      <alignment wrapText="1"/>
    </xf>
    <xf numFmtId="0" fontId="54" fillId="0" borderId="2" xfId="42" applyFont="1" applyBorder="1" applyAlignment="1">
      <alignment wrapText="1"/>
    </xf>
    <xf numFmtId="3" fontId="54" fillId="0" borderId="2" xfId="42" applyNumberFormat="1" applyFont="1" applyBorder="1" applyAlignment="1">
      <alignment wrapText="1"/>
    </xf>
    <xf numFmtId="0" fontId="55" fillId="0" borderId="22" xfId="42" applyFont="1" applyBorder="1" applyAlignment="1">
      <alignment wrapText="1"/>
    </xf>
    <xf numFmtId="0" fontId="55" fillId="0" borderId="2" xfId="42" applyFont="1" applyBorder="1" applyAlignment="1">
      <alignment wrapText="1"/>
    </xf>
    <xf numFmtId="3" fontId="55" fillId="0" borderId="2" xfId="42" applyNumberFormat="1" applyFont="1" applyBorder="1" applyAlignment="1">
      <alignment wrapText="1"/>
    </xf>
    <xf numFmtId="3" fontId="55" fillId="0" borderId="25" xfId="42" applyNumberFormat="1" applyFont="1" applyBorder="1" applyAlignment="1">
      <alignment wrapText="1"/>
    </xf>
    <xf numFmtId="3" fontId="10" fillId="0" borderId="24" xfId="42" applyNumberFormat="1" applyFont="1" applyBorder="1" applyAlignment="1">
      <alignment wrapText="1"/>
    </xf>
    <xf numFmtId="3" fontId="2" fillId="0" borderId="24" xfId="55" applyNumberFormat="1" applyFont="1" applyBorder="1"/>
    <xf numFmtId="0" fontId="1" fillId="0" borderId="0" xfId="42" applyAlignment="1">
      <alignment vertical="center" wrapText="1"/>
    </xf>
    <xf numFmtId="0" fontId="56" fillId="0" borderId="38" xfId="42" applyFont="1" applyBorder="1" applyAlignment="1">
      <alignment horizontal="left" vertical="center"/>
    </xf>
    <xf numFmtId="0" fontId="57" fillId="0" borderId="39" xfId="42" applyFont="1" applyBorder="1" applyAlignment="1">
      <alignment vertical="center" wrapText="1"/>
    </xf>
    <xf numFmtId="0" fontId="57" fillId="0" borderId="40" xfId="42" applyFont="1" applyBorder="1" applyAlignment="1">
      <alignment vertical="center" wrapText="1"/>
    </xf>
    <xf numFmtId="165" fontId="57" fillId="0" borderId="41" xfId="42" applyNumberFormat="1" applyFont="1" applyBorder="1" applyAlignment="1" applyProtection="1">
      <alignment horizontal="right" vertical="center" wrapText="1" indent="1"/>
      <protection locked="0"/>
    </xf>
    <xf numFmtId="3" fontId="57" fillId="0" borderId="41" xfId="42" applyNumberFormat="1" applyFont="1" applyBorder="1" applyAlignment="1" applyProtection="1">
      <alignment horizontal="right" vertical="center" wrapText="1" indent="1"/>
      <protection locked="0"/>
    </xf>
    <xf numFmtId="3" fontId="37" fillId="0" borderId="42" xfId="56" applyNumberFormat="1" applyFont="1" applyBorder="1" applyAlignment="1">
      <alignment horizontal="center" wrapText="1"/>
    </xf>
    <xf numFmtId="3" fontId="4" fillId="0" borderId="43" xfId="55" applyNumberFormat="1" applyFont="1" applyBorder="1"/>
    <xf numFmtId="3" fontId="4" fillId="0" borderId="44" xfId="55" applyNumberFormat="1" applyFont="1" applyBorder="1"/>
    <xf numFmtId="3" fontId="53" fillId="0" borderId="2" xfId="56" applyNumberFormat="1" applyFont="1" applyBorder="1" applyAlignment="1">
      <alignment horizontal="right" wrapText="1"/>
    </xf>
    <xf numFmtId="0" fontId="37" fillId="0" borderId="21" xfId="56" applyFont="1" applyBorder="1" applyAlignment="1">
      <alignment horizontal="center" wrapText="1"/>
    </xf>
    <xf numFmtId="0" fontId="37" fillId="0" borderId="4" xfId="56" applyFont="1" applyBorder="1" applyAlignment="1">
      <alignment horizontal="center" wrapText="1"/>
    </xf>
    <xf numFmtId="0" fontId="37" fillId="0" borderId="45" xfId="56" applyFont="1" applyBorder="1" applyAlignment="1">
      <alignment horizontal="center" wrapText="1"/>
    </xf>
    <xf numFmtId="0" fontId="37" fillId="0" borderId="46" xfId="56" applyFont="1" applyBorder="1" applyAlignment="1">
      <alignment horizontal="center" wrapText="1"/>
    </xf>
    <xf numFmtId="0" fontId="35" fillId="0" borderId="51" xfId="56" applyFont="1" applyBorder="1" applyAlignment="1">
      <alignment horizontal="center" wrapText="1"/>
    </xf>
    <xf numFmtId="0" fontId="35" fillId="0" borderId="52" xfId="56" applyFont="1" applyBorder="1" applyAlignment="1">
      <alignment horizontal="center" wrapText="1"/>
    </xf>
    <xf numFmtId="0" fontId="47" fillId="0" borderId="34" xfId="42" applyFont="1" applyBorder="1" applyAlignment="1">
      <alignment horizontal="center" wrapText="1"/>
    </xf>
    <xf numFmtId="0" fontId="37" fillId="0" borderId="4" xfId="42" applyFont="1" applyBorder="1" applyAlignment="1">
      <alignment horizontal="center" wrapText="1"/>
    </xf>
    <xf numFmtId="0" fontId="51" fillId="0" borderId="48" xfId="55" applyFont="1" applyBorder="1" applyAlignment="1" applyProtection="1">
      <alignment horizontal="center" vertical="center"/>
      <protection locked="0"/>
    </xf>
    <xf numFmtId="0" fontId="4" fillId="0" borderId="48" xfId="55" applyFont="1" applyBorder="1" applyAlignment="1">
      <alignment horizontal="right" wrapText="1"/>
    </xf>
    <xf numFmtId="0" fontId="35" fillId="0" borderId="51" xfId="42" applyFont="1" applyBorder="1" applyAlignment="1">
      <alignment horizontal="center" wrapText="1"/>
    </xf>
    <xf numFmtId="0" fontId="35" fillId="0" borderId="52" xfId="42" applyFont="1" applyBorder="1" applyAlignment="1">
      <alignment horizontal="center" wrapText="1"/>
    </xf>
    <xf numFmtId="0" fontId="37" fillId="0" borderId="53" xfId="42" applyFont="1" applyBorder="1" applyAlignment="1">
      <alignment horizontal="center" wrapText="1"/>
    </xf>
    <xf numFmtId="0" fontId="37" fillId="0" borderId="17" xfId="42" applyFont="1" applyBorder="1" applyAlignment="1">
      <alignment horizontal="center" wrapText="1"/>
    </xf>
    <xf numFmtId="0" fontId="53" fillId="0" borderId="54" xfId="42" applyFont="1" applyBorder="1" applyAlignment="1">
      <alignment wrapText="1"/>
    </xf>
    <xf numFmtId="3" fontId="53" fillId="0" borderId="55" xfId="54" applyNumberFormat="1" applyFont="1" applyBorder="1" applyAlignment="1">
      <alignment horizontal="right" wrapText="1"/>
    </xf>
    <xf numFmtId="0" fontId="6" fillId="0" borderId="54" xfId="42" applyFont="1" applyBorder="1" applyAlignment="1">
      <alignment wrapText="1"/>
    </xf>
    <xf numFmtId="3" fontId="4" fillId="0" borderId="55" xfId="54" applyNumberFormat="1" applyFont="1" applyBorder="1"/>
    <xf numFmtId="0" fontId="35" fillId="0" borderId="54" xfId="42" applyFont="1" applyBorder="1" applyAlignment="1">
      <alignment wrapText="1"/>
    </xf>
    <xf numFmtId="3" fontId="35" fillId="0" borderId="55" xfId="54" applyNumberFormat="1" applyFont="1" applyBorder="1" applyAlignment="1">
      <alignment wrapText="1"/>
    </xf>
    <xf numFmtId="3" fontId="54" fillId="0" borderId="55" xfId="54" applyNumberFormat="1" applyFont="1" applyBorder="1"/>
    <xf numFmtId="0" fontId="4" fillId="0" borderId="54" xfId="55" applyFont="1" applyBorder="1" applyProtection="1">
      <protection locked="0"/>
    </xf>
    <xf numFmtId="0" fontId="10" fillId="0" borderId="50" xfId="42" applyFont="1" applyBorder="1" applyAlignment="1">
      <alignment wrapText="1"/>
    </xf>
    <xf numFmtId="0" fontId="10" fillId="0" borderId="51" xfId="42" applyFont="1" applyBorder="1" applyAlignment="1">
      <alignment wrapText="1"/>
    </xf>
    <xf numFmtId="3" fontId="10" fillId="0" borderId="51" xfId="54" applyNumberFormat="1" applyFont="1" applyBorder="1" applyAlignment="1">
      <alignment wrapText="1"/>
    </xf>
    <xf numFmtId="3" fontId="2" fillId="0" borderId="51" xfId="54" applyNumberFormat="1" applyFont="1" applyBorder="1"/>
    <xf numFmtId="3" fontId="2" fillId="0" borderId="52" xfId="54" applyNumberFormat="1" applyFont="1" applyBorder="1"/>
    <xf numFmtId="3" fontId="35" fillId="0" borderId="4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5" fillId="0" borderId="2" xfId="0" applyNumberFormat="1" applyFont="1" applyBorder="1" applyAlignment="1">
      <alignment horizontal="right" wrapText="1"/>
    </xf>
    <xf numFmtId="3" fontId="38" fillId="0" borderId="2" xfId="0" applyNumberFormat="1" applyFont="1" applyBorder="1" applyAlignment="1">
      <alignment horizontal="right" wrapText="1"/>
    </xf>
    <xf numFmtId="164" fontId="6" fillId="0" borderId="2" xfId="57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3" fontId="35" fillId="0" borderId="2" xfId="0" applyNumberFormat="1" applyFont="1" applyBorder="1" applyAlignment="1">
      <alignment wrapText="1"/>
    </xf>
    <xf numFmtId="3" fontId="10" fillId="0" borderId="2" xfId="0" applyNumberFormat="1" applyFont="1" applyBorder="1" applyAlignment="1">
      <alignment horizontal="right" wrapText="1"/>
    </xf>
    <xf numFmtId="3" fontId="33" fillId="0" borderId="2" xfId="0" applyNumberFormat="1" applyFont="1" applyBorder="1" applyAlignment="1">
      <alignment horizontal="right" wrapText="1"/>
    </xf>
    <xf numFmtId="3" fontId="10" fillId="0" borderId="24" xfId="0" applyNumberFormat="1" applyFont="1" applyBorder="1" applyAlignment="1">
      <alignment horizontal="right" wrapText="1"/>
    </xf>
    <xf numFmtId="3" fontId="37" fillId="0" borderId="4" xfId="0" applyNumberFormat="1" applyFont="1" applyBorder="1" applyAlignment="1">
      <alignment horizontal="right" wrapText="1"/>
    </xf>
    <xf numFmtId="3" fontId="37" fillId="0" borderId="4" xfId="42" applyNumberFormat="1" applyFont="1" applyBorder="1" applyAlignment="1">
      <alignment horizontal="right" wrapText="1"/>
    </xf>
    <xf numFmtId="3" fontId="37" fillId="0" borderId="46" xfId="42" applyNumberFormat="1" applyFont="1" applyBorder="1" applyAlignment="1">
      <alignment horizontal="right" wrapText="1"/>
    </xf>
    <xf numFmtId="3" fontId="38" fillId="0" borderId="35" xfId="42" applyNumberFormat="1" applyFont="1" applyBorder="1" applyAlignment="1">
      <alignment horizontal="right" wrapText="1"/>
    </xf>
    <xf numFmtId="3" fontId="59" fillId="0" borderId="2" xfId="0" applyNumberFormat="1" applyFont="1" applyBorder="1" applyAlignment="1">
      <alignment horizontal="right" wrapText="1"/>
    </xf>
    <xf numFmtId="3" fontId="59" fillId="0" borderId="2" xfId="42" applyNumberFormat="1" applyFont="1" applyBorder="1" applyAlignment="1">
      <alignment horizontal="right" wrapText="1"/>
    </xf>
    <xf numFmtId="3" fontId="59" fillId="0" borderId="35" xfId="42" applyNumberFormat="1" applyFont="1" applyBorder="1" applyAlignment="1">
      <alignment horizontal="right" wrapText="1"/>
    </xf>
    <xf numFmtId="3" fontId="37" fillId="0" borderId="2" xfId="0" applyNumberFormat="1" applyFont="1" applyBorder="1" applyAlignment="1">
      <alignment horizontal="right" wrapText="1"/>
    </xf>
    <xf numFmtId="3" fontId="37" fillId="0" borderId="2" xfId="42" applyNumberFormat="1" applyFont="1" applyBorder="1" applyAlignment="1">
      <alignment horizontal="right" wrapText="1"/>
    </xf>
    <xf numFmtId="3" fontId="37" fillId="0" borderId="35" xfId="42" applyNumberFormat="1" applyFont="1" applyBorder="1" applyAlignment="1">
      <alignment horizontal="right" wrapText="1"/>
    </xf>
    <xf numFmtId="3" fontId="38" fillId="0" borderId="4" xfId="0" applyNumberFormat="1" applyFont="1" applyBorder="1" applyAlignment="1">
      <alignment horizontal="right" wrapText="1"/>
    </xf>
    <xf numFmtId="3" fontId="38" fillId="0" borderId="4" xfId="42" applyNumberFormat="1" applyFont="1" applyBorder="1" applyAlignment="1">
      <alignment horizontal="right" wrapText="1"/>
    </xf>
    <xf numFmtId="3" fontId="38" fillId="0" borderId="46" xfId="42" applyNumberFormat="1" applyFont="1" applyBorder="1" applyAlignment="1">
      <alignment horizontal="right" wrapText="1"/>
    </xf>
    <xf numFmtId="3" fontId="37" fillId="0" borderId="2" xfId="0" applyNumberFormat="1" applyFont="1" applyBorder="1" applyAlignment="1">
      <alignment wrapText="1"/>
    </xf>
    <xf numFmtId="3" fontId="37" fillId="0" borderId="2" xfId="42" applyNumberFormat="1" applyFont="1" applyBorder="1" applyAlignment="1">
      <alignment wrapText="1"/>
    </xf>
    <xf numFmtId="3" fontId="37" fillId="0" borderId="35" xfId="42" applyNumberFormat="1" applyFont="1" applyBorder="1" applyAlignment="1">
      <alignment wrapText="1"/>
    </xf>
    <xf numFmtId="3" fontId="37" fillId="0" borderId="24" xfId="0" applyNumberFormat="1" applyFont="1" applyBorder="1" applyAlignment="1">
      <alignment horizontal="right" wrapText="1"/>
    </xf>
    <xf numFmtId="3" fontId="37" fillId="0" borderId="24" xfId="42" applyNumberFormat="1" applyFont="1" applyBorder="1" applyAlignment="1">
      <alignment horizontal="right" wrapText="1"/>
    </xf>
    <xf numFmtId="3" fontId="37" fillId="0" borderId="36" xfId="42" applyNumberFormat="1" applyFont="1" applyBorder="1" applyAlignment="1">
      <alignment horizontal="right" wrapText="1"/>
    </xf>
    <xf numFmtId="3" fontId="12" fillId="0" borderId="2" xfId="0" applyNumberFormat="1" applyFont="1" applyBorder="1" applyAlignment="1">
      <alignment horizontal="right" wrapText="1"/>
    </xf>
    <xf numFmtId="3" fontId="12" fillId="0" borderId="24" xfId="0" applyNumberFormat="1" applyFont="1" applyBorder="1" applyAlignment="1">
      <alignment horizontal="right" wrapText="1"/>
    </xf>
    <xf numFmtId="164" fontId="38" fillId="0" borderId="2" xfId="33" applyNumberFormat="1" applyFont="1" applyBorder="1" applyAlignment="1">
      <alignment horizontal="right" wrapText="1"/>
    </xf>
    <xf numFmtId="164" fontId="38" fillId="0" borderId="35" xfId="33" applyNumberFormat="1" applyFont="1" applyBorder="1" applyAlignment="1">
      <alignment horizontal="right" wrapText="1"/>
    </xf>
    <xf numFmtId="0" fontId="47" fillId="0" borderId="29" xfId="42" applyFont="1" applyBorder="1" applyAlignment="1">
      <alignment horizontal="center" wrapText="1"/>
    </xf>
    <xf numFmtId="0" fontId="47" fillId="0" borderId="27" xfId="42" applyFont="1" applyBorder="1" applyAlignment="1">
      <alignment horizontal="center" wrapText="1"/>
    </xf>
    <xf numFmtId="0" fontId="47" fillId="0" borderId="28" xfId="42" applyFont="1" applyBorder="1" applyAlignment="1">
      <alignment horizontal="center" wrapText="1"/>
    </xf>
    <xf numFmtId="0" fontId="34" fillId="0" borderId="0" xfId="42" applyFont="1" applyAlignment="1">
      <alignment horizontal="center" wrapText="1"/>
    </xf>
    <xf numFmtId="0" fontId="35" fillId="0" borderId="0" xfId="42" applyFont="1" applyAlignment="1">
      <alignment horizontal="center" wrapText="1"/>
    </xf>
    <xf numFmtId="0" fontId="33" fillId="0" borderId="0" xfId="42" applyFont="1" applyAlignment="1">
      <alignment horizontal="right" wrapText="1"/>
    </xf>
    <xf numFmtId="0" fontId="35" fillId="0" borderId="0" xfId="42" applyFont="1" applyAlignment="1">
      <alignment horizontal="right" wrapText="1"/>
    </xf>
    <xf numFmtId="0" fontId="33" fillId="0" borderId="0" xfId="42" applyFont="1" applyAlignment="1">
      <alignment horizontal="left" wrapText="1"/>
    </xf>
    <xf numFmtId="0" fontId="6" fillId="0" borderId="0" xfId="42" applyFont="1" applyAlignment="1">
      <alignment horizontal="right" wrapText="1"/>
    </xf>
    <xf numFmtId="0" fontId="5" fillId="0" borderId="31" xfId="42" applyFont="1" applyBorder="1" applyAlignment="1">
      <alignment horizontal="center" wrapText="1"/>
    </xf>
    <xf numFmtId="0" fontId="5" fillId="0" borderId="33" xfId="42" applyFont="1" applyBorder="1" applyAlignment="1">
      <alignment horizontal="center" wrapText="1"/>
    </xf>
    <xf numFmtId="0" fontId="35" fillId="0" borderId="31" xfId="42" applyFont="1" applyBorder="1" applyAlignment="1">
      <alignment horizontal="center" wrapText="1"/>
    </xf>
    <xf numFmtId="0" fontId="35" fillId="0" borderId="33" xfId="42" applyFont="1" applyBorder="1" applyAlignment="1">
      <alignment horizontal="center" wrapText="1"/>
    </xf>
    <xf numFmtId="0" fontId="36" fillId="0" borderId="30" xfId="42" applyFont="1" applyBorder="1" applyAlignment="1">
      <alignment horizontal="center" wrapText="1"/>
    </xf>
    <xf numFmtId="0" fontId="36" fillId="0" borderId="32" xfId="42" applyFont="1" applyBorder="1" applyAlignment="1">
      <alignment horizontal="center" wrapText="1"/>
    </xf>
    <xf numFmtId="0" fontId="49" fillId="0" borderId="0" xfId="55" applyFont="1" applyAlignment="1" applyProtection="1">
      <alignment horizontal="center" vertical="center" wrapText="1"/>
      <protection locked="0"/>
    </xf>
    <xf numFmtId="0" fontId="35" fillId="0" borderId="48" xfId="56" applyFont="1" applyBorder="1" applyAlignment="1">
      <alignment horizontal="center" wrapText="1"/>
    </xf>
    <xf numFmtId="0" fontId="35" fillId="0" borderId="49" xfId="56" applyFont="1" applyBorder="1" applyAlignment="1">
      <alignment horizontal="center" wrapText="1"/>
    </xf>
    <xf numFmtId="0" fontId="4" fillId="0" borderId="0" xfId="55" applyFont="1" applyAlignment="1">
      <alignment horizontal="right" wrapText="1"/>
    </xf>
    <xf numFmtId="0" fontId="35" fillId="0" borderId="51" xfId="56" applyFont="1" applyBorder="1" applyAlignment="1">
      <alignment horizontal="center" wrapText="1"/>
    </xf>
    <xf numFmtId="0" fontId="52" fillId="0" borderId="47" xfId="56" applyFont="1" applyBorder="1" applyAlignment="1">
      <alignment horizontal="center" wrapText="1"/>
    </xf>
    <xf numFmtId="0" fontId="52" fillId="0" borderId="50" xfId="56" applyFont="1" applyBorder="1" applyAlignment="1">
      <alignment horizontal="center" wrapText="1"/>
    </xf>
    <xf numFmtId="0" fontId="35" fillId="0" borderId="48" xfId="42" applyFont="1" applyBorder="1" applyAlignment="1">
      <alignment horizontal="center" wrapText="1"/>
    </xf>
    <xf numFmtId="0" fontId="35" fillId="0" borderId="51" xfId="42" applyFont="1" applyBorder="1" applyAlignment="1">
      <alignment horizontal="center" wrapText="1"/>
    </xf>
    <xf numFmtId="0" fontId="35" fillId="0" borderId="56" xfId="42" applyFont="1" applyBorder="1" applyAlignment="1">
      <alignment horizontal="center" wrapText="1"/>
    </xf>
    <xf numFmtId="0" fontId="35" fillId="0" borderId="57" xfId="42" applyFont="1" applyBorder="1" applyAlignment="1">
      <alignment horizontal="center" wrapText="1"/>
    </xf>
    <xf numFmtId="0" fontId="35" fillId="0" borderId="58" xfId="42" applyFont="1" applyBorder="1" applyAlignment="1">
      <alignment horizontal="center" wrapText="1"/>
    </xf>
    <xf numFmtId="0" fontId="52" fillId="0" borderId="47" xfId="42" applyFont="1" applyBorder="1" applyAlignment="1">
      <alignment horizontal="center" wrapText="1"/>
    </xf>
    <xf numFmtId="0" fontId="52" fillId="0" borderId="50" xfId="42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2" fillId="2" borderId="14" xfId="47" applyFont="1" applyFill="1" applyBorder="1" applyAlignment="1">
      <alignment horizontal="center" vertical="center" wrapText="1"/>
    </xf>
    <xf numFmtId="0" fontId="2" fillId="2" borderId="3" xfId="47" applyFont="1" applyFill="1" applyBorder="1" applyAlignment="1">
      <alignment horizontal="center" vertical="center" wrapText="1"/>
    </xf>
    <xf numFmtId="0" fontId="2" fillId="2" borderId="4" xfId="47" applyFont="1" applyFill="1" applyBorder="1" applyAlignment="1">
      <alignment horizontal="center" vertical="center" wrapText="1"/>
    </xf>
    <xf numFmtId="0" fontId="2" fillId="2" borderId="15" xfId="47" applyFont="1" applyFill="1" applyBorder="1" applyAlignment="1">
      <alignment horizontal="center" vertical="center" wrapText="1"/>
    </xf>
    <xf numFmtId="0" fontId="2" fillId="2" borderId="16" xfId="47" applyFont="1" applyFill="1" applyBorder="1" applyAlignment="1">
      <alignment horizontal="center" vertical="center" wrapText="1"/>
    </xf>
    <xf numFmtId="0" fontId="2" fillId="2" borderId="17" xfId="47" applyFont="1" applyFill="1" applyBorder="1" applyAlignment="1">
      <alignment horizontal="center" vertical="center" wrapText="1"/>
    </xf>
  </cellXfs>
  <cellStyles count="5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Ezres" xfId="57" builtinId="3"/>
    <cellStyle name="Ezres 2" xfId="31"/>
    <cellStyle name="Ezres 3" xfId="32"/>
    <cellStyle name="Ezres 4" xfId="33"/>
    <cellStyle name="Ezres 4 2" xfId="54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ál" xfId="0" builtinId="0"/>
    <cellStyle name="Normál 2" xfId="42"/>
    <cellStyle name="Normál 3" xfId="43"/>
    <cellStyle name="Normál 4" xfId="44"/>
    <cellStyle name="Normál 5" xfId="45"/>
    <cellStyle name="Normál 6" xfId="56"/>
    <cellStyle name="Normál_2010.évi tervezett beruházás, felújítás" xfId="2"/>
    <cellStyle name="Normál_6szm" xfId="1"/>
    <cellStyle name="Normál_Táblák 01-08 08.31." xfId="55"/>
    <cellStyle name="Normal_tanusitv" xfId="46"/>
    <cellStyle name="Normál_Zalakaros" xfId="47"/>
    <cellStyle name="Note" xfId="48"/>
    <cellStyle name="Output" xfId="49"/>
    <cellStyle name="Százalék 2" xfId="50"/>
    <cellStyle name="Title" xfId="51"/>
    <cellStyle name="Total" xfId="52"/>
    <cellStyle name="Warning Text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A5" sqref="A5:B5"/>
    </sheetView>
  </sheetViews>
  <sheetFormatPr defaultColWidth="8.85546875" defaultRowHeight="14.25" x14ac:dyDescent="0.2"/>
  <cols>
    <col min="1" max="1" width="6.7109375" style="13" customWidth="1"/>
    <col min="2" max="2" width="51.28515625" style="13" customWidth="1"/>
    <col min="3" max="5" width="16.7109375" style="13" customWidth="1"/>
    <col min="6" max="6" width="12.28515625" style="52" customWidth="1"/>
    <col min="7" max="7" width="11.85546875" style="52" customWidth="1"/>
    <col min="8" max="8" width="10.85546875" style="52" customWidth="1"/>
    <col min="9" max="16384" width="8.85546875" style="13"/>
  </cols>
  <sheetData>
    <row r="1" spans="1:9" ht="30" customHeight="1" x14ac:dyDescent="0.3">
      <c r="A1" s="226" t="s">
        <v>17</v>
      </c>
      <c r="B1" s="226"/>
      <c r="C1" s="226"/>
      <c r="D1" s="226"/>
      <c r="E1" s="226"/>
      <c r="F1" s="226"/>
      <c r="G1" s="226"/>
      <c r="H1" s="226"/>
    </row>
    <row r="2" spans="1:9" ht="18" customHeight="1" x14ac:dyDescent="0.2">
      <c r="A2" s="227" t="s">
        <v>18</v>
      </c>
      <c r="B2" s="227"/>
      <c r="C2" s="227"/>
      <c r="D2" s="227"/>
      <c r="E2" s="227"/>
      <c r="F2" s="227"/>
      <c r="G2" s="227"/>
      <c r="H2" s="227"/>
    </row>
    <row r="3" spans="1:9" ht="17.25" customHeight="1" x14ac:dyDescent="0.25">
      <c r="A3" s="14"/>
      <c r="B3" s="15"/>
      <c r="C3" s="16"/>
      <c r="D3" s="229"/>
      <c r="E3" s="229"/>
      <c r="F3" s="49"/>
      <c r="G3" s="49"/>
      <c r="H3" s="49"/>
    </row>
    <row r="4" spans="1:9" ht="14.45" customHeight="1" x14ac:dyDescent="0.25">
      <c r="A4" s="230" t="s">
        <v>265</v>
      </c>
      <c r="B4" s="230"/>
      <c r="C4" s="17"/>
      <c r="D4" s="231"/>
      <c r="E4" s="231"/>
      <c r="F4" s="51"/>
      <c r="G4" s="228"/>
      <c r="H4" s="228"/>
      <c r="I4" s="50"/>
    </row>
    <row r="5" spans="1:9" ht="14.45" customHeight="1" thickBot="1" x14ac:dyDescent="0.3">
      <c r="A5" s="230" t="s">
        <v>258</v>
      </c>
      <c r="B5" s="230"/>
      <c r="C5" s="17"/>
      <c r="D5" s="231"/>
      <c r="E5" s="231"/>
      <c r="F5" s="51"/>
      <c r="G5" s="228" t="s">
        <v>0</v>
      </c>
      <c r="H5" s="228"/>
      <c r="I5" s="50"/>
    </row>
    <row r="6" spans="1:9" ht="15.6" customHeight="1" thickTop="1" thickBot="1" x14ac:dyDescent="0.25">
      <c r="A6" s="236" t="s">
        <v>19</v>
      </c>
      <c r="B6" s="234" t="s">
        <v>20</v>
      </c>
      <c r="C6" s="232" t="s">
        <v>14</v>
      </c>
      <c r="D6" s="232" t="s">
        <v>21</v>
      </c>
      <c r="E6" s="232" t="s">
        <v>16</v>
      </c>
      <c r="F6" s="223" t="s">
        <v>220</v>
      </c>
      <c r="G6" s="224"/>
      <c r="H6" s="225"/>
    </row>
    <row r="7" spans="1:9" ht="30.6" customHeight="1" thickTop="1" thickBot="1" x14ac:dyDescent="0.25">
      <c r="A7" s="237"/>
      <c r="B7" s="235"/>
      <c r="C7" s="233"/>
      <c r="D7" s="233"/>
      <c r="E7" s="233"/>
      <c r="F7" s="53" t="s">
        <v>221</v>
      </c>
      <c r="G7" s="53" t="s">
        <v>222</v>
      </c>
      <c r="H7" s="54" t="s">
        <v>223</v>
      </c>
    </row>
    <row r="8" spans="1:9" ht="12.75" customHeight="1" thickTop="1" x14ac:dyDescent="0.2">
      <c r="A8" s="18" t="s">
        <v>22</v>
      </c>
      <c r="B8" s="19" t="s">
        <v>23</v>
      </c>
      <c r="C8" s="19" t="s">
        <v>24</v>
      </c>
      <c r="D8" s="19" t="s">
        <v>25</v>
      </c>
      <c r="E8" s="19" t="s">
        <v>26</v>
      </c>
      <c r="F8" s="55" t="s">
        <v>224</v>
      </c>
      <c r="G8" s="55" t="s">
        <v>225</v>
      </c>
      <c r="H8" s="166" t="s">
        <v>226</v>
      </c>
    </row>
    <row r="9" spans="1:9" ht="21.95" customHeight="1" x14ac:dyDescent="0.2">
      <c r="A9" s="20" t="s">
        <v>27</v>
      </c>
      <c r="B9" s="21" t="s">
        <v>28</v>
      </c>
      <c r="C9" s="187">
        <f>C10+C16</f>
        <v>160974547</v>
      </c>
      <c r="D9" s="187">
        <f>D10+D16</f>
        <v>186972372</v>
      </c>
      <c r="E9" s="187">
        <f>E10+E16</f>
        <v>181466721</v>
      </c>
      <c r="F9" s="200">
        <f>F10+F16</f>
        <v>181466721</v>
      </c>
      <c r="G9" s="201">
        <f t="shared" ref="G9:H9" si="0">G10+G16</f>
        <v>0</v>
      </c>
      <c r="H9" s="202">
        <f t="shared" si="0"/>
        <v>0</v>
      </c>
    </row>
    <row r="10" spans="1:9" ht="21.95" customHeight="1" x14ac:dyDescent="0.2">
      <c r="A10" s="22" t="s">
        <v>29</v>
      </c>
      <c r="B10" s="23" t="s">
        <v>30</v>
      </c>
      <c r="C10" s="188">
        <f>SUM(C11:C15)</f>
        <v>123425683</v>
      </c>
      <c r="D10" s="188">
        <f>SUM(D11:D15)</f>
        <v>131157224</v>
      </c>
      <c r="E10" s="188">
        <f>SUM(E11:E15)</f>
        <v>128166367</v>
      </c>
      <c r="F10" s="191">
        <f>SUM(F11:F15)</f>
        <v>128166367</v>
      </c>
      <c r="G10" s="29">
        <v>0</v>
      </c>
      <c r="H10" s="203">
        <v>0</v>
      </c>
    </row>
    <row r="11" spans="1:9" ht="21.95" hidden="1" customHeight="1" x14ac:dyDescent="0.2">
      <c r="A11" s="22" t="s">
        <v>31</v>
      </c>
      <c r="B11" s="23" t="s">
        <v>32</v>
      </c>
      <c r="C11" s="188">
        <v>44635962</v>
      </c>
      <c r="D11" s="188">
        <v>44805664</v>
      </c>
      <c r="E11" s="188">
        <v>40177294</v>
      </c>
      <c r="F11" s="191">
        <v>40177294</v>
      </c>
      <c r="G11" s="29">
        <v>40177294</v>
      </c>
      <c r="H11" s="203">
        <v>40177294</v>
      </c>
    </row>
    <row r="12" spans="1:9" ht="21.95" hidden="1" customHeight="1" x14ac:dyDescent="0.2">
      <c r="A12" s="22" t="s">
        <v>33</v>
      </c>
      <c r="B12" s="23" t="s">
        <v>34</v>
      </c>
      <c r="C12" s="188">
        <v>42304768</v>
      </c>
      <c r="D12" s="188">
        <v>44145468</v>
      </c>
      <c r="E12" s="188">
        <v>43457599</v>
      </c>
      <c r="F12" s="191">
        <v>43457599</v>
      </c>
      <c r="G12" s="29">
        <v>43457599</v>
      </c>
      <c r="H12" s="203">
        <v>43457599</v>
      </c>
    </row>
    <row r="13" spans="1:9" ht="21.95" hidden="1" customHeight="1" x14ac:dyDescent="0.2">
      <c r="A13" s="22" t="s">
        <v>35</v>
      </c>
      <c r="B13" s="23" t="s">
        <v>36</v>
      </c>
      <c r="C13" s="188">
        <v>32891974</v>
      </c>
      <c r="D13" s="188">
        <v>36303477</v>
      </c>
      <c r="E13" s="188">
        <v>41301776</v>
      </c>
      <c r="F13" s="191">
        <v>41301776</v>
      </c>
      <c r="G13" s="29">
        <v>41301776</v>
      </c>
      <c r="H13" s="203">
        <v>41301776</v>
      </c>
    </row>
    <row r="14" spans="1:9" ht="21.95" hidden="1" customHeight="1" x14ac:dyDescent="0.2">
      <c r="A14" s="22" t="s">
        <v>37</v>
      </c>
      <c r="B14" s="23" t="s">
        <v>38</v>
      </c>
      <c r="C14" s="188">
        <v>1800000</v>
      </c>
      <c r="D14" s="188">
        <v>1800000</v>
      </c>
      <c r="E14" s="188">
        <v>1800000</v>
      </c>
      <c r="F14" s="191">
        <v>1800000</v>
      </c>
      <c r="G14" s="29">
        <v>1800000</v>
      </c>
      <c r="H14" s="203">
        <v>1800000</v>
      </c>
    </row>
    <row r="15" spans="1:9" ht="21.95" hidden="1" customHeight="1" x14ac:dyDescent="0.2">
      <c r="A15" s="22" t="s">
        <v>39</v>
      </c>
      <c r="B15" s="24" t="s">
        <v>40</v>
      </c>
      <c r="C15" s="188">
        <v>1792979</v>
      </c>
      <c r="D15" s="188">
        <v>4102615</v>
      </c>
      <c r="E15" s="189">
        <v>1429698</v>
      </c>
      <c r="F15" s="204">
        <v>1429698</v>
      </c>
      <c r="G15" s="205">
        <v>1429698</v>
      </c>
      <c r="H15" s="206">
        <v>1429698</v>
      </c>
    </row>
    <row r="16" spans="1:9" ht="21.95" customHeight="1" x14ac:dyDescent="0.2">
      <c r="A16" s="22" t="s">
        <v>41</v>
      </c>
      <c r="B16" s="23" t="s">
        <v>42</v>
      </c>
      <c r="C16" s="188">
        <v>37548864</v>
      </c>
      <c r="D16" s="188">
        <v>55815148</v>
      </c>
      <c r="E16" s="188">
        <v>53300354</v>
      </c>
      <c r="F16" s="191">
        <v>53300354</v>
      </c>
      <c r="G16" s="29">
        <v>0</v>
      </c>
      <c r="H16" s="203">
        <v>0</v>
      </c>
    </row>
    <row r="17" spans="1:8" ht="21.95" customHeight="1" x14ac:dyDescent="0.2">
      <c r="A17" s="25" t="s">
        <v>43</v>
      </c>
      <c r="B17" s="26" t="s">
        <v>44</v>
      </c>
      <c r="C17" s="190">
        <f>C18+C19</f>
        <v>86185955</v>
      </c>
      <c r="D17" s="190">
        <f>D18+D19</f>
        <v>268000</v>
      </c>
      <c r="E17" s="190">
        <f>E18+E19</f>
        <v>104528617</v>
      </c>
      <c r="F17" s="207">
        <f>F18+F19</f>
        <v>104528617</v>
      </c>
      <c r="G17" s="208">
        <f t="shared" ref="G17:H17" si="1">G18+G19</f>
        <v>0</v>
      </c>
      <c r="H17" s="209">
        <f t="shared" si="1"/>
        <v>0</v>
      </c>
    </row>
    <row r="18" spans="1:8" ht="21.95" customHeight="1" x14ac:dyDescent="0.2">
      <c r="A18" s="22" t="s">
        <v>45</v>
      </c>
      <c r="B18" s="24" t="s">
        <v>46</v>
      </c>
      <c r="C18" s="188">
        <v>0</v>
      </c>
      <c r="D18" s="188">
        <v>268000</v>
      </c>
      <c r="E18" s="189">
        <v>0</v>
      </c>
      <c r="F18" s="204">
        <v>0</v>
      </c>
      <c r="G18" s="205">
        <v>0</v>
      </c>
      <c r="H18" s="206">
        <v>0</v>
      </c>
    </row>
    <row r="19" spans="1:8" ht="21.95" customHeight="1" x14ac:dyDescent="0.2">
      <c r="A19" s="22" t="s">
        <v>47</v>
      </c>
      <c r="B19" s="24" t="s">
        <v>48</v>
      </c>
      <c r="C19" s="188">
        <v>86185955</v>
      </c>
      <c r="D19" s="188">
        <v>0</v>
      </c>
      <c r="E19" s="189">
        <v>104528617</v>
      </c>
      <c r="F19" s="204">
        <v>104528617</v>
      </c>
      <c r="G19" s="205">
        <v>0</v>
      </c>
      <c r="H19" s="206">
        <v>0</v>
      </c>
    </row>
    <row r="20" spans="1:8" ht="21.95" customHeight="1" x14ac:dyDescent="0.2">
      <c r="A20" s="25" t="s">
        <v>49</v>
      </c>
      <c r="B20" s="26" t="s">
        <v>50</v>
      </c>
      <c r="C20" s="190">
        <f>C21+C25</f>
        <v>82450000</v>
      </c>
      <c r="D20" s="190">
        <f>D21+D25</f>
        <v>104823985</v>
      </c>
      <c r="E20" s="190">
        <f>E21+E25</f>
        <v>86934266</v>
      </c>
      <c r="F20" s="207">
        <f>F21+F25</f>
        <v>86934266</v>
      </c>
      <c r="G20" s="208">
        <f t="shared" ref="G20:H20" si="2">G21+G25</f>
        <v>0</v>
      </c>
      <c r="H20" s="209">
        <f t="shared" si="2"/>
        <v>0</v>
      </c>
    </row>
    <row r="21" spans="1:8" ht="23.25" customHeight="1" x14ac:dyDescent="0.2">
      <c r="A21" s="22" t="s">
        <v>51</v>
      </c>
      <c r="B21" s="23" t="s">
        <v>52</v>
      </c>
      <c r="C21" s="188">
        <f>SUM(C22:C24)</f>
        <v>82300000</v>
      </c>
      <c r="D21" s="188">
        <f>SUM(D22:D24)</f>
        <v>104764735</v>
      </c>
      <c r="E21" s="188">
        <f>SUM(E22:E24)</f>
        <v>86834266</v>
      </c>
      <c r="F21" s="191">
        <f>SUM(F22:F24)</f>
        <v>86834266</v>
      </c>
      <c r="G21" s="29">
        <v>0</v>
      </c>
      <c r="H21" s="203">
        <v>0</v>
      </c>
    </row>
    <row r="22" spans="1:8" s="30" customFormat="1" ht="21.95" customHeight="1" x14ac:dyDescent="0.2">
      <c r="A22" s="27" t="s">
        <v>53</v>
      </c>
      <c r="B22" s="28" t="s">
        <v>54</v>
      </c>
      <c r="C22" s="191">
        <v>80000000</v>
      </c>
      <c r="D22" s="191">
        <v>102172459</v>
      </c>
      <c r="E22" s="191">
        <v>84234266</v>
      </c>
      <c r="F22" s="191">
        <v>84234266</v>
      </c>
      <c r="G22" s="29">
        <v>0</v>
      </c>
      <c r="H22" s="203">
        <v>0</v>
      </c>
    </row>
    <row r="23" spans="1:8" s="30" customFormat="1" ht="21.95" customHeight="1" x14ac:dyDescent="0.2">
      <c r="A23" s="27" t="s">
        <v>55</v>
      </c>
      <c r="B23" s="28" t="s">
        <v>56</v>
      </c>
      <c r="C23" s="191">
        <v>2300000</v>
      </c>
      <c r="D23" s="191">
        <v>2588076</v>
      </c>
      <c r="E23" s="191">
        <v>2600000</v>
      </c>
      <c r="F23" s="191">
        <v>2600000</v>
      </c>
      <c r="G23" s="29">
        <v>0</v>
      </c>
      <c r="H23" s="203">
        <v>0</v>
      </c>
    </row>
    <row r="24" spans="1:8" s="30" customFormat="1" ht="21.95" customHeight="1" x14ac:dyDescent="0.2">
      <c r="A24" s="27" t="s">
        <v>57</v>
      </c>
      <c r="B24" s="28" t="s">
        <v>58</v>
      </c>
      <c r="C24" s="191">
        <v>0</v>
      </c>
      <c r="D24" s="191">
        <v>4200</v>
      </c>
      <c r="E24" s="191">
        <v>0</v>
      </c>
      <c r="F24" s="191">
        <v>0</v>
      </c>
      <c r="G24" s="29">
        <v>0</v>
      </c>
      <c r="H24" s="203">
        <v>0</v>
      </c>
    </row>
    <row r="25" spans="1:8" ht="21.95" customHeight="1" x14ac:dyDescent="0.2">
      <c r="A25" s="22" t="s">
        <v>59</v>
      </c>
      <c r="B25" s="23" t="s">
        <v>60</v>
      </c>
      <c r="C25" s="188">
        <v>150000</v>
      </c>
      <c r="D25" s="188">
        <v>59250</v>
      </c>
      <c r="E25" s="188">
        <v>100000</v>
      </c>
      <c r="F25" s="191">
        <v>100000</v>
      </c>
      <c r="G25" s="29">
        <v>0</v>
      </c>
      <c r="H25" s="203">
        <v>0</v>
      </c>
    </row>
    <row r="26" spans="1:8" ht="21.95" customHeight="1" x14ac:dyDescent="0.2">
      <c r="A26" s="25" t="s">
        <v>61</v>
      </c>
      <c r="B26" s="26" t="s">
        <v>62</v>
      </c>
      <c r="C26" s="190">
        <f>SUM(C27:C34)</f>
        <v>11883000</v>
      </c>
      <c r="D26" s="190">
        <f>SUM(D27:D34)</f>
        <v>14150614</v>
      </c>
      <c r="E26" s="190">
        <f>SUM(E27:E34)</f>
        <v>15747000</v>
      </c>
      <c r="F26" s="207">
        <f>SUM(F27:F34)</f>
        <v>15747000</v>
      </c>
      <c r="G26" s="208">
        <f t="shared" ref="G26:H26" si="3">SUM(G27:G34)</f>
        <v>0</v>
      </c>
      <c r="H26" s="209">
        <f t="shared" si="3"/>
        <v>0</v>
      </c>
    </row>
    <row r="27" spans="1:8" ht="21.95" customHeight="1" x14ac:dyDescent="0.2">
      <c r="A27" s="22" t="s">
        <v>63</v>
      </c>
      <c r="B27" s="23" t="s">
        <v>64</v>
      </c>
      <c r="C27" s="192">
        <v>3760000</v>
      </c>
      <c r="D27" s="188">
        <v>4875912</v>
      </c>
      <c r="E27" s="188">
        <v>3430000</v>
      </c>
      <c r="F27" s="191">
        <v>3430000</v>
      </c>
      <c r="G27" s="29">
        <v>0</v>
      </c>
      <c r="H27" s="203">
        <v>0</v>
      </c>
    </row>
    <row r="28" spans="1:8" ht="21.95" customHeight="1" x14ac:dyDescent="0.2">
      <c r="A28" s="22" t="s">
        <v>65</v>
      </c>
      <c r="B28" s="23" t="s">
        <v>66</v>
      </c>
      <c r="C28" s="192">
        <v>637500</v>
      </c>
      <c r="D28" s="188">
        <v>740196</v>
      </c>
      <c r="E28" s="188">
        <v>752000</v>
      </c>
      <c r="F28" s="191">
        <v>752000</v>
      </c>
      <c r="G28" s="29">
        <v>0</v>
      </c>
      <c r="H28" s="203">
        <v>0</v>
      </c>
    </row>
    <row r="29" spans="1:8" ht="21.95" customHeight="1" x14ac:dyDescent="0.2">
      <c r="A29" s="22" t="s">
        <v>67</v>
      </c>
      <c r="B29" s="23" t="s">
        <v>68</v>
      </c>
      <c r="C29" s="192">
        <v>6000000</v>
      </c>
      <c r="D29" s="188">
        <v>6055668</v>
      </c>
      <c r="E29" s="188">
        <v>11350000</v>
      </c>
      <c r="F29" s="191">
        <v>11350000</v>
      </c>
      <c r="G29" s="29">
        <v>0</v>
      </c>
      <c r="H29" s="203">
        <v>0</v>
      </c>
    </row>
    <row r="30" spans="1:8" ht="18.75" customHeight="1" x14ac:dyDescent="0.2">
      <c r="A30" s="22" t="s">
        <v>69</v>
      </c>
      <c r="B30" s="23" t="s">
        <v>70</v>
      </c>
      <c r="C30" s="192">
        <v>150000</v>
      </c>
      <c r="D30" s="188">
        <v>154038</v>
      </c>
      <c r="E30" s="188">
        <v>150000</v>
      </c>
      <c r="F30" s="191">
        <v>150000</v>
      </c>
      <c r="G30" s="29">
        <v>0</v>
      </c>
      <c r="H30" s="203">
        <v>0</v>
      </c>
    </row>
    <row r="31" spans="1:8" ht="24.75" customHeight="1" x14ac:dyDescent="0.2">
      <c r="A31" s="22" t="s">
        <v>71</v>
      </c>
      <c r="B31" s="23" t="s">
        <v>72</v>
      </c>
      <c r="C31" s="192">
        <v>1265500</v>
      </c>
      <c r="D31" s="188">
        <v>1638874</v>
      </c>
      <c r="E31" s="188">
        <v>0</v>
      </c>
      <c r="F31" s="191">
        <v>0</v>
      </c>
      <c r="G31" s="29">
        <v>0</v>
      </c>
      <c r="H31" s="203">
        <v>0</v>
      </c>
    </row>
    <row r="32" spans="1:8" ht="21.95" customHeight="1" x14ac:dyDescent="0.2">
      <c r="A32" s="22" t="s">
        <v>73</v>
      </c>
      <c r="B32" s="23" t="s">
        <v>74</v>
      </c>
      <c r="C32" s="192">
        <v>10000</v>
      </c>
      <c r="D32" s="193">
        <v>809</v>
      </c>
      <c r="E32" s="193">
        <v>5000</v>
      </c>
      <c r="F32" s="210">
        <v>5000</v>
      </c>
      <c r="G32" s="211">
        <v>0</v>
      </c>
      <c r="H32" s="212">
        <v>0</v>
      </c>
    </row>
    <row r="33" spans="1:8" ht="21.95" customHeight="1" x14ac:dyDescent="0.2">
      <c r="A33" s="22" t="s">
        <v>75</v>
      </c>
      <c r="B33" s="23" t="s">
        <v>76</v>
      </c>
      <c r="C33" s="194">
        <v>0</v>
      </c>
      <c r="D33" s="193">
        <v>678700</v>
      </c>
      <c r="E33" s="193">
        <v>0</v>
      </c>
      <c r="F33" s="210">
        <v>0</v>
      </c>
      <c r="G33" s="211">
        <v>0</v>
      </c>
      <c r="H33" s="212">
        <v>0</v>
      </c>
    </row>
    <row r="34" spans="1:8" ht="21.95" customHeight="1" x14ac:dyDescent="0.2">
      <c r="A34" s="22" t="s">
        <v>77</v>
      </c>
      <c r="B34" s="23" t="s">
        <v>78</v>
      </c>
      <c r="C34" s="192">
        <v>60000</v>
      </c>
      <c r="D34" s="193">
        <v>6417</v>
      </c>
      <c r="E34" s="193">
        <v>60000</v>
      </c>
      <c r="F34" s="210">
        <v>60000</v>
      </c>
      <c r="G34" s="211">
        <v>0</v>
      </c>
      <c r="H34" s="212">
        <v>0</v>
      </c>
    </row>
    <row r="35" spans="1:8" ht="21.95" customHeight="1" x14ac:dyDescent="0.2">
      <c r="A35" s="25" t="s">
        <v>79</v>
      </c>
      <c r="B35" s="26" t="s">
        <v>80</v>
      </c>
      <c r="C35" s="195">
        <f>SUM(C36:C36)</f>
        <v>0</v>
      </c>
      <c r="D35" s="190">
        <f>SUM(D36:D36)</f>
        <v>11000</v>
      </c>
      <c r="E35" s="190">
        <f>SUM(E36:E36)</f>
        <v>7000000</v>
      </c>
      <c r="F35" s="207">
        <f>SUM(F36:F36)</f>
        <v>7000000</v>
      </c>
      <c r="G35" s="208">
        <v>0</v>
      </c>
      <c r="H35" s="209">
        <v>0</v>
      </c>
    </row>
    <row r="36" spans="1:8" ht="21.95" hidden="1" customHeight="1" x14ac:dyDescent="0.2">
      <c r="A36" s="22" t="s">
        <v>81</v>
      </c>
      <c r="B36" s="23" t="s">
        <v>82</v>
      </c>
      <c r="C36" s="194">
        <v>0</v>
      </c>
      <c r="D36" s="193">
        <v>11000</v>
      </c>
      <c r="E36" s="193">
        <v>7000000</v>
      </c>
      <c r="F36" s="210">
        <v>7000000</v>
      </c>
      <c r="G36" s="211">
        <v>7000000</v>
      </c>
      <c r="H36" s="212">
        <v>7000000</v>
      </c>
    </row>
    <row r="37" spans="1:8" ht="21.95" customHeight="1" x14ac:dyDescent="0.2">
      <c r="A37" s="25" t="s">
        <v>83</v>
      </c>
      <c r="B37" s="26" t="s">
        <v>84</v>
      </c>
      <c r="C37" s="190">
        <f>SUM(C38:C38)</f>
        <v>50000</v>
      </c>
      <c r="D37" s="190">
        <f>SUM(D38:D38)</f>
        <v>10000</v>
      </c>
      <c r="E37" s="190">
        <f>SUM(E38:E38)</f>
        <v>50000</v>
      </c>
      <c r="F37" s="207">
        <f>SUM(F38:F38)</f>
        <v>50000</v>
      </c>
      <c r="G37" s="208">
        <v>0</v>
      </c>
      <c r="H37" s="209">
        <v>0</v>
      </c>
    </row>
    <row r="38" spans="1:8" ht="21.95" hidden="1" customHeight="1" x14ac:dyDescent="0.2">
      <c r="A38" s="22" t="s">
        <v>85</v>
      </c>
      <c r="B38" s="23" t="s">
        <v>86</v>
      </c>
      <c r="C38" s="188">
        <v>50000</v>
      </c>
      <c r="D38" s="188">
        <v>10000</v>
      </c>
      <c r="E38" s="188">
        <v>50000</v>
      </c>
      <c r="F38" s="191">
        <v>50000</v>
      </c>
      <c r="G38" s="29">
        <v>50000</v>
      </c>
      <c r="H38" s="203">
        <v>50000</v>
      </c>
    </row>
    <row r="39" spans="1:8" ht="21.95" hidden="1" customHeight="1" x14ac:dyDescent="0.2">
      <c r="A39" s="25" t="s">
        <v>87</v>
      </c>
      <c r="B39" s="26" t="s">
        <v>88</v>
      </c>
      <c r="C39" s="196">
        <f>C40</f>
        <v>0</v>
      </c>
      <c r="D39" s="196">
        <f>D40</f>
        <v>0</v>
      </c>
      <c r="E39" s="196">
        <f>E40</f>
        <v>0</v>
      </c>
      <c r="F39" s="213">
        <f>F40</f>
        <v>0</v>
      </c>
      <c r="G39" s="214">
        <f t="shared" ref="G39:H39" si="4">G40</f>
        <v>0</v>
      </c>
      <c r="H39" s="215">
        <f t="shared" si="4"/>
        <v>0</v>
      </c>
    </row>
    <row r="40" spans="1:8" ht="21.95" hidden="1" customHeight="1" x14ac:dyDescent="0.2">
      <c r="A40" s="22" t="s">
        <v>89</v>
      </c>
      <c r="B40" s="23" t="s">
        <v>90</v>
      </c>
      <c r="C40" s="188">
        <v>0</v>
      </c>
      <c r="D40" s="188">
        <v>0</v>
      </c>
      <c r="E40" s="188">
        <v>0</v>
      </c>
      <c r="F40" s="191">
        <v>0</v>
      </c>
      <c r="G40" s="29">
        <v>0</v>
      </c>
      <c r="H40" s="203">
        <v>0</v>
      </c>
    </row>
    <row r="41" spans="1:8" ht="30" customHeight="1" x14ac:dyDescent="0.25">
      <c r="A41" s="32" t="s">
        <v>91</v>
      </c>
      <c r="B41" s="33" t="s">
        <v>92</v>
      </c>
      <c r="C41" s="197">
        <f>C9+C17+C20+C26+C35+C37+C39</f>
        <v>341543502</v>
      </c>
      <c r="D41" s="197">
        <f>D9+D17+D20+D26+D35+D37+D39</f>
        <v>306235971</v>
      </c>
      <c r="E41" s="197">
        <f>E9+E17+E20+E26+E35+E37+E39</f>
        <v>395726604</v>
      </c>
      <c r="F41" s="207">
        <f>F9+F17+F20+F26+F35+F37+F39</f>
        <v>395726604</v>
      </c>
      <c r="G41" s="208">
        <f t="shared" ref="G41:H41" si="5">G9+G17+G20+G26+G35+G37+G39</f>
        <v>0</v>
      </c>
      <c r="H41" s="209">
        <f t="shared" si="5"/>
        <v>0</v>
      </c>
    </row>
    <row r="42" spans="1:8" ht="21.95" customHeight="1" x14ac:dyDescent="0.2">
      <c r="A42" s="25" t="s">
        <v>93</v>
      </c>
      <c r="B42" s="26" t="s">
        <v>94</v>
      </c>
      <c r="C42" s="190">
        <f>SUM(C43:C46)</f>
        <v>88071346</v>
      </c>
      <c r="D42" s="190">
        <f>SUM(D43:D46)</f>
        <v>92560091</v>
      </c>
      <c r="E42" s="190">
        <f>SUM(E43:E46)</f>
        <v>129122434</v>
      </c>
      <c r="F42" s="207">
        <f>SUM(F43:F46)</f>
        <v>129122434</v>
      </c>
      <c r="G42" s="208">
        <f t="shared" ref="G42:H42" si="6">SUM(G43:G46)</f>
        <v>0</v>
      </c>
      <c r="H42" s="209">
        <f t="shared" si="6"/>
        <v>0</v>
      </c>
    </row>
    <row r="43" spans="1:8" ht="21.95" customHeight="1" x14ac:dyDescent="0.25">
      <c r="A43" s="22" t="s">
        <v>95</v>
      </c>
      <c r="B43" s="23" t="s">
        <v>96</v>
      </c>
      <c r="C43" s="198">
        <v>0</v>
      </c>
      <c r="D43" s="188">
        <v>0</v>
      </c>
      <c r="E43" s="188">
        <v>50000000</v>
      </c>
      <c r="F43" s="191">
        <v>50000000</v>
      </c>
      <c r="G43" s="29">
        <v>0</v>
      </c>
      <c r="H43" s="203">
        <v>0</v>
      </c>
    </row>
    <row r="44" spans="1:8" ht="21.95" customHeight="1" x14ac:dyDescent="0.2">
      <c r="A44" s="22" t="s">
        <v>97</v>
      </c>
      <c r="B44" s="23" t="s">
        <v>98</v>
      </c>
      <c r="C44" s="193">
        <v>0</v>
      </c>
      <c r="D44" s="188">
        <v>0</v>
      </c>
      <c r="E44" s="188">
        <v>25000000</v>
      </c>
      <c r="F44" s="191">
        <v>25000000</v>
      </c>
      <c r="G44" s="29">
        <v>0</v>
      </c>
      <c r="H44" s="203">
        <v>0</v>
      </c>
    </row>
    <row r="45" spans="1:8" ht="21.95" customHeight="1" x14ac:dyDescent="0.25">
      <c r="A45" s="22" t="s">
        <v>99</v>
      </c>
      <c r="B45" s="23" t="s">
        <v>100</v>
      </c>
      <c r="C45" s="198">
        <v>88071346</v>
      </c>
      <c r="D45" s="188">
        <v>88071346</v>
      </c>
      <c r="E45" s="188">
        <v>54122434</v>
      </c>
      <c r="F45" s="191">
        <v>54122434</v>
      </c>
      <c r="G45" s="29">
        <v>0</v>
      </c>
      <c r="H45" s="203">
        <v>0</v>
      </c>
    </row>
    <row r="46" spans="1:8" ht="21.95" customHeight="1" x14ac:dyDescent="0.2">
      <c r="A46" s="22" t="s">
        <v>101</v>
      </c>
      <c r="B46" s="23" t="s">
        <v>102</v>
      </c>
      <c r="C46" s="193">
        <v>0</v>
      </c>
      <c r="D46" s="188">
        <v>4488745</v>
      </c>
      <c r="E46" s="188">
        <v>0</v>
      </c>
      <c r="F46" s="191">
        <v>0</v>
      </c>
      <c r="G46" s="29">
        <v>0</v>
      </c>
      <c r="H46" s="203">
        <v>0</v>
      </c>
    </row>
    <row r="47" spans="1:8" s="36" customFormat="1" ht="37.5" customHeight="1" thickBot="1" x14ac:dyDescent="0.3">
      <c r="A47" s="34" t="s">
        <v>103</v>
      </c>
      <c r="B47" s="35" t="s">
        <v>104</v>
      </c>
      <c r="C47" s="199">
        <f>C41+C42</f>
        <v>429614848</v>
      </c>
      <c r="D47" s="199">
        <f>D41+D42</f>
        <v>398796062</v>
      </c>
      <c r="E47" s="199">
        <f>E41+E42</f>
        <v>524849038</v>
      </c>
      <c r="F47" s="216">
        <f>F41+F42</f>
        <v>524849038</v>
      </c>
      <c r="G47" s="217">
        <f t="shared" ref="G47:H47" si="7">G41+G42</f>
        <v>0</v>
      </c>
      <c r="H47" s="218">
        <f t="shared" si="7"/>
        <v>0</v>
      </c>
    </row>
    <row r="48" spans="1:8" ht="15.75" thickTop="1" x14ac:dyDescent="0.25">
      <c r="A48" s="37"/>
      <c r="B48" s="37"/>
      <c r="C48" s="37"/>
      <c r="D48" s="37"/>
      <c r="E48" s="37"/>
      <c r="F48" s="37"/>
      <c r="G48" s="37"/>
      <c r="H48" s="37"/>
    </row>
  </sheetData>
  <mergeCells count="15">
    <mergeCell ref="F6:H6"/>
    <mergeCell ref="A1:H1"/>
    <mergeCell ref="A2:H2"/>
    <mergeCell ref="G4:H4"/>
    <mergeCell ref="D3:E3"/>
    <mergeCell ref="A4:B4"/>
    <mergeCell ref="D4:E4"/>
    <mergeCell ref="C6:C7"/>
    <mergeCell ref="D6:D7"/>
    <mergeCell ref="E6:E7"/>
    <mergeCell ref="B6:B7"/>
    <mergeCell ref="A6:A7"/>
    <mergeCell ref="A5:B5"/>
    <mergeCell ref="D5:E5"/>
    <mergeCell ref="G5:H5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rowBreaks count="1" manualBreakCount="1">
    <brk id="4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29" workbookViewId="0">
      <selection activeCell="F59" sqref="F59"/>
    </sheetView>
  </sheetViews>
  <sheetFormatPr defaultColWidth="8.85546875" defaultRowHeight="14.25" x14ac:dyDescent="0.2"/>
  <cols>
    <col min="1" max="1" width="7.140625" style="13" customWidth="1"/>
    <col min="2" max="2" width="53.28515625" style="13" customWidth="1"/>
    <col min="3" max="5" width="16.7109375" style="13" customWidth="1"/>
    <col min="6" max="6" width="12.28515625" style="52" customWidth="1"/>
    <col min="7" max="7" width="11.85546875" style="52" customWidth="1"/>
    <col min="8" max="8" width="10.85546875" style="52" customWidth="1"/>
    <col min="9" max="9" width="8.85546875" style="13"/>
    <col min="10" max="10" width="11.140625" style="13" bestFit="1" customWidth="1"/>
    <col min="11" max="16384" width="8.85546875" style="13"/>
  </cols>
  <sheetData>
    <row r="1" spans="1:8" ht="30" customHeight="1" x14ac:dyDescent="0.3">
      <c r="A1" s="226" t="s">
        <v>105</v>
      </c>
      <c r="B1" s="226"/>
      <c r="C1" s="226"/>
      <c r="D1" s="226"/>
      <c r="E1" s="226"/>
      <c r="F1" s="226"/>
      <c r="G1" s="226"/>
      <c r="H1" s="226"/>
    </row>
    <row r="2" spans="1:8" ht="18" customHeight="1" x14ac:dyDescent="0.2">
      <c r="A2" s="227" t="s">
        <v>18</v>
      </c>
      <c r="B2" s="227"/>
      <c r="C2" s="227"/>
      <c r="D2" s="227"/>
      <c r="E2" s="227"/>
      <c r="F2" s="227"/>
      <c r="G2" s="227"/>
      <c r="H2" s="227"/>
    </row>
    <row r="3" spans="1:8" ht="18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ht="19.5" customHeight="1" x14ac:dyDescent="0.25">
      <c r="A4" s="230" t="s">
        <v>259</v>
      </c>
      <c r="B4" s="230"/>
      <c r="C4" s="16"/>
      <c r="D4" s="229"/>
      <c r="E4" s="229"/>
      <c r="F4" s="49"/>
      <c r="G4" s="49"/>
      <c r="H4" s="49"/>
    </row>
    <row r="5" spans="1:8" ht="14.45" customHeight="1" thickBot="1" x14ac:dyDescent="0.3">
      <c r="A5" s="230" t="s">
        <v>260</v>
      </c>
      <c r="B5" s="230"/>
      <c r="C5" s="17"/>
      <c r="D5" s="231"/>
      <c r="E5" s="231"/>
      <c r="F5" s="51"/>
      <c r="G5" s="228" t="s">
        <v>0</v>
      </c>
      <c r="H5" s="228"/>
    </row>
    <row r="6" spans="1:8" ht="14.45" customHeight="1" thickTop="1" thickBot="1" x14ac:dyDescent="0.25">
      <c r="A6" s="236" t="s">
        <v>19</v>
      </c>
      <c r="B6" s="234" t="s">
        <v>20</v>
      </c>
      <c r="C6" s="232" t="s">
        <v>106</v>
      </c>
      <c r="D6" s="232" t="s">
        <v>107</v>
      </c>
      <c r="E6" s="232" t="s">
        <v>16</v>
      </c>
      <c r="F6" s="223" t="s">
        <v>220</v>
      </c>
      <c r="G6" s="224"/>
      <c r="H6" s="225"/>
    </row>
    <row r="7" spans="1:8" ht="38.25" customHeight="1" thickTop="1" thickBot="1" x14ac:dyDescent="0.25">
      <c r="A7" s="237"/>
      <c r="B7" s="235"/>
      <c r="C7" s="233"/>
      <c r="D7" s="233"/>
      <c r="E7" s="233"/>
      <c r="F7" s="53" t="s">
        <v>221</v>
      </c>
      <c r="G7" s="53" t="s">
        <v>222</v>
      </c>
      <c r="H7" s="54" t="s">
        <v>223</v>
      </c>
    </row>
    <row r="8" spans="1:8" ht="12.75" customHeight="1" thickTop="1" x14ac:dyDescent="0.2">
      <c r="A8" s="18" t="s">
        <v>22</v>
      </c>
      <c r="B8" s="19" t="s">
        <v>23</v>
      </c>
      <c r="C8" s="19" t="s">
        <v>24</v>
      </c>
      <c r="D8" s="19" t="s">
        <v>25</v>
      </c>
      <c r="E8" s="19" t="s">
        <v>26</v>
      </c>
      <c r="F8" s="55" t="s">
        <v>224</v>
      </c>
      <c r="G8" s="55" t="s">
        <v>225</v>
      </c>
      <c r="H8" s="166" t="s">
        <v>226</v>
      </c>
    </row>
    <row r="9" spans="1:8" s="38" customFormat="1" ht="21.95" customHeight="1" x14ac:dyDescent="0.25">
      <c r="A9" s="20" t="s">
        <v>108</v>
      </c>
      <c r="B9" s="21" t="s">
        <v>109</v>
      </c>
      <c r="C9" s="187">
        <f>C10+C17</f>
        <v>47206036</v>
      </c>
      <c r="D9" s="187">
        <f>D10+D17</f>
        <v>52933858</v>
      </c>
      <c r="E9" s="187">
        <f>E10+E17</f>
        <v>56870226</v>
      </c>
      <c r="F9" s="200">
        <f>F10+F17</f>
        <v>56870226</v>
      </c>
      <c r="G9" s="201">
        <f t="shared" ref="G9:H9" si="0">G10+G17</f>
        <v>0</v>
      </c>
      <c r="H9" s="202">
        <f t="shared" si="0"/>
        <v>0</v>
      </c>
    </row>
    <row r="10" spans="1:8" s="39" customFormat="1" ht="21.95" customHeight="1" x14ac:dyDescent="0.2">
      <c r="A10" s="22" t="s">
        <v>110</v>
      </c>
      <c r="B10" s="23" t="s">
        <v>111</v>
      </c>
      <c r="C10" s="188">
        <f>SUM(C11:C16)</f>
        <v>36766036</v>
      </c>
      <c r="D10" s="188">
        <f>SUM(D11:D16)</f>
        <v>37997431</v>
      </c>
      <c r="E10" s="188">
        <f>SUM(E11:E16)</f>
        <v>42530100</v>
      </c>
      <c r="F10" s="191">
        <f>SUM(F11:F16)</f>
        <v>42530100</v>
      </c>
      <c r="G10" s="29">
        <v>0</v>
      </c>
      <c r="H10" s="203">
        <v>0</v>
      </c>
    </row>
    <row r="11" spans="1:8" s="39" customFormat="1" ht="22.5" hidden="1" customHeight="1" x14ac:dyDescent="0.2">
      <c r="A11" s="22" t="s">
        <v>112</v>
      </c>
      <c r="B11" s="23" t="s">
        <v>113</v>
      </c>
      <c r="C11" s="188">
        <v>33575000</v>
      </c>
      <c r="D11" s="188">
        <v>34069113</v>
      </c>
      <c r="E11" s="188">
        <v>38900000</v>
      </c>
      <c r="F11" s="191">
        <v>38900000</v>
      </c>
      <c r="G11" s="29">
        <v>39170000</v>
      </c>
      <c r="H11" s="203">
        <v>39170000</v>
      </c>
    </row>
    <row r="12" spans="1:8" s="39" customFormat="1" ht="22.5" hidden="1" customHeight="1" x14ac:dyDescent="0.2">
      <c r="A12" s="22" t="s">
        <v>114</v>
      </c>
      <c r="B12" s="23" t="s">
        <v>115</v>
      </c>
      <c r="C12" s="188">
        <v>0</v>
      </c>
      <c r="D12" s="188">
        <v>25189</v>
      </c>
      <c r="E12" s="188">
        <v>0</v>
      </c>
      <c r="F12" s="191">
        <v>0</v>
      </c>
      <c r="G12" s="29">
        <v>0</v>
      </c>
      <c r="H12" s="203">
        <v>0</v>
      </c>
    </row>
    <row r="13" spans="1:8" s="39" customFormat="1" ht="21.95" hidden="1" customHeight="1" x14ac:dyDescent="0.2">
      <c r="A13" s="22" t="s">
        <v>116</v>
      </c>
      <c r="B13" s="23" t="s">
        <v>117</v>
      </c>
      <c r="C13" s="188">
        <v>2095036</v>
      </c>
      <c r="D13" s="188">
        <v>2129587</v>
      </c>
      <c r="E13" s="188">
        <v>2352100</v>
      </c>
      <c r="F13" s="191">
        <v>2352100</v>
      </c>
      <c r="G13" s="29">
        <v>2423275</v>
      </c>
      <c r="H13" s="203">
        <v>2423275</v>
      </c>
    </row>
    <row r="14" spans="1:8" s="39" customFormat="1" ht="21.95" hidden="1" customHeight="1" x14ac:dyDescent="0.2">
      <c r="A14" s="22" t="s">
        <v>118</v>
      </c>
      <c r="B14" s="23" t="s">
        <v>119</v>
      </c>
      <c r="C14" s="189">
        <v>36000</v>
      </c>
      <c r="D14" s="188">
        <v>35490</v>
      </c>
      <c r="E14" s="188">
        <v>40000</v>
      </c>
      <c r="F14" s="191">
        <v>40000</v>
      </c>
      <c r="G14" s="29">
        <v>40000</v>
      </c>
      <c r="H14" s="203">
        <v>40000</v>
      </c>
    </row>
    <row r="15" spans="1:8" s="39" customFormat="1" ht="21.95" hidden="1" customHeight="1" x14ac:dyDescent="0.2">
      <c r="A15" s="22" t="s">
        <v>120</v>
      </c>
      <c r="B15" s="23" t="s">
        <v>121</v>
      </c>
      <c r="C15" s="189">
        <v>510000</v>
      </c>
      <c r="D15" s="188">
        <v>456450</v>
      </c>
      <c r="E15" s="188">
        <v>738000</v>
      </c>
      <c r="F15" s="191">
        <v>738000</v>
      </c>
      <c r="G15" s="29">
        <v>738000</v>
      </c>
      <c r="H15" s="203">
        <v>738000</v>
      </c>
    </row>
    <row r="16" spans="1:8" s="39" customFormat="1" ht="21.95" hidden="1" customHeight="1" x14ac:dyDescent="0.2">
      <c r="A16" s="22" t="s">
        <v>122</v>
      </c>
      <c r="B16" s="23" t="s">
        <v>123</v>
      </c>
      <c r="C16" s="189">
        <v>550000</v>
      </c>
      <c r="D16" s="188">
        <v>1281602</v>
      </c>
      <c r="E16" s="188">
        <v>500000</v>
      </c>
      <c r="F16" s="191">
        <v>500000</v>
      </c>
      <c r="G16" s="29">
        <v>500000</v>
      </c>
      <c r="H16" s="203">
        <v>500000</v>
      </c>
    </row>
    <row r="17" spans="1:8" s="39" customFormat="1" ht="21.95" customHeight="1" x14ac:dyDescent="0.2">
      <c r="A17" s="22" t="s">
        <v>124</v>
      </c>
      <c r="B17" s="23" t="s">
        <v>125</v>
      </c>
      <c r="C17" s="188">
        <f>SUM(C18:C20)</f>
        <v>10440000</v>
      </c>
      <c r="D17" s="188">
        <f>SUM(D18:D20)</f>
        <v>14936427</v>
      </c>
      <c r="E17" s="188">
        <f>SUM(E18:E20)</f>
        <v>14340126</v>
      </c>
      <c r="F17" s="191">
        <f>SUM(F18:F20)</f>
        <v>14340126</v>
      </c>
      <c r="G17" s="29">
        <v>0</v>
      </c>
      <c r="H17" s="203">
        <v>0</v>
      </c>
    </row>
    <row r="18" spans="1:8" s="39" customFormat="1" ht="21.95" hidden="1" customHeight="1" x14ac:dyDescent="0.2">
      <c r="A18" s="22" t="s">
        <v>126</v>
      </c>
      <c r="B18" s="23" t="s">
        <v>127</v>
      </c>
      <c r="C18" s="188">
        <v>7800000</v>
      </c>
      <c r="D18" s="188">
        <v>7718359</v>
      </c>
      <c r="E18" s="188">
        <v>9600000</v>
      </c>
      <c r="F18" s="191">
        <v>9600000</v>
      </c>
      <c r="G18" s="29">
        <v>9600000</v>
      </c>
      <c r="H18" s="203">
        <v>9600000</v>
      </c>
    </row>
    <row r="19" spans="1:8" s="39" customFormat="1" ht="28.5" hidden="1" customHeight="1" x14ac:dyDescent="0.2">
      <c r="A19" s="22" t="s">
        <v>128</v>
      </c>
      <c r="B19" s="23" t="s">
        <v>129</v>
      </c>
      <c r="C19" s="188">
        <v>2140000</v>
      </c>
      <c r="D19" s="188">
        <v>5262863</v>
      </c>
      <c r="E19" s="188">
        <v>3080126</v>
      </c>
      <c r="F19" s="191">
        <v>3080126</v>
      </c>
      <c r="G19" s="29">
        <v>3080126</v>
      </c>
      <c r="H19" s="203">
        <v>3080126</v>
      </c>
    </row>
    <row r="20" spans="1:8" s="39" customFormat="1" ht="21.95" hidden="1" customHeight="1" x14ac:dyDescent="0.2">
      <c r="A20" s="22" t="s">
        <v>130</v>
      </c>
      <c r="B20" s="23" t="s">
        <v>131</v>
      </c>
      <c r="C20" s="188">
        <v>500000</v>
      </c>
      <c r="D20" s="188">
        <v>1955205</v>
      </c>
      <c r="E20" s="188">
        <v>1660000</v>
      </c>
      <c r="F20" s="191">
        <v>1660000</v>
      </c>
      <c r="G20" s="29">
        <v>1660000</v>
      </c>
      <c r="H20" s="203">
        <v>1660000</v>
      </c>
    </row>
    <row r="21" spans="1:8" s="38" customFormat="1" ht="34.5" customHeight="1" x14ac:dyDescent="0.25">
      <c r="A21" s="25" t="s">
        <v>132</v>
      </c>
      <c r="B21" s="40" t="s">
        <v>133</v>
      </c>
      <c r="C21" s="190">
        <v>11598180</v>
      </c>
      <c r="D21" s="190">
        <v>10533024</v>
      </c>
      <c r="E21" s="190">
        <v>10675480</v>
      </c>
      <c r="F21" s="207">
        <v>10675480</v>
      </c>
      <c r="G21" s="208">
        <v>0</v>
      </c>
      <c r="H21" s="209">
        <v>0</v>
      </c>
    </row>
    <row r="22" spans="1:8" s="38" customFormat="1" ht="21.95" customHeight="1" x14ac:dyDescent="0.25">
      <c r="A22" s="25" t="s">
        <v>134</v>
      </c>
      <c r="B22" s="26" t="s">
        <v>135</v>
      </c>
      <c r="C22" s="197">
        <f>C23+C26+C29+C36+C37</f>
        <v>42555558</v>
      </c>
      <c r="D22" s="197">
        <f>D23+D26+D29+D36+D37</f>
        <v>56666006</v>
      </c>
      <c r="E22" s="197">
        <f>E23+E26+E29+E36+E37</f>
        <v>66524323</v>
      </c>
      <c r="F22" s="207">
        <f>F23+F26+F29+F36+F37</f>
        <v>66524323</v>
      </c>
      <c r="G22" s="208">
        <f t="shared" ref="G22:H22" si="1">G23+G26+G29+G36+G37</f>
        <v>0</v>
      </c>
      <c r="H22" s="209">
        <f t="shared" si="1"/>
        <v>0</v>
      </c>
    </row>
    <row r="23" spans="1:8" s="39" customFormat="1" ht="21.95" customHeight="1" x14ac:dyDescent="0.2">
      <c r="A23" s="22" t="s">
        <v>136</v>
      </c>
      <c r="B23" s="23" t="s">
        <v>137</v>
      </c>
      <c r="C23" s="188">
        <f>SUM(C24:C25)</f>
        <v>5516627</v>
      </c>
      <c r="D23" s="188">
        <f>SUM(D24:D25)</f>
        <v>8042345</v>
      </c>
      <c r="E23" s="188">
        <f>SUM(E24:E25)</f>
        <v>8335000</v>
      </c>
      <c r="F23" s="191">
        <f>SUM(F24:F25)</f>
        <v>8335000</v>
      </c>
      <c r="G23" s="29">
        <v>0</v>
      </c>
      <c r="H23" s="203">
        <v>0</v>
      </c>
    </row>
    <row r="24" spans="1:8" s="39" customFormat="1" ht="21.95" hidden="1" customHeight="1" x14ac:dyDescent="0.2">
      <c r="A24" s="22" t="s">
        <v>138</v>
      </c>
      <c r="B24" s="23" t="s">
        <v>139</v>
      </c>
      <c r="C24" s="188">
        <v>900000</v>
      </c>
      <c r="D24" s="188">
        <v>926459</v>
      </c>
      <c r="E24" s="188">
        <v>860000</v>
      </c>
      <c r="F24" s="191">
        <v>860000</v>
      </c>
      <c r="G24" s="29">
        <v>860000</v>
      </c>
      <c r="H24" s="203">
        <v>860000</v>
      </c>
    </row>
    <row r="25" spans="1:8" s="39" customFormat="1" ht="21.95" hidden="1" customHeight="1" x14ac:dyDescent="0.2">
      <c r="A25" s="22" t="s">
        <v>140</v>
      </c>
      <c r="B25" s="23" t="s">
        <v>141</v>
      </c>
      <c r="C25" s="188">
        <v>4616627</v>
      </c>
      <c r="D25" s="188">
        <v>7115886</v>
      </c>
      <c r="E25" s="188">
        <v>7475000</v>
      </c>
      <c r="F25" s="191">
        <v>7475000</v>
      </c>
      <c r="G25" s="29">
        <v>7475000</v>
      </c>
      <c r="H25" s="203">
        <v>7475000</v>
      </c>
    </row>
    <row r="26" spans="1:8" s="39" customFormat="1" ht="21.95" customHeight="1" x14ac:dyDescent="0.2">
      <c r="A26" s="22" t="s">
        <v>142</v>
      </c>
      <c r="B26" s="23" t="s">
        <v>143</v>
      </c>
      <c r="C26" s="188">
        <f>SUM(C27:C28)</f>
        <v>605000</v>
      </c>
      <c r="D26" s="188">
        <f>SUM(D27:D28)</f>
        <v>771788</v>
      </c>
      <c r="E26" s="188">
        <f>SUM(E27:E28)</f>
        <v>795000</v>
      </c>
      <c r="F26" s="191">
        <f>SUM(F27:F28)</f>
        <v>795000</v>
      </c>
      <c r="G26" s="29">
        <v>0</v>
      </c>
      <c r="H26" s="203">
        <v>0</v>
      </c>
    </row>
    <row r="27" spans="1:8" s="39" customFormat="1" ht="21.95" hidden="1" customHeight="1" x14ac:dyDescent="0.2">
      <c r="A27" s="22" t="s">
        <v>144</v>
      </c>
      <c r="B27" s="23" t="s">
        <v>145</v>
      </c>
      <c r="C27" s="188">
        <v>140000</v>
      </c>
      <c r="D27" s="188">
        <v>310670</v>
      </c>
      <c r="E27" s="188">
        <v>285000</v>
      </c>
      <c r="F27" s="191">
        <v>285000</v>
      </c>
      <c r="G27" s="29">
        <v>285000</v>
      </c>
      <c r="H27" s="203">
        <v>285000</v>
      </c>
    </row>
    <row r="28" spans="1:8" s="39" customFormat="1" ht="21.95" hidden="1" customHeight="1" x14ac:dyDescent="0.2">
      <c r="A28" s="22" t="s">
        <v>146</v>
      </c>
      <c r="B28" s="23" t="s">
        <v>147</v>
      </c>
      <c r="C28" s="188">
        <v>465000</v>
      </c>
      <c r="D28" s="188">
        <v>461118</v>
      </c>
      <c r="E28" s="188">
        <v>510000</v>
      </c>
      <c r="F28" s="191">
        <v>510000</v>
      </c>
      <c r="G28" s="29">
        <v>510000</v>
      </c>
      <c r="H28" s="203">
        <v>510000</v>
      </c>
    </row>
    <row r="29" spans="1:8" s="39" customFormat="1" ht="22.5" customHeight="1" x14ac:dyDescent="0.2">
      <c r="A29" s="22" t="s">
        <v>148</v>
      </c>
      <c r="B29" s="23" t="s">
        <v>149</v>
      </c>
      <c r="C29" s="188">
        <f>SUM(C30:C35)</f>
        <v>26230331</v>
      </c>
      <c r="D29" s="188">
        <f>SUM(D30:D35)</f>
        <v>36766766</v>
      </c>
      <c r="E29" s="188">
        <f>SUM(E30:E35)</f>
        <v>43418329</v>
      </c>
      <c r="F29" s="191">
        <f>SUM(F30:F35)</f>
        <v>43418329</v>
      </c>
      <c r="G29" s="29">
        <v>0</v>
      </c>
      <c r="H29" s="203">
        <v>0</v>
      </c>
    </row>
    <row r="30" spans="1:8" s="39" customFormat="1" ht="21.95" hidden="1" customHeight="1" x14ac:dyDescent="0.2">
      <c r="A30" s="22" t="s">
        <v>150</v>
      </c>
      <c r="B30" s="24" t="s">
        <v>151</v>
      </c>
      <c r="C30" s="188">
        <v>7575000</v>
      </c>
      <c r="D30" s="188">
        <v>6450406</v>
      </c>
      <c r="E30" s="188">
        <v>7130000</v>
      </c>
      <c r="F30" s="191">
        <v>7130000</v>
      </c>
      <c r="G30" s="29">
        <v>7130000</v>
      </c>
      <c r="H30" s="203">
        <v>7130000</v>
      </c>
    </row>
    <row r="31" spans="1:8" s="39" customFormat="1" ht="21.95" hidden="1" customHeight="1" x14ac:dyDescent="0.2">
      <c r="A31" s="22" t="s">
        <v>152</v>
      </c>
      <c r="B31" s="24" t="s">
        <v>153</v>
      </c>
      <c r="C31" s="188">
        <v>430000</v>
      </c>
      <c r="D31" s="188">
        <v>448675</v>
      </c>
      <c r="E31" s="188">
        <v>400000</v>
      </c>
      <c r="F31" s="191">
        <v>400000</v>
      </c>
      <c r="G31" s="29">
        <v>400000</v>
      </c>
      <c r="H31" s="203">
        <v>400000</v>
      </c>
    </row>
    <row r="32" spans="1:8" s="39" customFormat="1" ht="21.95" hidden="1" customHeight="1" x14ac:dyDescent="0.2">
      <c r="A32" s="22" t="s">
        <v>154</v>
      </c>
      <c r="B32" s="23" t="s">
        <v>155</v>
      </c>
      <c r="C32" s="188">
        <v>1760000</v>
      </c>
      <c r="D32" s="188">
        <v>2523702</v>
      </c>
      <c r="E32" s="188">
        <v>1980000</v>
      </c>
      <c r="F32" s="191">
        <v>1980000</v>
      </c>
      <c r="G32" s="29">
        <v>1980000</v>
      </c>
      <c r="H32" s="203">
        <v>1980000</v>
      </c>
    </row>
    <row r="33" spans="1:8" s="39" customFormat="1" ht="21.95" hidden="1" customHeight="1" x14ac:dyDescent="0.2">
      <c r="A33" s="22" t="s">
        <v>156</v>
      </c>
      <c r="B33" s="23" t="s">
        <v>157</v>
      </c>
      <c r="C33" s="188">
        <v>705000</v>
      </c>
      <c r="D33" s="188">
        <v>571556</v>
      </c>
      <c r="E33" s="188">
        <v>705000</v>
      </c>
      <c r="F33" s="191">
        <v>705000</v>
      </c>
      <c r="G33" s="29">
        <v>705000</v>
      </c>
      <c r="H33" s="203">
        <v>705000</v>
      </c>
    </row>
    <row r="34" spans="1:8" s="39" customFormat="1" ht="21.95" hidden="1" customHeight="1" x14ac:dyDescent="0.2">
      <c r="A34" s="22" t="s">
        <v>158</v>
      </c>
      <c r="B34" s="23" t="s">
        <v>159</v>
      </c>
      <c r="C34" s="188">
        <v>10020331</v>
      </c>
      <c r="D34" s="188">
        <v>19468393</v>
      </c>
      <c r="E34" s="188">
        <v>24983828</v>
      </c>
      <c r="F34" s="191">
        <v>24983828</v>
      </c>
      <c r="G34" s="29">
        <v>22412775</v>
      </c>
      <c r="H34" s="203">
        <v>22412775</v>
      </c>
    </row>
    <row r="35" spans="1:8" s="39" customFormat="1" ht="21.95" hidden="1" customHeight="1" x14ac:dyDescent="0.2">
      <c r="A35" s="22" t="s">
        <v>160</v>
      </c>
      <c r="B35" s="23" t="s">
        <v>161</v>
      </c>
      <c r="C35" s="188">
        <v>5740000</v>
      </c>
      <c r="D35" s="188">
        <v>7304034</v>
      </c>
      <c r="E35" s="188">
        <v>8219501</v>
      </c>
      <c r="F35" s="191">
        <v>8219501</v>
      </c>
      <c r="G35" s="29">
        <v>8519501</v>
      </c>
      <c r="H35" s="203">
        <v>8519501</v>
      </c>
    </row>
    <row r="36" spans="1:8" s="39" customFormat="1" ht="21.95" customHeight="1" x14ac:dyDescent="0.2">
      <c r="A36" s="41" t="s">
        <v>162</v>
      </c>
      <c r="B36" s="42" t="s">
        <v>163</v>
      </c>
      <c r="C36" s="193">
        <v>500000</v>
      </c>
      <c r="D36" s="193">
        <v>676782</v>
      </c>
      <c r="E36" s="193">
        <v>500000</v>
      </c>
      <c r="F36" s="210">
        <v>500000</v>
      </c>
      <c r="G36" s="211">
        <v>0</v>
      </c>
      <c r="H36" s="212">
        <v>0</v>
      </c>
    </row>
    <row r="37" spans="1:8" s="39" customFormat="1" ht="21.95" customHeight="1" x14ac:dyDescent="0.2">
      <c r="A37" s="22" t="s">
        <v>164</v>
      </c>
      <c r="B37" s="23" t="s">
        <v>165</v>
      </c>
      <c r="C37" s="188">
        <f>SUM(C38:C40)</f>
        <v>9703600</v>
      </c>
      <c r="D37" s="188">
        <f>SUM(D38:D40)</f>
        <v>10408325</v>
      </c>
      <c r="E37" s="188">
        <f>SUM(E38:E40)</f>
        <v>13475994</v>
      </c>
      <c r="F37" s="191">
        <f>SUM(F38:F40)</f>
        <v>13475994</v>
      </c>
      <c r="G37" s="29">
        <v>0</v>
      </c>
      <c r="H37" s="203">
        <v>0</v>
      </c>
    </row>
    <row r="38" spans="1:8" s="39" customFormat="1" ht="21.95" hidden="1" customHeight="1" x14ac:dyDescent="0.2">
      <c r="A38" s="22" t="s">
        <v>166</v>
      </c>
      <c r="B38" s="23" t="s">
        <v>167</v>
      </c>
      <c r="C38" s="31">
        <v>7553600</v>
      </c>
      <c r="D38" s="31">
        <v>7627783</v>
      </c>
      <c r="E38" s="31">
        <v>11745994</v>
      </c>
      <c r="F38" s="221">
        <v>11745994</v>
      </c>
      <c r="G38" s="221">
        <v>11261809</v>
      </c>
      <c r="H38" s="222">
        <v>11261809</v>
      </c>
    </row>
    <row r="39" spans="1:8" s="39" customFormat="1" ht="21.95" hidden="1" customHeight="1" x14ac:dyDescent="0.2">
      <c r="A39" s="22" t="s">
        <v>168</v>
      </c>
      <c r="B39" s="23" t="s">
        <v>169</v>
      </c>
      <c r="C39" s="188">
        <v>100000</v>
      </c>
      <c r="D39" s="31">
        <v>750000</v>
      </c>
      <c r="E39" s="188">
        <v>0</v>
      </c>
      <c r="F39" s="191">
        <v>0</v>
      </c>
      <c r="G39" s="29">
        <v>0</v>
      </c>
      <c r="H39" s="203">
        <v>0</v>
      </c>
    </row>
    <row r="40" spans="1:8" s="39" customFormat="1" ht="21.95" hidden="1" customHeight="1" x14ac:dyDescent="0.2">
      <c r="A40" s="22" t="s">
        <v>170</v>
      </c>
      <c r="B40" s="23" t="s">
        <v>171</v>
      </c>
      <c r="C40" s="188">
        <v>2050000</v>
      </c>
      <c r="D40" s="31">
        <v>2030542</v>
      </c>
      <c r="E40" s="31">
        <v>1730000</v>
      </c>
      <c r="F40" s="221">
        <v>1730000</v>
      </c>
      <c r="G40" s="221">
        <v>1730000</v>
      </c>
      <c r="H40" s="222">
        <v>1730000</v>
      </c>
    </row>
    <row r="41" spans="1:8" s="38" customFormat="1" ht="21" customHeight="1" x14ac:dyDescent="0.25">
      <c r="A41" s="25" t="s">
        <v>172</v>
      </c>
      <c r="B41" s="26" t="s">
        <v>173</v>
      </c>
      <c r="C41" s="190">
        <f>SUM(C42:C43)</f>
        <v>6315000</v>
      </c>
      <c r="D41" s="190">
        <f>SUM(D42:D43)</f>
        <v>4217690</v>
      </c>
      <c r="E41" s="190">
        <f>SUM(E42:E43)</f>
        <v>5275000</v>
      </c>
      <c r="F41" s="207">
        <f>SUM(F42:F43)</f>
        <v>5275000</v>
      </c>
      <c r="G41" s="208">
        <f t="shared" ref="G41:H41" si="2">SUM(G42:G43)</f>
        <v>0</v>
      </c>
      <c r="H41" s="209">
        <f t="shared" si="2"/>
        <v>0</v>
      </c>
    </row>
    <row r="42" spans="1:8" s="38" customFormat="1" ht="21.95" customHeight="1" x14ac:dyDescent="0.25">
      <c r="A42" s="22" t="s">
        <v>174</v>
      </c>
      <c r="B42" s="23" t="s">
        <v>175</v>
      </c>
      <c r="C42" s="188">
        <v>315000</v>
      </c>
      <c r="D42" s="188">
        <v>272500</v>
      </c>
      <c r="E42" s="188">
        <v>275000</v>
      </c>
      <c r="F42" s="191">
        <v>275000</v>
      </c>
      <c r="G42" s="29">
        <v>0</v>
      </c>
      <c r="H42" s="203">
        <v>0</v>
      </c>
    </row>
    <row r="43" spans="1:8" s="38" customFormat="1" ht="24" customHeight="1" x14ac:dyDescent="0.25">
      <c r="A43" s="22" t="s">
        <v>176</v>
      </c>
      <c r="B43" s="23" t="s">
        <v>177</v>
      </c>
      <c r="C43" s="188">
        <v>6000000</v>
      </c>
      <c r="D43" s="188">
        <v>3945190</v>
      </c>
      <c r="E43" s="188">
        <v>5000000</v>
      </c>
      <c r="F43" s="191">
        <v>5000000</v>
      </c>
      <c r="G43" s="29">
        <v>0</v>
      </c>
      <c r="H43" s="203">
        <v>0</v>
      </c>
    </row>
    <row r="44" spans="1:8" s="38" customFormat="1" ht="21.95" customHeight="1" x14ac:dyDescent="0.25">
      <c r="A44" s="25" t="s">
        <v>178</v>
      </c>
      <c r="B44" s="26" t="s">
        <v>179</v>
      </c>
      <c r="C44" s="197">
        <f>SUM(C45:C49)</f>
        <v>110559819</v>
      </c>
      <c r="D44" s="197">
        <f>SUM(D45:D49)</f>
        <v>59553893</v>
      </c>
      <c r="E44" s="197">
        <f>SUM(E45:E49)</f>
        <v>62271254</v>
      </c>
      <c r="F44" s="207">
        <f>SUM(F45:F49)</f>
        <v>58251254</v>
      </c>
      <c r="G44" s="208">
        <f t="shared" ref="G44:H44" si="3">SUM(G45:G49)</f>
        <v>4020000</v>
      </c>
      <c r="H44" s="209">
        <f t="shared" si="3"/>
        <v>0</v>
      </c>
    </row>
    <row r="45" spans="1:8" s="38" customFormat="1" ht="26.25" customHeight="1" x14ac:dyDescent="0.25">
      <c r="A45" s="22" t="s">
        <v>180</v>
      </c>
      <c r="B45" s="23" t="s">
        <v>181</v>
      </c>
      <c r="C45" s="188">
        <v>433401</v>
      </c>
      <c r="D45" s="188">
        <v>433401</v>
      </c>
      <c r="E45" s="188">
        <v>1281825</v>
      </c>
      <c r="F45" s="191">
        <v>1281825</v>
      </c>
      <c r="G45" s="29">
        <v>0</v>
      </c>
      <c r="H45" s="203">
        <v>0</v>
      </c>
    </row>
    <row r="46" spans="1:8" s="38" customFormat="1" ht="21.95" customHeight="1" x14ac:dyDescent="0.25">
      <c r="A46" s="22" t="s">
        <v>182</v>
      </c>
      <c r="B46" s="23" t="s">
        <v>183</v>
      </c>
      <c r="C46" s="188">
        <v>47503395</v>
      </c>
      <c r="D46" s="188">
        <v>50584554</v>
      </c>
      <c r="E46" s="188">
        <v>47492866</v>
      </c>
      <c r="F46" s="191">
        <f>E46-G46</f>
        <v>47292866</v>
      </c>
      <c r="G46" s="29">
        <v>200000</v>
      </c>
      <c r="H46" s="203">
        <v>0</v>
      </c>
    </row>
    <row r="47" spans="1:8" s="38" customFormat="1" ht="30.75" customHeight="1" x14ac:dyDescent="0.25">
      <c r="A47" s="22" t="s">
        <v>184</v>
      </c>
      <c r="B47" s="23" t="s">
        <v>185</v>
      </c>
      <c r="C47" s="188">
        <v>50000</v>
      </c>
      <c r="D47" s="188">
        <v>100000</v>
      </c>
      <c r="E47" s="188">
        <v>50000</v>
      </c>
      <c r="F47" s="191">
        <v>50000</v>
      </c>
      <c r="G47" s="29">
        <v>0</v>
      </c>
      <c r="H47" s="203">
        <v>0</v>
      </c>
    </row>
    <row r="48" spans="1:8" s="38" customFormat="1" ht="21.95" customHeight="1" x14ac:dyDescent="0.25">
      <c r="A48" s="22" t="s">
        <v>186</v>
      </c>
      <c r="B48" s="23" t="s">
        <v>187</v>
      </c>
      <c r="C48" s="188">
        <v>4693429</v>
      </c>
      <c r="D48" s="188">
        <v>8435938</v>
      </c>
      <c r="E48" s="188">
        <v>3870580</v>
      </c>
      <c r="F48" s="191">
        <f>E48-G48</f>
        <v>50580</v>
      </c>
      <c r="G48" s="29">
        <f>420000+3400000</f>
        <v>3820000</v>
      </c>
      <c r="H48" s="203">
        <v>0</v>
      </c>
    </row>
    <row r="49" spans="1:10" s="38" customFormat="1" ht="21.95" customHeight="1" x14ac:dyDescent="0.25">
      <c r="A49" s="22" t="s">
        <v>188</v>
      </c>
      <c r="B49" s="23" t="s">
        <v>189</v>
      </c>
      <c r="C49" s="188">
        <v>57879594</v>
      </c>
      <c r="D49" s="188">
        <v>0</v>
      </c>
      <c r="E49" s="188">
        <v>9575983</v>
      </c>
      <c r="F49" s="191">
        <v>9575983</v>
      </c>
      <c r="G49" s="29">
        <v>0</v>
      </c>
      <c r="H49" s="203">
        <v>0</v>
      </c>
    </row>
    <row r="50" spans="1:10" s="38" customFormat="1" ht="21.95" customHeight="1" x14ac:dyDescent="0.25">
      <c r="A50" s="25" t="s">
        <v>190</v>
      </c>
      <c r="B50" s="26" t="s">
        <v>191</v>
      </c>
      <c r="C50" s="197">
        <f>SUM(C51:C53)</f>
        <v>38100000</v>
      </c>
      <c r="D50" s="197">
        <f>SUM(D51:D53)</f>
        <v>39058972</v>
      </c>
      <c r="E50" s="197">
        <f>SUM(E51:E53)</f>
        <v>4350000</v>
      </c>
      <c r="F50" s="207">
        <f>SUM(F51:F53)</f>
        <v>4350000</v>
      </c>
      <c r="G50" s="208">
        <v>0</v>
      </c>
      <c r="H50" s="209">
        <v>0</v>
      </c>
    </row>
    <row r="51" spans="1:10" s="38" customFormat="1" ht="21.95" hidden="1" customHeight="1" x14ac:dyDescent="0.25">
      <c r="A51" s="22" t="s">
        <v>192</v>
      </c>
      <c r="B51" s="23" t="s">
        <v>193</v>
      </c>
      <c r="C51" s="188">
        <v>27559055</v>
      </c>
      <c r="D51" s="188">
        <v>7628620</v>
      </c>
      <c r="E51" s="188">
        <v>0</v>
      </c>
      <c r="F51" s="191">
        <v>0</v>
      </c>
      <c r="G51" s="29">
        <v>0</v>
      </c>
      <c r="H51" s="203">
        <v>0</v>
      </c>
    </row>
    <row r="52" spans="1:10" s="39" customFormat="1" ht="21.95" hidden="1" customHeight="1" x14ac:dyDescent="0.2">
      <c r="A52" s="22" t="s">
        <v>194</v>
      </c>
      <c r="B52" s="23" t="s">
        <v>195</v>
      </c>
      <c r="C52" s="193">
        <v>2441180</v>
      </c>
      <c r="D52" s="193">
        <v>23882615</v>
      </c>
      <c r="E52" s="193">
        <v>3427953</v>
      </c>
      <c r="F52" s="210">
        <v>3427953</v>
      </c>
      <c r="G52" s="211">
        <v>3427953</v>
      </c>
      <c r="H52" s="212">
        <v>3427953</v>
      </c>
    </row>
    <row r="53" spans="1:10" s="38" customFormat="1" ht="21.95" hidden="1" customHeight="1" x14ac:dyDescent="0.25">
      <c r="A53" s="22" t="s">
        <v>196</v>
      </c>
      <c r="B53" s="23" t="s">
        <v>197</v>
      </c>
      <c r="C53" s="188">
        <v>8099765</v>
      </c>
      <c r="D53" s="188">
        <v>7547737</v>
      </c>
      <c r="E53" s="188">
        <v>922047</v>
      </c>
      <c r="F53" s="191">
        <v>922047</v>
      </c>
      <c r="G53" s="29">
        <v>922047</v>
      </c>
      <c r="H53" s="203">
        <v>922047</v>
      </c>
    </row>
    <row r="54" spans="1:10" s="38" customFormat="1" ht="21.95" customHeight="1" x14ac:dyDescent="0.25">
      <c r="A54" s="25" t="s">
        <v>198</v>
      </c>
      <c r="B54" s="26" t="s">
        <v>199</v>
      </c>
      <c r="C54" s="197">
        <f>SUM(C55:C56)</f>
        <v>95154097</v>
      </c>
      <c r="D54" s="197">
        <f>SUM(D55:D56)</f>
        <v>5628763</v>
      </c>
      <c r="E54" s="197">
        <f>SUM(E55:E56)</f>
        <v>209473000</v>
      </c>
      <c r="F54" s="207">
        <f>SUM(F55:F56)</f>
        <v>209473000</v>
      </c>
      <c r="G54" s="208">
        <v>0</v>
      </c>
      <c r="H54" s="209">
        <v>0</v>
      </c>
    </row>
    <row r="55" spans="1:10" s="38" customFormat="1" ht="21.95" hidden="1" customHeight="1" x14ac:dyDescent="0.25">
      <c r="A55" s="22" t="s">
        <v>200</v>
      </c>
      <c r="B55" s="23" t="s">
        <v>201</v>
      </c>
      <c r="C55" s="188">
        <v>74924194</v>
      </c>
      <c r="D55" s="188">
        <v>4523698</v>
      </c>
      <c r="E55" s="188">
        <v>164939370</v>
      </c>
      <c r="F55" s="191">
        <v>164939370</v>
      </c>
      <c r="G55" s="29">
        <v>164939370</v>
      </c>
      <c r="H55" s="203">
        <v>164939370</v>
      </c>
    </row>
    <row r="56" spans="1:10" s="38" customFormat="1" ht="21.95" hidden="1" customHeight="1" x14ac:dyDescent="0.25">
      <c r="A56" s="22" t="s">
        <v>202</v>
      </c>
      <c r="B56" s="23" t="s">
        <v>203</v>
      </c>
      <c r="C56" s="188">
        <v>20229903</v>
      </c>
      <c r="D56" s="188">
        <v>1105065</v>
      </c>
      <c r="E56" s="188">
        <v>44533630</v>
      </c>
      <c r="F56" s="191">
        <v>44533630</v>
      </c>
      <c r="G56" s="29">
        <v>44533630</v>
      </c>
      <c r="H56" s="203">
        <v>44533630</v>
      </c>
    </row>
    <row r="57" spans="1:10" s="38" customFormat="1" ht="21.95" customHeight="1" x14ac:dyDescent="0.25">
      <c r="A57" s="25" t="s">
        <v>204</v>
      </c>
      <c r="B57" s="26" t="s">
        <v>205</v>
      </c>
      <c r="C57" s="190">
        <f>C58</f>
        <v>550000</v>
      </c>
      <c r="D57" s="190">
        <f>D58</f>
        <v>39131351</v>
      </c>
      <c r="E57" s="190">
        <f>E58</f>
        <v>500000</v>
      </c>
      <c r="F57" s="207">
        <f>E57-G57</f>
        <v>0</v>
      </c>
      <c r="G57" s="208">
        <v>500000</v>
      </c>
      <c r="H57" s="209">
        <v>0</v>
      </c>
    </row>
    <row r="58" spans="1:10" s="38" customFormat="1" ht="21.95" hidden="1" customHeight="1" x14ac:dyDescent="0.25">
      <c r="A58" s="22" t="s">
        <v>206</v>
      </c>
      <c r="B58" s="23" t="s">
        <v>207</v>
      </c>
      <c r="C58" s="188">
        <v>550000</v>
      </c>
      <c r="D58" s="188">
        <v>39131351</v>
      </c>
      <c r="E58" s="188">
        <v>500000</v>
      </c>
      <c r="F58" s="191">
        <v>500000</v>
      </c>
      <c r="G58" s="29">
        <v>500000</v>
      </c>
      <c r="H58" s="203">
        <v>500000</v>
      </c>
    </row>
    <row r="59" spans="1:10" s="45" customFormat="1" ht="36" customHeight="1" x14ac:dyDescent="0.25">
      <c r="A59" s="43" t="s">
        <v>208</v>
      </c>
      <c r="B59" s="44" t="s">
        <v>209</v>
      </c>
      <c r="C59" s="219">
        <f>C9+C21+C22+C41+C44+C50+C54+C57</f>
        <v>352038690</v>
      </c>
      <c r="D59" s="219">
        <f>D9+D21+D22+D41+D44+D50+D54+D57</f>
        <v>267723557</v>
      </c>
      <c r="E59" s="219">
        <f>E9+E21+E22+E41+E44+E50+E54+E57</f>
        <v>415939283</v>
      </c>
      <c r="F59" s="207">
        <f>F9+F21+F22+F41+F44+F50+F54+F57</f>
        <v>411419283</v>
      </c>
      <c r="G59" s="208">
        <f t="shared" ref="G59:H59" si="4">G9+G21+G22+G41+G44+G50+G54+G57</f>
        <v>4520000</v>
      </c>
      <c r="H59" s="209">
        <f t="shared" si="4"/>
        <v>0</v>
      </c>
    </row>
    <row r="60" spans="1:10" s="39" customFormat="1" ht="21.95" customHeight="1" x14ac:dyDescent="0.25">
      <c r="A60" s="43" t="s">
        <v>210</v>
      </c>
      <c r="B60" s="44" t="s">
        <v>211</v>
      </c>
      <c r="C60" s="197">
        <f>SUM(C61:C63)</f>
        <v>77576158</v>
      </c>
      <c r="D60" s="197">
        <f>SUM(D61:D63)</f>
        <v>76950071</v>
      </c>
      <c r="E60" s="197">
        <f>SUM(E61:E63)</f>
        <v>108909755</v>
      </c>
      <c r="F60" s="207">
        <f>SUM(F61:F63)</f>
        <v>108909755</v>
      </c>
      <c r="G60" s="208">
        <f t="shared" ref="G60:H60" si="5">SUM(G61:G63)</f>
        <v>0</v>
      </c>
      <c r="H60" s="209">
        <f t="shared" si="5"/>
        <v>0</v>
      </c>
    </row>
    <row r="61" spans="1:10" s="39" customFormat="1" ht="21.95" customHeight="1" x14ac:dyDescent="0.2">
      <c r="A61" s="22" t="s">
        <v>212</v>
      </c>
      <c r="B61" s="23" t="s">
        <v>213</v>
      </c>
      <c r="C61" s="188">
        <v>0</v>
      </c>
      <c r="D61" s="188">
        <v>0</v>
      </c>
      <c r="E61" s="188">
        <v>25000000</v>
      </c>
      <c r="F61" s="191">
        <v>25000000</v>
      </c>
      <c r="G61" s="29">
        <v>0</v>
      </c>
      <c r="H61" s="203">
        <v>0</v>
      </c>
    </row>
    <row r="62" spans="1:10" s="39" customFormat="1" ht="21.95" customHeight="1" x14ac:dyDescent="0.2">
      <c r="A62" s="22" t="s">
        <v>214</v>
      </c>
      <c r="B62" s="23" t="s">
        <v>215</v>
      </c>
      <c r="C62" s="188">
        <v>4276181</v>
      </c>
      <c r="D62" s="188">
        <v>4276181</v>
      </c>
      <c r="E62" s="188">
        <v>4488745</v>
      </c>
      <c r="F62" s="191">
        <v>4488745</v>
      </c>
      <c r="G62" s="29">
        <v>0</v>
      </c>
      <c r="H62" s="203">
        <v>0</v>
      </c>
    </row>
    <row r="63" spans="1:10" s="45" customFormat="1" ht="30.75" customHeight="1" x14ac:dyDescent="0.25">
      <c r="A63" s="22" t="s">
        <v>216</v>
      </c>
      <c r="B63" s="23" t="s">
        <v>217</v>
      </c>
      <c r="C63" s="188">
        <v>73299977</v>
      </c>
      <c r="D63" s="188">
        <v>72673890</v>
      </c>
      <c r="E63" s="188">
        <v>79421010</v>
      </c>
      <c r="F63" s="191">
        <v>79421010</v>
      </c>
      <c r="G63" s="29">
        <v>0</v>
      </c>
      <c r="H63" s="203">
        <v>0</v>
      </c>
    </row>
    <row r="64" spans="1:10" ht="30" thickBot="1" x14ac:dyDescent="0.3">
      <c r="A64" s="46" t="s">
        <v>218</v>
      </c>
      <c r="B64" s="47" t="s">
        <v>219</v>
      </c>
      <c r="C64" s="220">
        <f>C59+C60</f>
        <v>429614848</v>
      </c>
      <c r="D64" s="220">
        <f>D59+D60</f>
        <v>344673628</v>
      </c>
      <c r="E64" s="220">
        <f>E59+E60</f>
        <v>524849038</v>
      </c>
      <c r="F64" s="216">
        <f>F59+F60</f>
        <v>520329038</v>
      </c>
      <c r="G64" s="217">
        <f t="shared" ref="G64" si="6">G59+G60</f>
        <v>4520000</v>
      </c>
      <c r="H64" s="218">
        <f>H59+H60</f>
        <v>0</v>
      </c>
      <c r="J64" s="56"/>
    </row>
    <row r="65" spans="1:2" ht="15" thickTop="1" x14ac:dyDescent="0.2">
      <c r="A65" s="48"/>
      <c r="B65" s="48"/>
    </row>
  </sheetData>
  <mergeCells count="13">
    <mergeCell ref="A6:A7"/>
    <mergeCell ref="A1:H1"/>
    <mergeCell ref="A2:H2"/>
    <mergeCell ref="F6:H6"/>
    <mergeCell ref="G5:H5"/>
    <mergeCell ref="C6:C7"/>
    <mergeCell ref="D6:D7"/>
    <mergeCell ref="E6:E7"/>
    <mergeCell ref="B6:B7"/>
    <mergeCell ref="D4:E4"/>
    <mergeCell ref="A5:B5"/>
    <mergeCell ref="D5:E5"/>
    <mergeCell ref="A4:B4"/>
  </mergeCells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38" workbookViewId="0">
      <selection activeCell="B41" sqref="B41"/>
    </sheetView>
  </sheetViews>
  <sheetFormatPr defaultRowHeight="12.75" x14ac:dyDescent="0.2"/>
  <cols>
    <col min="1" max="1" width="9.140625" style="59" customWidth="1"/>
    <col min="2" max="2" width="46.28515625" style="59" customWidth="1"/>
    <col min="3" max="4" width="15.28515625" style="59" customWidth="1"/>
    <col min="5" max="5" width="14.7109375" style="59" customWidth="1"/>
    <col min="6" max="6" width="13.85546875" style="59" customWidth="1"/>
    <col min="7" max="7" width="12.85546875" style="59" customWidth="1"/>
    <col min="8" max="8" width="12.42578125" style="59" customWidth="1"/>
    <col min="9" max="257" width="9.140625" style="60"/>
    <col min="258" max="258" width="46.28515625" style="60" customWidth="1"/>
    <col min="259" max="261" width="16.7109375" style="60" customWidth="1"/>
    <col min="262" max="262" width="17.5703125" style="60" customWidth="1"/>
    <col min="263" max="513" width="9.140625" style="60"/>
    <col min="514" max="514" width="46.28515625" style="60" customWidth="1"/>
    <col min="515" max="517" width="16.7109375" style="60" customWidth="1"/>
    <col min="518" max="518" width="17.5703125" style="60" customWidth="1"/>
    <col min="519" max="769" width="9.140625" style="60"/>
    <col min="770" max="770" width="46.28515625" style="60" customWidth="1"/>
    <col min="771" max="773" width="16.7109375" style="60" customWidth="1"/>
    <col min="774" max="774" width="17.5703125" style="60" customWidth="1"/>
    <col min="775" max="1025" width="9.140625" style="60"/>
    <col min="1026" max="1026" width="46.28515625" style="60" customWidth="1"/>
    <col min="1027" max="1029" width="16.7109375" style="60" customWidth="1"/>
    <col min="1030" max="1030" width="17.5703125" style="60" customWidth="1"/>
    <col min="1031" max="1281" width="9.140625" style="60"/>
    <col min="1282" max="1282" width="46.28515625" style="60" customWidth="1"/>
    <col min="1283" max="1285" width="16.7109375" style="60" customWidth="1"/>
    <col min="1286" max="1286" width="17.5703125" style="60" customWidth="1"/>
    <col min="1287" max="1537" width="9.140625" style="60"/>
    <col min="1538" max="1538" width="46.28515625" style="60" customWidth="1"/>
    <col min="1539" max="1541" width="16.7109375" style="60" customWidth="1"/>
    <col min="1542" max="1542" width="17.5703125" style="60" customWidth="1"/>
    <col min="1543" max="1793" width="9.140625" style="60"/>
    <col min="1794" max="1794" width="46.28515625" style="60" customWidth="1"/>
    <col min="1795" max="1797" width="16.7109375" style="60" customWidth="1"/>
    <col min="1798" max="1798" width="17.5703125" style="60" customWidth="1"/>
    <col min="1799" max="2049" width="9.140625" style="60"/>
    <col min="2050" max="2050" width="46.28515625" style="60" customWidth="1"/>
    <col min="2051" max="2053" width="16.7109375" style="60" customWidth="1"/>
    <col min="2054" max="2054" width="17.5703125" style="60" customWidth="1"/>
    <col min="2055" max="2305" width="9.140625" style="60"/>
    <col min="2306" max="2306" width="46.28515625" style="60" customWidth="1"/>
    <col min="2307" max="2309" width="16.7109375" style="60" customWidth="1"/>
    <col min="2310" max="2310" width="17.5703125" style="60" customWidth="1"/>
    <col min="2311" max="2561" width="9.140625" style="60"/>
    <col min="2562" max="2562" width="46.28515625" style="60" customWidth="1"/>
    <col min="2563" max="2565" width="16.7109375" style="60" customWidth="1"/>
    <col min="2566" max="2566" width="17.5703125" style="60" customWidth="1"/>
    <col min="2567" max="2817" width="9.140625" style="60"/>
    <col min="2818" max="2818" width="46.28515625" style="60" customWidth="1"/>
    <col min="2819" max="2821" width="16.7109375" style="60" customWidth="1"/>
    <col min="2822" max="2822" width="17.5703125" style="60" customWidth="1"/>
    <col min="2823" max="3073" width="9.140625" style="60"/>
    <col min="3074" max="3074" width="46.28515625" style="60" customWidth="1"/>
    <col min="3075" max="3077" width="16.7109375" style="60" customWidth="1"/>
    <col min="3078" max="3078" width="17.5703125" style="60" customWidth="1"/>
    <col min="3079" max="3329" width="9.140625" style="60"/>
    <col min="3330" max="3330" width="46.28515625" style="60" customWidth="1"/>
    <col min="3331" max="3333" width="16.7109375" style="60" customWidth="1"/>
    <col min="3334" max="3334" width="17.5703125" style="60" customWidth="1"/>
    <col min="3335" max="3585" width="9.140625" style="60"/>
    <col min="3586" max="3586" width="46.28515625" style="60" customWidth="1"/>
    <col min="3587" max="3589" width="16.7109375" style="60" customWidth="1"/>
    <col min="3590" max="3590" width="17.5703125" style="60" customWidth="1"/>
    <col min="3591" max="3841" width="9.140625" style="60"/>
    <col min="3842" max="3842" width="46.28515625" style="60" customWidth="1"/>
    <col min="3843" max="3845" width="16.7109375" style="60" customWidth="1"/>
    <col min="3846" max="3846" width="17.5703125" style="60" customWidth="1"/>
    <col min="3847" max="4097" width="9.140625" style="60"/>
    <col min="4098" max="4098" width="46.28515625" style="60" customWidth="1"/>
    <col min="4099" max="4101" width="16.7109375" style="60" customWidth="1"/>
    <col min="4102" max="4102" width="17.5703125" style="60" customWidth="1"/>
    <col min="4103" max="4353" width="9.140625" style="60"/>
    <col min="4354" max="4354" width="46.28515625" style="60" customWidth="1"/>
    <col min="4355" max="4357" width="16.7109375" style="60" customWidth="1"/>
    <col min="4358" max="4358" width="17.5703125" style="60" customWidth="1"/>
    <col min="4359" max="4609" width="9.140625" style="60"/>
    <col min="4610" max="4610" width="46.28515625" style="60" customWidth="1"/>
    <col min="4611" max="4613" width="16.7109375" style="60" customWidth="1"/>
    <col min="4614" max="4614" width="17.5703125" style="60" customWidth="1"/>
    <col min="4615" max="4865" width="9.140625" style="60"/>
    <col min="4866" max="4866" width="46.28515625" style="60" customWidth="1"/>
    <col min="4867" max="4869" width="16.7109375" style="60" customWidth="1"/>
    <col min="4870" max="4870" width="17.5703125" style="60" customWidth="1"/>
    <col min="4871" max="5121" width="9.140625" style="60"/>
    <col min="5122" max="5122" width="46.28515625" style="60" customWidth="1"/>
    <col min="5123" max="5125" width="16.7109375" style="60" customWidth="1"/>
    <col min="5126" max="5126" width="17.5703125" style="60" customWidth="1"/>
    <col min="5127" max="5377" width="9.140625" style="60"/>
    <col min="5378" max="5378" width="46.28515625" style="60" customWidth="1"/>
    <col min="5379" max="5381" width="16.7109375" style="60" customWidth="1"/>
    <col min="5382" max="5382" width="17.5703125" style="60" customWidth="1"/>
    <col min="5383" max="5633" width="9.140625" style="60"/>
    <col min="5634" max="5634" width="46.28515625" style="60" customWidth="1"/>
    <col min="5635" max="5637" width="16.7109375" style="60" customWidth="1"/>
    <col min="5638" max="5638" width="17.5703125" style="60" customWidth="1"/>
    <col min="5639" max="5889" width="9.140625" style="60"/>
    <col min="5890" max="5890" width="46.28515625" style="60" customWidth="1"/>
    <col min="5891" max="5893" width="16.7109375" style="60" customWidth="1"/>
    <col min="5894" max="5894" width="17.5703125" style="60" customWidth="1"/>
    <col min="5895" max="6145" width="9.140625" style="60"/>
    <col min="6146" max="6146" width="46.28515625" style="60" customWidth="1"/>
    <col min="6147" max="6149" width="16.7109375" style="60" customWidth="1"/>
    <col min="6150" max="6150" width="17.5703125" style="60" customWidth="1"/>
    <col min="6151" max="6401" width="9.140625" style="60"/>
    <col min="6402" max="6402" width="46.28515625" style="60" customWidth="1"/>
    <col min="6403" max="6405" width="16.7109375" style="60" customWidth="1"/>
    <col min="6406" max="6406" width="17.5703125" style="60" customWidth="1"/>
    <col min="6407" max="6657" width="9.140625" style="60"/>
    <col min="6658" max="6658" width="46.28515625" style="60" customWidth="1"/>
    <col min="6659" max="6661" width="16.7109375" style="60" customWidth="1"/>
    <col min="6662" max="6662" width="17.5703125" style="60" customWidth="1"/>
    <col min="6663" max="6913" width="9.140625" style="60"/>
    <col min="6914" max="6914" width="46.28515625" style="60" customWidth="1"/>
    <col min="6915" max="6917" width="16.7109375" style="60" customWidth="1"/>
    <col min="6918" max="6918" width="17.5703125" style="60" customWidth="1"/>
    <col min="6919" max="7169" width="9.140625" style="60"/>
    <col min="7170" max="7170" width="46.28515625" style="60" customWidth="1"/>
    <col min="7171" max="7173" width="16.7109375" style="60" customWidth="1"/>
    <col min="7174" max="7174" width="17.5703125" style="60" customWidth="1"/>
    <col min="7175" max="7425" width="9.140625" style="60"/>
    <col min="7426" max="7426" width="46.28515625" style="60" customWidth="1"/>
    <col min="7427" max="7429" width="16.7109375" style="60" customWidth="1"/>
    <col min="7430" max="7430" width="17.5703125" style="60" customWidth="1"/>
    <col min="7431" max="7681" width="9.140625" style="60"/>
    <col min="7682" max="7682" width="46.28515625" style="60" customWidth="1"/>
    <col min="7683" max="7685" width="16.7109375" style="60" customWidth="1"/>
    <col min="7686" max="7686" width="17.5703125" style="60" customWidth="1"/>
    <col min="7687" max="7937" width="9.140625" style="60"/>
    <col min="7938" max="7938" width="46.28515625" style="60" customWidth="1"/>
    <col min="7939" max="7941" width="16.7109375" style="60" customWidth="1"/>
    <col min="7942" max="7942" width="17.5703125" style="60" customWidth="1"/>
    <col min="7943" max="8193" width="9.140625" style="60"/>
    <col min="8194" max="8194" width="46.28515625" style="60" customWidth="1"/>
    <col min="8195" max="8197" width="16.7109375" style="60" customWidth="1"/>
    <col min="8198" max="8198" width="17.5703125" style="60" customWidth="1"/>
    <col min="8199" max="8449" width="9.140625" style="60"/>
    <col min="8450" max="8450" width="46.28515625" style="60" customWidth="1"/>
    <col min="8451" max="8453" width="16.7109375" style="60" customWidth="1"/>
    <col min="8454" max="8454" width="17.5703125" style="60" customWidth="1"/>
    <col min="8455" max="8705" width="9.140625" style="60"/>
    <col min="8706" max="8706" width="46.28515625" style="60" customWidth="1"/>
    <col min="8707" max="8709" width="16.7109375" style="60" customWidth="1"/>
    <col min="8710" max="8710" width="17.5703125" style="60" customWidth="1"/>
    <col min="8711" max="8961" width="9.140625" style="60"/>
    <col min="8962" max="8962" width="46.28515625" style="60" customWidth="1"/>
    <col min="8963" max="8965" width="16.7109375" style="60" customWidth="1"/>
    <col min="8966" max="8966" width="17.5703125" style="60" customWidth="1"/>
    <col min="8967" max="9217" width="9.140625" style="60"/>
    <col min="9218" max="9218" width="46.28515625" style="60" customWidth="1"/>
    <col min="9219" max="9221" width="16.7109375" style="60" customWidth="1"/>
    <col min="9222" max="9222" width="17.5703125" style="60" customWidth="1"/>
    <col min="9223" max="9473" width="9.140625" style="60"/>
    <col min="9474" max="9474" width="46.28515625" style="60" customWidth="1"/>
    <col min="9475" max="9477" width="16.7109375" style="60" customWidth="1"/>
    <col min="9478" max="9478" width="17.5703125" style="60" customWidth="1"/>
    <col min="9479" max="9729" width="9.140625" style="60"/>
    <col min="9730" max="9730" width="46.28515625" style="60" customWidth="1"/>
    <col min="9731" max="9733" width="16.7109375" style="60" customWidth="1"/>
    <col min="9734" max="9734" width="17.5703125" style="60" customWidth="1"/>
    <col min="9735" max="9985" width="9.140625" style="60"/>
    <col min="9986" max="9986" width="46.28515625" style="60" customWidth="1"/>
    <col min="9987" max="9989" width="16.7109375" style="60" customWidth="1"/>
    <col min="9990" max="9990" width="17.5703125" style="60" customWidth="1"/>
    <col min="9991" max="10241" width="9.140625" style="60"/>
    <col min="10242" max="10242" width="46.28515625" style="60" customWidth="1"/>
    <col min="10243" max="10245" width="16.7109375" style="60" customWidth="1"/>
    <col min="10246" max="10246" width="17.5703125" style="60" customWidth="1"/>
    <col min="10247" max="10497" width="9.140625" style="60"/>
    <col min="10498" max="10498" width="46.28515625" style="60" customWidth="1"/>
    <col min="10499" max="10501" width="16.7109375" style="60" customWidth="1"/>
    <col min="10502" max="10502" width="17.5703125" style="60" customWidth="1"/>
    <col min="10503" max="10753" width="9.140625" style="60"/>
    <col min="10754" max="10754" width="46.28515625" style="60" customWidth="1"/>
    <col min="10755" max="10757" width="16.7109375" style="60" customWidth="1"/>
    <col min="10758" max="10758" width="17.5703125" style="60" customWidth="1"/>
    <col min="10759" max="11009" width="9.140625" style="60"/>
    <col min="11010" max="11010" width="46.28515625" style="60" customWidth="1"/>
    <col min="11011" max="11013" width="16.7109375" style="60" customWidth="1"/>
    <col min="11014" max="11014" width="17.5703125" style="60" customWidth="1"/>
    <col min="11015" max="11265" width="9.140625" style="60"/>
    <col min="11266" max="11266" width="46.28515625" style="60" customWidth="1"/>
    <col min="11267" max="11269" width="16.7109375" style="60" customWidth="1"/>
    <col min="11270" max="11270" width="17.5703125" style="60" customWidth="1"/>
    <col min="11271" max="11521" width="9.140625" style="60"/>
    <col min="11522" max="11522" width="46.28515625" style="60" customWidth="1"/>
    <col min="11523" max="11525" width="16.7109375" style="60" customWidth="1"/>
    <col min="11526" max="11526" width="17.5703125" style="60" customWidth="1"/>
    <col min="11527" max="11777" width="9.140625" style="60"/>
    <col min="11778" max="11778" width="46.28515625" style="60" customWidth="1"/>
    <col min="11779" max="11781" width="16.7109375" style="60" customWidth="1"/>
    <col min="11782" max="11782" width="17.5703125" style="60" customWidth="1"/>
    <col min="11783" max="12033" width="9.140625" style="60"/>
    <col min="12034" max="12034" width="46.28515625" style="60" customWidth="1"/>
    <col min="12035" max="12037" width="16.7109375" style="60" customWidth="1"/>
    <col min="12038" max="12038" width="17.5703125" style="60" customWidth="1"/>
    <col min="12039" max="12289" width="9.140625" style="60"/>
    <col min="12290" max="12290" width="46.28515625" style="60" customWidth="1"/>
    <col min="12291" max="12293" width="16.7109375" style="60" customWidth="1"/>
    <col min="12294" max="12294" width="17.5703125" style="60" customWidth="1"/>
    <col min="12295" max="12545" width="9.140625" style="60"/>
    <col min="12546" max="12546" width="46.28515625" style="60" customWidth="1"/>
    <col min="12547" max="12549" width="16.7109375" style="60" customWidth="1"/>
    <col min="12550" max="12550" width="17.5703125" style="60" customWidth="1"/>
    <col min="12551" max="12801" width="9.140625" style="60"/>
    <col min="12802" max="12802" width="46.28515625" style="60" customWidth="1"/>
    <col min="12803" max="12805" width="16.7109375" style="60" customWidth="1"/>
    <col min="12806" max="12806" width="17.5703125" style="60" customWidth="1"/>
    <col min="12807" max="13057" width="9.140625" style="60"/>
    <col min="13058" max="13058" width="46.28515625" style="60" customWidth="1"/>
    <col min="13059" max="13061" width="16.7109375" style="60" customWidth="1"/>
    <col min="13062" max="13062" width="17.5703125" style="60" customWidth="1"/>
    <col min="13063" max="13313" width="9.140625" style="60"/>
    <col min="13314" max="13314" width="46.28515625" style="60" customWidth="1"/>
    <col min="13315" max="13317" width="16.7109375" style="60" customWidth="1"/>
    <col min="13318" max="13318" width="17.5703125" style="60" customWidth="1"/>
    <col min="13319" max="13569" width="9.140625" style="60"/>
    <col min="13570" max="13570" width="46.28515625" style="60" customWidth="1"/>
    <col min="13571" max="13573" width="16.7109375" style="60" customWidth="1"/>
    <col min="13574" max="13574" width="17.5703125" style="60" customWidth="1"/>
    <col min="13575" max="13825" width="9.140625" style="60"/>
    <col min="13826" max="13826" width="46.28515625" style="60" customWidth="1"/>
    <col min="13827" max="13829" width="16.7109375" style="60" customWidth="1"/>
    <col min="13830" max="13830" width="17.5703125" style="60" customWidth="1"/>
    <col min="13831" max="14081" width="9.140625" style="60"/>
    <col min="14082" max="14082" width="46.28515625" style="60" customWidth="1"/>
    <col min="14083" max="14085" width="16.7109375" style="60" customWidth="1"/>
    <col min="14086" max="14086" width="17.5703125" style="60" customWidth="1"/>
    <col min="14087" max="14337" width="9.140625" style="60"/>
    <col min="14338" max="14338" width="46.28515625" style="60" customWidth="1"/>
    <col min="14339" max="14341" width="16.7109375" style="60" customWidth="1"/>
    <col min="14342" max="14342" width="17.5703125" style="60" customWidth="1"/>
    <col min="14343" max="14593" width="9.140625" style="60"/>
    <col min="14594" max="14594" width="46.28515625" style="60" customWidth="1"/>
    <col min="14595" max="14597" width="16.7109375" style="60" customWidth="1"/>
    <col min="14598" max="14598" width="17.5703125" style="60" customWidth="1"/>
    <col min="14599" max="14849" width="9.140625" style="60"/>
    <col min="14850" max="14850" width="46.28515625" style="60" customWidth="1"/>
    <col min="14851" max="14853" width="16.7109375" style="60" customWidth="1"/>
    <col min="14854" max="14854" width="17.5703125" style="60" customWidth="1"/>
    <col min="14855" max="15105" width="9.140625" style="60"/>
    <col min="15106" max="15106" width="46.28515625" style="60" customWidth="1"/>
    <col min="15107" max="15109" width="16.7109375" style="60" customWidth="1"/>
    <col min="15110" max="15110" width="17.5703125" style="60" customWidth="1"/>
    <col min="15111" max="15361" width="9.140625" style="60"/>
    <col min="15362" max="15362" width="46.28515625" style="60" customWidth="1"/>
    <col min="15363" max="15365" width="16.7109375" style="60" customWidth="1"/>
    <col min="15366" max="15366" width="17.5703125" style="60" customWidth="1"/>
    <col min="15367" max="15617" width="9.140625" style="60"/>
    <col min="15618" max="15618" width="46.28515625" style="60" customWidth="1"/>
    <col min="15619" max="15621" width="16.7109375" style="60" customWidth="1"/>
    <col min="15622" max="15622" width="17.5703125" style="60" customWidth="1"/>
    <col min="15623" max="15873" width="9.140625" style="60"/>
    <col min="15874" max="15874" width="46.28515625" style="60" customWidth="1"/>
    <col min="15875" max="15877" width="16.7109375" style="60" customWidth="1"/>
    <col min="15878" max="15878" width="17.5703125" style="60" customWidth="1"/>
    <col min="15879" max="16129" width="9.140625" style="60"/>
    <col min="16130" max="16130" width="46.28515625" style="60" customWidth="1"/>
    <col min="16131" max="16133" width="16.7109375" style="60" customWidth="1"/>
    <col min="16134" max="16134" width="17.5703125" style="60" customWidth="1"/>
    <col min="16135" max="16384" width="9.140625" style="60"/>
  </cols>
  <sheetData>
    <row r="1" spans="1:8" x14ac:dyDescent="0.2">
      <c r="A1" s="58"/>
      <c r="B1" s="58"/>
      <c r="C1" s="58"/>
      <c r="F1" s="58"/>
    </row>
    <row r="2" spans="1:8" s="63" customFormat="1" ht="12.75" customHeight="1" x14ac:dyDescent="0.2">
      <c r="A2" s="238" t="s">
        <v>227</v>
      </c>
      <c r="B2" s="238"/>
      <c r="C2" s="238"/>
      <c r="D2" s="238"/>
      <c r="E2" s="238"/>
      <c r="F2" s="238"/>
      <c r="G2" s="238"/>
      <c r="H2" s="238"/>
    </row>
    <row r="3" spans="1:8" s="63" customFormat="1" ht="12.75" customHeight="1" x14ac:dyDescent="0.2">
      <c r="A3" s="238"/>
      <c r="B3" s="238"/>
      <c r="C3" s="238"/>
      <c r="D3" s="238"/>
      <c r="E3" s="238"/>
      <c r="F3" s="238"/>
      <c r="G3" s="238"/>
      <c r="H3" s="238"/>
    </row>
    <row r="4" spans="1:8" s="63" customFormat="1" ht="20.25" x14ac:dyDescent="0.2">
      <c r="A4" s="238" t="s">
        <v>18</v>
      </c>
      <c r="B4" s="238"/>
      <c r="C4" s="238"/>
      <c r="D4" s="238"/>
      <c r="E4" s="238"/>
      <c r="F4" s="238"/>
      <c r="G4" s="238"/>
      <c r="H4" s="238"/>
    </row>
    <row r="5" spans="1:8" s="63" customFormat="1" ht="20.25" x14ac:dyDescent="0.2">
      <c r="A5" s="61"/>
      <c r="B5" s="61"/>
      <c r="C5" s="61"/>
      <c r="D5" s="61"/>
      <c r="E5" s="61"/>
      <c r="F5" s="61"/>
      <c r="G5" s="61"/>
      <c r="H5" s="61"/>
    </row>
    <row r="6" spans="1:8" ht="20.25" x14ac:dyDescent="0.25">
      <c r="A6" s="230" t="s">
        <v>228</v>
      </c>
      <c r="B6" s="230"/>
      <c r="C6" s="64"/>
      <c r="D6" s="65"/>
      <c r="E6" s="66"/>
      <c r="F6" s="64"/>
      <c r="G6" s="65"/>
      <c r="H6" s="66"/>
    </row>
    <row r="7" spans="1:8" ht="21" customHeight="1" thickBot="1" x14ac:dyDescent="0.3">
      <c r="A7" s="230" t="s">
        <v>261</v>
      </c>
      <c r="B7" s="230"/>
      <c r="C7" s="67"/>
      <c r="D7" s="241"/>
      <c r="E7" s="241"/>
      <c r="F7" s="67"/>
      <c r="G7" s="241" t="s">
        <v>0</v>
      </c>
      <c r="H7" s="241"/>
    </row>
    <row r="8" spans="1:8" ht="19.5" customHeight="1" x14ac:dyDescent="0.2">
      <c r="A8" s="243" t="s">
        <v>19</v>
      </c>
      <c r="B8" s="239" t="s">
        <v>229</v>
      </c>
      <c r="C8" s="239" t="s">
        <v>230</v>
      </c>
      <c r="D8" s="239" t="s">
        <v>15</v>
      </c>
      <c r="E8" s="239" t="s">
        <v>231</v>
      </c>
      <c r="F8" s="239" t="s">
        <v>220</v>
      </c>
      <c r="G8" s="239"/>
      <c r="H8" s="240"/>
    </row>
    <row r="9" spans="1:8" ht="45" customHeight="1" thickBot="1" x14ac:dyDescent="0.25">
      <c r="A9" s="244"/>
      <c r="B9" s="242"/>
      <c r="C9" s="242"/>
      <c r="D9" s="242"/>
      <c r="E9" s="242"/>
      <c r="F9" s="164" t="s">
        <v>221</v>
      </c>
      <c r="G9" s="164" t="s">
        <v>222</v>
      </c>
      <c r="H9" s="165" t="s">
        <v>223</v>
      </c>
    </row>
    <row r="10" spans="1:8" ht="15" customHeight="1" x14ac:dyDescent="0.2">
      <c r="A10" s="160" t="s">
        <v>22</v>
      </c>
      <c r="B10" s="161" t="s">
        <v>23</v>
      </c>
      <c r="C10" s="161" t="s">
        <v>24</v>
      </c>
      <c r="D10" s="161" t="s">
        <v>25</v>
      </c>
      <c r="E10" s="161" t="s">
        <v>26</v>
      </c>
      <c r="F10" s="162" t="s">
        <v>224</v>
      </c>
      <c r="G10" s="161" t="s">
        <v>225</v>
      </c>
      <c r="H10" s="163" t="s">
        <v>226</v>
      </c>
    </row>
    <row r="11" spans="1:8" ht="15" customHeight="1" x14ac:dyDescent="0.25">
      <c r="A11" s="71" t="s">
        <v>27</v>
      </c>
      <c r="B11" s="72" t="s">
        <v>232</v>
      </c>
      <c r="C11" s="73">
        <f>C12</f>
        <v>12066452</v>
      </c>
      <c r="D11" s="73">
        <f>D12</f>
        <v>15791142</v>
      </c>
      <c r="E11" s="73">
        <f>E12</f>
        <v>12223327</v>
      </c>
      <c r="F11" s="73">
        <f>F12</f>
        <v>12223327</v>
      </c>
      <c r="G11" s="73">
        <v>0</v>
      </c>
      <c r="H11" s="74">
        <v>0</v>
      </c>
    </row>
    <row r="12" spans="1:8" ht="15" customHeight="1" x14ac:dyDescent="0.2">
      <c r="A12" s="75" t="s">
        <v>41</v>
      </c>
      <c r="B12" s="76" t="s">
        <v>233</v>
      </c>
      <c r="C12" s="77">
        <v>12066452</v>
      </c>
      <c r="D12" s="77">
        <v>15791142</v>
      </c>
      <c r="E12" s="77">
        <v>12223327</v>
      </c>
      <c r="F12" s="77">
        <v>12223327</v>
      </c>
      <c r="G12" s="77">
        <v>0</v>
      </c>
      <c r="H12" s="78">
        <v>0</v>
      </c>
    </row>
    <row r="13" spans="1:8" ht="15" customHeight="1" x14ac:dyDescent="0.25">
      <c r="A13" s="71" t="s">
        <v>61</v>
      </c>
      <c r="B13" s="72" t="s">
        <v>62</v>
      </c>
      <c r="C13" s="79">
        <f>SUM(C14:C19)</f>
        <v>16023000</v>
      </c>
      <c r="D13" s="79">
        <f>SUM(D14:D19)</f>
        <v>18842288</v>
      </c>
      <c r="E13" s="73">
        <f>SUM(E14:E19)</f>
        <v>19081000</v>
      </c>
      <c r="F13" s="73">
        <f>SUM(F14:F19)</f>
        <v>19081000</v>
      </c>
      <c r="G13" s="79">
        <v>0</v>
      </c>
      <c r="H13" s="74">
        <v>0</v>
      </c>
    </row>
    <row r="14" spans="1:8" ht="15" customHeight="1" x14ac:dyDescent="0.2">
      <c r="A14" s="80" t="s">
        <v>63</v>
      </c>
      <c r="B14" s="81" t="s">
        <v>64</v>
      </c>
      <c r="C14" s="82">
        <v>7100000</v>
      </c>
      <c r="D14" s="77">
        <v>8336480</v>
      </c>
      <c r="E14" s="77">
        <v>8500000</v>
      </c>
      <c r="F14" s="77">
        <v>8500000</v>
      </c>
      <c r="G14" s="77">
        <v>0</v>
      </c>
      <c r="H14" s="78">
        <v>0</v>
      </c>
    </row>
    <row r="15" spans="1:8" ht="15" customHeight="1" x14ac:dyDescent="0.2">
      <c r="A15" s="80" t="s">
        <v>234</v>
      </c>
      <c r="B15" s="81" t="s">
        <v>66</v>
      </c>
      <c r="C15" s="82">
        <v>20000</v>
      </c>
      <c r="D15" s="77">
        <v>18228</v>
      </c>
      <c r="E15" s="77">
        <v>20000</v>
      </c>
      <c r="F15" s="77">
        <v>20000</v>
      </c>
      <c r="G15" s="77">
        <v>0</v>
      </c>
      <c r="H15" s="78">
        <v>0</v>
      </c>
    </row>
    <row r="16" spans="1:8" ht="15" customHeight="1" x14ac:dyDescent="0.2">
      <c r="A16" s="80" t="s">
        <v>69</v>
      </c>
      <c r="B16" s="81" t="s">
        <v>235</v>
      </c>
      <c r="C16" s="82">
        <v>5500000</v>
      </c>
      <c r="D16" s="77">
        <v>6482287</v>
      </c>
      <c r="E16" s="77">
        <v>6500000</v>
      </c>
      <c r="F16" s="77">
        <v>6500000</v>
      </c>
      <c r="G16" s="77">
        <v>0</v>
      </c>
      <c r="H16" s="78">
        <v>0</v>
      </c>
    </row>
    <row r="17" spans="1:8" ht="15" customHeight="1" x14ac:dyDescent="0.2">
      <c r="A17" s="80" t="s">
        <v>71</v>
      </c>
      <c r="B17" s="81" t="s">
        <v>236</v>
      </c>
      <c r="C17" s="82">
        <v>3402000</v>
      </c>
      <c r="D17" s="77">
        <v>4001100</v>
      </c>
      <c r="E17" s="77">
        <v>4050000</v>
      </c>
      <c r="F17" s="77">
        <v>4050000</v>
      </c>
      <c r="G17" s="77">
        <v>0</v>
      </c>
      <c r="H17" s="78">
        <v>0</v>
      </c>
    </row>
    <row r="18" spans="1:8" ht="15" customHeight="1" x14ac:dyDescent="0.2">
      <c r="A18" s="80" t="s">
        <v>73</v>
      </c>
      <c r="B18" s="81" t="s">
        <v>74</v>
      </c>
      <c r="C18" s="77">
        <v>1000</v>
      </c>
      <c r="D18" s="77">
        <v>16</v>
      </c>
      <c r="E18" s="77">
        <v>1000</v>
      </c>
      <c r="F18" s="77">
        <v>1000</v>
      </c>
      <c r="G18" s="77">
        <v>0</v>
      </c>
      <c r="H18" s="78">
        <v>0</v>
      </c>
    </row>
    <row r="19" spans="1:8" ht="15" customHeight="1" x14ac:dyDescent="0.2">
      <c r="A19" s="80" t="s">
        <v>77</v>
      </c>
      <c r="B19" s="81" t="s">
        <v>78</v>
      </c>
      <c r="C19" s="77">
        <v>0</v>
      </c>
      <c r="D19" s="77">
        <v>4177</v>
      </c>
      <c r="E19" s="77">
        <v>10000</v>
      </c>
      <c r="F19" s="77">
        <v>10000</v>
      </c>
      <c r="G19" s="77">
        <v>0</v>
      </c>
      <c r="H19" s="78">
        <v>0</v>
      </c>
    </row>
    <row r="20" spans="1:8" ht="15" customHeight="1" x14ac:dyDescent="0.25">
      <c r="A20" s="71" t="s">
        <v>79</v>
      </c>
      <c r="B20" s="72" t="s">
        <v>80</v>
      </c>
      <c r="C20" s="73">
        <f>C21</f>
        <v>15000</v>
      </c>
      <c r="D20" s="73">
        <f>D21</f>
        <v>0</v>
      </c>
      <c r="E20" s="73">
        <f>E21</f>
        <v>0</v>
      </c>
      <c r="F20" s="73">
        <f>F21</f>
        <v>0</v>
      </c>
      <c r="G20" s="73">
        <v>0</v>
      </c>
      <c r="H20" s="74">
        <v>0</v>
      </c>
    </row>
    <row r="21" spans="1:8" ht="15" customHeight="1" x14ac:dyDescent="0.2">
      <c r="A21" s="75" t="s">
        <v>237</v>
      </c>
      <c r="B21" s="76" t="s">
        <v>238</v>
      </c>
      <c r="C21" s="77">
        <v>15000</v>
      </c>
      <c r="D21" s="77">
        <v>0</v>
      </c>
      <c r="E21" s="77">
        <v>0</v>
      </c>
      <c r="F21" s="77">
        <v>0</v>
      </c>
      <c r="G21" s="77">
        <v>0</v>
      </c>
      <c r="H21" s="78">
        <v>0</v>
      </c>
    </row>
    <row r="22" spans="1:8" ht="15" customHeight="1" x14ac:dyDescent="0.2">
      <c r="A22" s="83" t="s">
        <v>239</v>
      </c>
      <c r="B22" s="84" t="s">
        <v>92</v>
      </c>
      <c r="C22" s="85">
        <f>C11+C13+C20</f>
        <v>28104452</v>
      </c>
      <c r="D22" s="85">
        <f>D11+D13+D20</f>
        <v>34633430</v>
      </c>
      <c r="E22" s="85">
        <f>E11+E13+E20</f>
        <v>31304327</v>
      </c>
      <c r="F22" s="85">
        <f>F11+F13+F20</f>
        <v>31304327</v>
      </c>
      <c r="G22" s="85">
        <v>0</v>
      </c>
      <c r="H22" s="86">
        <f>H11+H13+H20</f>
        <v>0</v>
      </c>
    </row>
    <row r="23" spans="1:8" ht="15" customHeight="1" x14ac:dyDescent="0.2">
      <c r="A23" s="83"/>
      <c r="B23" s="84"/>
      <c r="C23" s="85"/>
      <c r="D23" s="87"/>
      <c r="E23" s="87"/>
      <c r="F23" s="87"/>
      <c r="G23" s="87"/>
      <c r="H23" s="88"/>
    </row>
    <row r="24" spans="1:8" ht="15" customHeight="1" x14ac:dyDescent="0.25">
      <c r="A24" s="71" t="s">
        <v>93</v>
      </c>
      <c r="B24" s="72" t="s">
        <v>94</v>
      </c>
      <c r="C24" s="79">
        <f>SUM(C25:C26)</f>
        <v>75461456</v>
      </c>
      <c r="D24" s="89">
        <f>SUM(D25:D26)</f>
        <v>71576241</v>
      </c>
      <c r="E24" s="89">
        <f>SUM(E25:E26)</f>
        <v>70222222</v>
      </c>
      <c r="F24" s="89">
        <f>SUM(F25:F26)</f>
        <v>70222222</v>
      </c>
      <c r="G24" s="89">
        <v>0</v>
      </c>
      <c r="H24" s="90">
        <v>0</v>
      </c>
    </row>
    <row r="25" spans="1:8" ht="15" customHeight="1" x14ac:dyDescent="0.2">
      <c r="A25" s="80" t="s">
        <v>99</v>
      </c>
      <c r="B25" s="81" t="s">
        <v>100</v>
      </c>
      <c r="C25" s="82">
        <v>2161479</v>
      </c>
      <c r="D25" s="77">
        <v>2161479</v>
      </c>
      <c r="E25" s="77">
        <v>445712</v>
      </c>
      <c r="F25" s="77">
        <v>445712</v>
      </c>
      <c r="G25" s="77">
        <v>0</v>
      </c>
      <c r="H25" s="78">
        <v>0</v>
      </c>
    </row>
    <row r="26" spans="1:8" ht="15" customHeight="1" x14ac:dyDescent="0.2">
      <c r="A26" s="75" t="s">
        <v>240</v>
      </c>
      <c r="B26" s="76" t="s">
        <v>241</v>
      </c>
      <c r="C26" s="91">
        <v>73299977</v>
      </c>
      <c r="D26" s="77">
        <v>69414762</v>
      </c>
      <c r="E26" s="77">
        <v>69776510</v>
      </c>
      <c r="F26" s="77">
        <v>69776510</v>
      </c>
      <c r="G26" s="77">
        <v>0</v>
      </c>
      <c r="H26" s="78">
        <v>0</v>
      </c>
    </row>
    <row r="27" spans="1:8" ht="15" customHeight="1" x14ac:dyDescent="0.2">
      <c r="A27" s="75"/>
      <c r="B27" s="76"/>
      <c r="C27" s="91"/>
      <c r="D27" s="77"/>
      <c r="E27" s="77"/>
      <c r="F27" s="77"/>
      <c r="G27" s="77"/>
      <c r="H27" s="78"/>
    </row>
    <row r="28" spans="1:8" ht="15" customHeight="1" thickBot="1" x14ac:dyDescent="0.3">
      <c r="A28" s="92" t="s">
        <v>242</v>
      </c>
      <c r="B28" s="93" t="s">
        <v>104</v>
      </c>
      <c r="C28" s="94">
        <f>C24+C22</f>
        <v>103565908</v>
      </c>
      <c r="D28" s="95">
        <f>D22+D24</f>
        <v>106209671</v>
      </c>
      <c r="E28" s="95">
        <f>E22+E24</f>
        <v>101526549</v>
      </c>
      <c r="F28" s="95">
        <f>F22+F24</f>
        <v>101526549</v>
      </c>
      <c r="G28" s="95">
        <f>G22+G24</f>
        <v>0</v>
      </c>
      <c r="H28" s="96">
        <f>H22+H24</f>
        <v>0</v>
      </c>
    </row>
    <row r="29" spans="1:8" ht="15" customHeight="1" thickTop="1" x14ac:dyDescent="0.25">
      <c r="A29" s="97"/>
      <c r="B29" s="97"/>
      <c r="C29" s="98"/>
      <c r="D29" s="99"/>
      <c r="E29" s="157"/>
      <c r="F29" s="98"/>
      <c r="G29" s="99"/>
      <c r="H29" s="99"/>
    </row>
    <row r="30" spans="1:8" ht="15" customHeight="1" thickBot="1" x14ac:dyDescent="0.3">
      <c r="A30" s="100"/>
      <c r="B30" s="101"/>
      <c r="C30" s="102"/>
      <c r="D30" s="103"/>
      <c r="E30" s="158"/>
      <c r="F30" s="102"/>
      <c r="G30" s="103"/>
      <c r="H30" s="103"/>
    </row>
    <row r="31" spans="1:8" ht="19.5" customHeight="1" thickTop="1" x14ac:dyDescent="0.2">
      <c r="A31" s="243" t="s">
        <v>19</v>
      </c>
      <c r="B31" s="239" t="s">
        <v>243</v>
      </c>
      <c r="C31" s="239" t="s">
        <v>230</v>
      </c>
      <c r="D31" s="239" t="s">
        <v>15</v>
      </c>
      <c r="E31" s="239" t="s">
        <v>231</v>
      </c>
      <c r="F31" s="239" t="s">
        <v>220</v>
      </c>
      <c r="G31" s="239"/>
      <c r="H31" s="240"/>
    </row>
    <row r="32" spans="1:8" ht="45" customHeight="1" thickBot="1" x14ac:dyDescent="0.25">
      <c r="A32" s="244"/>
      <c r="B32" s="242"/>
      <c r="C32" s="242"/>
      <c r="D32" s="242"/>
      <c r="E32" s="242"/>
      <c r="F32" s="164" t="s">
        <v>221</v>
      </c>
      <c r="G32" s="164" t="s">
        <v>222</v>
      </c>
      <c r="H32" s="165" t="s">
        <v>223</v>
      </c>
    </row>
    <row r="33" spans="1:8" ht="15" customHeight="1" thickTop="1" x14ac:dyDescent="0.2">
      <c r="A33" s="69" t="s">
        <v>22</v>
      </c>
      <c r="B33" s="70" t="s">
        <v>23</v>
      </c>
      <c r="C33" s="104" t="s">
        <v>24</v>
      </c>
      <c r="D33" s="104" t="s">
        <v>25</v>
      </c>
      <c r="E33" s="104" t="s">
        <v>26</v>
      </c>
      <c r="F33" s="156" t="s">
        <v>224</v>
      </c>
      <c r="G33" s="104" t="s">
        <v>225</v>
      </c>
      <c r="H33" s="105" t="s">
        <v>226</v>
      </c>
    </row>
    <row r="34" spans="1:8" ht="15" customHeight="1" x14ac:dyDescent="0.25">
      <c r="A34" s="71" t="s">
        <v>108</v>
      </c>
      <c r="B34" s="72" t="s">
        <v>109</v>
      </c>
      <c r="C34" s="106">
        <f>SUM(C35:C36)</f>
        <v>56933600</v>
      </c>
      <c r="D34" s="106">
        <f>SUM(D35:D36)</f>
        <v>59094079</v>
      </c>
      <c r="E34" s="159">
        <f>SUM(E35:E36)</f>
        <v>57315000</v>
      </c>
      <c r="F34" s="159">
        <f>SUM(F35:F36)</f>
        <v>57315000</v>
      </c>
      <c r="G34" s="106">
        <f>SUM(G35:G36)</f>
        <v>0</v>
      </c>
      <c r="H34" s="107">
        <v>0</v>
      </c>
    </row>
    <row r="35" spans="1:8" ht="15" customHeight="1" x14ac:dyDescent="0.2">
      <c r="A35" s="80" t="s">
        <v>110</v>
      </c>
      <c r="B35" s="81" t="s">
        <v>111</v>
      </c>
      <c r="C35" s="108">
        <v>56883600</v>
      </c>
      <c r="D35" s="109">
        <v>57010833</v>
      </c>
      <c r="E35" s="109">
        <v>57265000</v>
      </c>
      <c r="F35" s="109">
        <v>57265000</v>
      </c>
      <c r="G35" s="109">
        <v>0</v>
      </c>
      <c r="H35" s="110">
        <v>0</v>
      </c>
    </row>
    <row r="36" spans="1:8" ht="15" customHeight="1" x14ac:dyDescent="0.2">
      <c r="A36" s="80" t="s">
        <v>124</v>
      </c>
      <c r="B36" s="81" t="s">
        <v>125</v>
      </c>
      <c r="C36" s="108">
        <v>50000</v>
      </c>
      <c r="D36" s="109">
        <v>2083246</v>
      </c>
      <c r="E36" s="109">
        <v>50000</v>
      </c>
      <c r="F36" s="109">
        <v>50000</v>
      </c>
      <c r="G36" s="109">
        <v>0</v>
      </c>
      <c r="H36" s="110">
        <v>0</v>
      </c>
    </row>
    <row r="37" spans="1:8" ht="30.75" customHeight="1" x14ac:dyDescent="0.25">
      <c r="A37" s="71" t="s">
        <v>132</v>
      </c>
      <c r="B37" s="111" t="s">
        <v>133</v>
      </c>
      <c r="C37" s="112">
        <v>11858308</v>
      </c>
      <c r="D37" s="113">
        <v>11692068</v>
      </c>
      <c r="E37" s="113">
        <v>10700000</v>
      </c>
      <c r="F37" s="113">
        <v>10700000</v>
      </c>
      <c r="G37" s="113">
        <v>0</v>
      </c>
      <c r="H37" s="114">
        <v>0</v>
      </c>
    </row>
    <row r="38" spans="1:8" ht="15" customHeight="1" x14ac:dyDescent="0.25">
      <c r="A38" s="71" t="s">
        <v>134</v>
      </c>
      <c r="B38" s="72" t="s">
        <v>135</v>
      </c>
      <c r="C38" s="106">
        <f>SUM(C39:C43)</f>
        <v>34520000</v>
      </c>
      <c r="D38" s="113">
        <f>SUM(D39:D43)</f>
        <v>34822245</v>
      </c>
      <c r="E38" s="113">
        <f>SUM(E39:E43)</f>
        <v>33383549</v>
      </c>
      <c r="F38" s="113">
        <f>SUM(F39:F43)</f>
        <v>33383549</v>
      </c>
      <c r="G38" s="113">
        <v>0</v>
      </c>
      <c r="H38" s="114">
        <v>0</v>
      </c>
    </row>
    <row r="39" spans="1:8" ht="15" customHeight="1" x14ac:dyDescent="0.2">
      <c r="A39" s="80" t="s">
        <v>136</v>
      </c>
      <c r="B39" s="81" t="s">
        <v>137</v>
      </c>
      <c r="C39" s="108">
        <f>80000+19400000</f>
        <v>19480000</v>
      </c>
      <c r="D39" s="109">
        <f>66890+20484102</f>
        <v>20550992</v>
      </c>
      <c r="E39" s="109">
        <f>60000+19763549</f>
        <v>19823549</v>
      </c>
      <c r="F39" s="109">
        <f>60000+19763549</f>
        <v>19823549</v>
      </c>
      <c r="G39" s="109">
        <v>0</v>
      </c>
      <c r="H39" s="110">
        <v>0</v>
      </c>
    </row>
    <row r="40" spans="1:8" ht="15" customHeight="1" x14ac:dyDescent="0.2">
      <c r="A40" s="80" t="s">
        <v>142</v>
      </c>
      <c r="B40" s="81" t="s">
        <v>143</v>
      </c>
      <c r="C40" s="108">
        <f>1000000+250000</f>
        <v>1250000</v>
      </c>
      <c r="D40" s="109">
        <f>829951+204278</f>
        <v>1034229</v>
      </c>
      <c r="E40" s="109">
        <f>790000+200000</f>
        <v>990000</v>
      </c>
      <c r="F40" s="109">
        <f>790000+200000</f>
        <v>990000</v>
      </c>
      <c r="G40" s="109">
        <v>0</v>
      </c>
      <c r="H40" s="110">
        <v>0</v>
      </c>
    </row>
    <row r="41" spans="1:8" ht="15" customHeight="1" x14ac:dyDescent="0.2">
      <c r="A41" s="80" t="s">
        <v>148</v>
      </c>
      <c r="B41" s="81" t="s">
        <v>149</v>
      </c>
      <c r="C41" s="108">
        <f>3500000+1000000+20000+570000+1200000</f>
        <v>6290000</v>
      </c>
      <c r="D41" s="109">
        <f>3291548+224440+18840+1030000+1149707</f>
        <v>5714535</v>
      </c>
      <c r="E41" s="109">
        <f>3300000+120000+20000+1110000+1100000</f>
        <v>5650000</v>
      </c>
      <c r="F41" s="109">
        <f>3300000+120000+20000+1110000+1100000</f>
        <v>5650000</v>
      </c>
      <c r="G41" s="109">
        <v>0</v>
      </c>
      <c r="H41" s="110">
        <v>0</v>
      </c>
    </row>
    <row r="42" spans="1:8" ht="15" customHeight="1" x14ac:dyDescent="0.2">
      <c r="A42" s="80" t="s">
        <v>162</v>
      </c>
      <c r="B42" s="81" t="s">
        <v>163</v>
      </c>
      <c r="C42" s="108">
        <v>600000</v>
      </c>
      <c r="D42" s="109">
        <v>639964</v>
      </c>
      <c r="E42" s="109">
        <v>650000</v>
      </c>
      <c r="F42" s="109">
        <v>650000</v>
      </c>
      <c r="G42" s="109">
        <v>0</v>
      </c>
      <c r="H42" s="110">
        <v>0</v>
      </c>
    </row>
    <row r="43" spans="1:8" ht="15" customHeight="1" x14ac:dyDescent="0.2">
      <c r="A43" s="80" t="s">
        <v>164</v>
      </c>
      <c r="B43" s="81" t="s">
        <v>165</v>
      </c>
      <c r="C43" s="108">
        <f>5850000+1000000+50000</f>
        <v>6900000</v>
      </c>
      <c r="D43" s="109">
        <f>6131025+658000+93500</f>
        <v>6882525</v>
      </c>
      <c r="E43" s="109">
        <f>5500000+700000+70000</f>
        <v>6270000</v>
      </c>
      <c r="F43" s="109">
        <f>5500000+700000+70000</f>
        <v>6270000</v>
      </c>
      <c r="G43" s="109">
        <v>0</v>
      </c>
      <c r="H43" s="110">
        <v>0</v>
      </c>
    </row>
    <row r="44" spans="1:8" ht="15" customHeight="1" x14ac:dyDescent="0.25">
      <c r="A44" s="115" t="s">
        <v>178</v>
      </c>
      <c r="B44" s="116" t="s">
        <v>179</v>
      </c>
      <c r="C44" s="117">
        <f>C45</f>
        <v>0</v>
      </c>
      <c r="D44" s="117">
        <f>D45</f>
        <v>75066</v>
      </c>
      <c r="E44" s="113">
        <f>E45</f>
        <v>0</v>
      </c>
      <c r="F44" s="113">
        <f>F45</f>
        <v>0</v>
      </c>
      <c r="G44" s="117">
        <v>0</v>
      </c>
      <c r="H44" s="114">
        <v>0</v>
      </c>
    </row>
    <row r="45" spans="1:8" ht="15" customHeight="1" x14ac:dyDescent="0.2">
      <c r="A45" s="80" t="s">
        <v>186</v>
      </c>
      <c r="B45" s="81" t="s">
        <v>244</v>
      </c>
      <c r="C45" s="108">
        <v>0</v>
      </c>
      <c r="D45" s="109">
        <v>75066</v>
      </c>
      <c r="E45" s="109">
        <v>0</v>
      </c>
      <c r="F45" s="109">
        <v>0</v>
      </c>
      <c r="G45" s="109">
        <v>0</v>
      </c>
      <c r="H45" s="110">
        <v>0</v>
      </c>
    </row>
    <row r="46" spans="1:8" ht="15" customHeight="1" x14ac:dyDescent="0.25">
      <c r="A46" s="115" t="s">
        <v>245</v>
      </c>
      <c r="B46" s="116" t="s">
        <v>191</v>
      </c>
      <c r="C46" s="117">
        <f>SUM(C47:C48)</f>
        <v>254000</v>
      </c>
      <c r="D46" s="117">
        <f>SUM(D47:D48)</f>
        <v>80501</v>
      </c>
      <c r="E46" s="117">
        <f>SUM(E47:E48)</f>
        <v>128000</v>
      </c>
      <c r="F46" s="117">
        <f>SUM(F47:F48)</f>
        <v>128000</v>
      </c>
      <c r="G46" s="117">
        <v>0</v>
      </c>
      <c r="H46" s="118">
        <v>0</v>
      </c>
    </row>
    <row r="47" spans="1:8" ht="15" customHeight="1" x14ac:dyDescent="0.2">
      <c r="A47" s="80" t="s">
        <v>194</v>
      </c>
      <c r="B47" s="81" t="s">
        <v>246</v>
      </c>
      <c r="C47" s="108">
        <v>200000</v>
      </c>
      <c r="D47" s="109">
        <v>63386</v>
      </c>
      <c r="E47" s="109">
        <v>100000</v>
      </c>
      <c r="F47" s="109">
        <v>100000</v>
      </c>
      <c r="G47" s="109">
        <v>0</v>
      </c>
      <c r="H47" s="110">
        <v>0</v>
      </c>
    </row>
    <row r="48" spans="1:8" ht="15" customHeight="1" x14ac:dyDescent="0.2">
      <c r="A48" s="80" t="s">
        <v>196</v>
      </c>
      <c r="B48" s="81" t="s">
        <v>247</v>
      </c>
      <c r="C48" s="108">
        <v>54000</v>
      </c>
      <c r="D48" s="109">
        <v>17115</v>
      </c>
      <c r="E48" s="109">
        <v>28000</v>
      </c>
      <c r="F48" s="109">
        <v>28000</v>
      </c>
      <c r="G48" s="109">
        <v>0</v>
      </c>
      <c r="H48" s="110">
        <v>0</v>
      </c>
    </row>
    <row r="49" spans="1:8" ht="15" customHeight="1" thickBot="1" x14ac:dyDescent="0.3">
      <c r="A49" s="92" t="s">
        <v>248</v>
      </c>
      <c r="B49" s="93" t="s">
        <v>219</v>
      </c>
      <c r="C49" s="119">
        <f t="shared" ref="C49:H49" si="0">C34+C37+C38+C46+C44</f>
        <v>103565908</v>
      </c>
      <c r="D49" s="119">
        <f t="shared" si="0"/>
        <v>105763959</v>
      </c>
      <c r="E49" s="95">
        <f t="shared" si="0"/>
        <v>101526549</v>
      </c>
      <c r="F49" s="95">
        <f t="shared" si="0"/>
        <v>101526549</v>
      </c>
      <c r="G49" s="119">
        <f t="shared" si="0"/>
        <v>0</v>
      </c>
      <c r="H49" s="96">
        <f t="shared" si="0"/>
        <v>0</v>
      </c>
    </row>
    <row r="50" spans="1:8" ht="16.5" thickTop="1" x14ac:dyDescent="0.25">
      <c r="A50" s="97"/>
      <c r="B50" s="97"/>
      <c r="C50" s="97"/>
      <c r="D50" s="120"/>
      <c r="E50" s="120"/>
      <c r="F50" s="60"/>
      <c r="G50" s="60"/>
      <c r="H50" s="60"/>
    </row>
    <row r="51" spans="1:8" ht="16.5" thickBot="1" x14ac:dyDescent="0.3">
      <c r="A51" s="62"/>
      <c r="B51" s="121"/>
      <c r="C51" s="121"/>
      <c r="D51" s="121"/>
      <c r="F51" s="60"/>
      <c r="G51" s="60"/>
      <c r="H51" s="60"/>
    </row>
    <row r="52" spans="1:8" ht="15" thickBot="1" x14ac:dyDescent="0.25">
      <c r="A52" s="122" t="s">
        <v>249</v>
      </c>
      <c r="B52" s="123"/>
      <c r="C52" s="124"/>
      <c r="D52" s="124"/>
      <c r="E52" s="125">
        <v>18</v>
      </c>
      <c r="F52" s="60"/>
      <c r="G52" s="60"/>
      <c r="H52" s="60"/>
    </row>
    <row r="53" spans="1:8" ht="15" thickBot="1" x14ac:dyDescent="0.25">
      <c r="A53" s="122" t="s">
        <v>250</v>
      </c>
      <c r="B53" s="123"/>
      <c r="C53" s="124"/>
      <c r="D53" s="124"/>
      <c r="E53" s="125">
        <v>0</v>
      </c>
      <c r="F53" s="60"/>
      <c r="G53" s="60"/>
      <c r="H53" s="60"/>
    </row>
    <row r="54" spans="1:8" x14ac:dyDescent="0.2">
      <c r="F54" s="60"/>
      <c r="G54" s="60"/>
      <c r="H54" s="60"/>
    </row>
    <row r="55" spans="1:8" x14ac:dyDescent="0.2">
      <c r="F55" s="60"/>
      <c r="G55" s="60"/>
      <c r="H55" s="60"/>
    </row>
  </sheetData>
  <mergeCells count="18">
    <mergeCell ref="A8:A9"/>
    <mergeCell ref="E8:E9"/>
    <mergeCell ref="A2:H3"/>
    <mergeCell ref="A4:H4"/>
    <mergeCell ref="F8:H8"/>
    <mergeCell ref="A6:B6"/>
    <mergeCell ref="F31:H31"/>
    <mergeCell ref="A7:B7"/>
    <mergeCell ref="D7:E7"/>
    <mergeCell ref="G7:H7"/>
    <mergeCell ref="C8:C9"/>
    <mergeCell ref="D8:D9"/>
    <mergeCell ref="B8:B9"/>
    <mergeCell ref="A31:A32"/>
    <mergeCell ref="B31:B32"/>
    <mergeCell ref="C31:C32"/>
    <mergeCell ref="D31:D32"/>
    <mergeCell ref="E31:E3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6" workbookViewId="0">
      <selection activeCell="B29" sqref="B29"/>
    </sheetView>
  </sheetViews>
  <sheetFormatPr defaultRowHeight="12.75" x14ac:dyDescent="0.2"/>
  <cols>
    <col min="1" max="1" width="9.140625" style="59"/>
    <col min="2" max="2" width="52.5703125" style="59" customWidth="1"/>
    <col min="3" max="4" width="16.7109375" style="59" hidden="1" customWidth="1"/>
    <col min="5" max="5" width="15.7109375" style="59" customWidth="1"/>
    <col min="6" max="6" width="14.5703125" style="59" customWidth="1"/>
    <col min="7" max="7" width="14.42578125" style="59" customWidth="1"/>
    <col min="8" max="8" width="14" style="59" customWidth="1"/>
    <col min="9" max="9" width="14.42578125" style="59" customWidth="1"/>
    <col min="10" max="10" width="13.7109375" style="59" customWidth="1"/>
    <col min="11" max="11" width="17.5703125" style="59" customWidth="1"/>
    <col min="12" max="258" width="9.140625" style="13"/>
    <col min="259" max="259" width="52.5703125" style="13" customWidth="1"/>
    <col min="260" max="261" width="0" style="13" hidden="1" customWidth="1"/>
    <col min="262" max="262" width="17" style="13" customWidth="1"/>
    <col min="263" max="264" width="0" style="13" hidden="1" customWidth="1"/>
    <col min="265" max="265" width="16" style="13" customWidth="1"/>
    <col min="266" max="266" width="16.28515625" style="13" customWidth="1"/>
    <col min="267" max="267" width="17.5703125" style="13" customWidth="1"/>
    <col min="268" max="514" width="9.140625" style="13"/>
    <col min="515" max="515" width="52.5703125" style="13" customWidth="1"/>
    <col min="516" max="517" width="0" style="13" hidden="1" customWidth="1"/>
    <col min="518" max="518" width="17" style="13" customWidth="1"/>
    <col min="519" max="520" width="0" style="13" hidden="1" customWidth="1"/>
    <col min="521" max="521" width="16" style="13" customWidth="1"/>
    <col min="522" max="522" width="16.28515625" style="13" customWidth="1"/>
    <col min="523" max="523" width="17.5703125" style="13" customWidth="1"/>
    <col min="524" max="770" width="9.140625" style="13"/>
    <col min="771" max="771" width="52.5703125" style="13" customWidth="1"/>
    <col min="772" max="773" width="0" style="13" hidden="1" customWidth="1"/>
    <col min="774" max="774" width="17" style="13" customWidth="1"/>
    <col min="775" max="776" width="0" style="13" hidden="1" customWidth="1"/>
    <col min="777" max="777" width="16" style="13" customWidth="1"/>
    <col min="778" max="778" width="16.28515625" style="13" customWidth="1"/>
    <col min="779" max="779" width="17.5703125" style="13" customWidth="1"/>
    <col min="780" max="1026" width="9.140625" style="13"/>
    <col min="1027" max="1027" width="52.5703125" style="13" customWidth="1"/>
    <col min="1028" max="1029" width="0" style="13" hidden="1" customWidth="1"/>
    <col min="1030" max="1030" width="17" style="13" customWidth="1"/>
    <col min="1031" max="1032" width="0" style="13" hidden="1" customWidth="1"/>
    <col min="1033" max="1033" width="16" style="13" customWidth="1"/>
    <col min="1034" max="1034" width="16.28515625" style="13" customWidth="1"/>
    <col min="1035" max="1035" width="17.5703125" style="13" customWidth="1"/>
    <col min="1036" max="1282" width="9.140625" style="13"/>
    <col min="1283" max="1283" width="52.5703125" style="13" customWidth="1"/>
    <col min="1284" max="1285" width="0" style="13" hidden="1" customWidth="1"/>
    <col min="1286" max="1286" width="17" style="13" customWidth="1"/>
    <col min="1287" max="1288" width="0" style="13" hidden="1" customWidth="1"/>
    <col min="1289" max="1289" width="16" style="13" customWidth="1"/>
    <col min="1290" max="1290" width="16.28515625" style="13" customWidth="1"/>
    <col min="1291" max="1291" width="17.5703125" style="13" customWidth="1"/>
    <col min="1292" max="1538" width="9.140625" style="13"/>
    <col min="1539" max="1539" width="52.5703125" style="13" customWidth="1"/>
    <col min="1540" max="1541" width="0" style="13" hidden="1" customWidth="1"/>
    <col min="1542" max="1542" width="17" style="13" customWidth="1"/>
    <col min="1543" max="1544" width="0" style="13" hidden="1" customWidth="1"/>
    <col min="1545" max="1545" width="16" style="13" customWidth="1"/>
    <col min="1546" max="1546" width="16.28515625" style="13" customWidth="1"/>
    <col min="1547" max="1547" width="17.5703125" style="13" customWidth="1"/>
    <col min="1548" max="1794" width="9.140625" style="13"/>
    <col min="1795" max="1795" width="52.5703125" style="13" customWidth="1"/>
    <col min="1796" max="1797" width="0" style="13" hidden="1" customWidth="1"/>
    <col min="1798" max="1798" width="17" style="13" customWidth="1"/>
    <col min="1799" max="1800" width="0" style="13" hidden="1" customWidth="1"/>
    <col min="1801" max="1801" width="16" style="13" customWidth="1"/>
    <col min="1802" max="1802" width="16.28515625" style="13" customWidth="1"/>
    <col min="1803" max="1803" width="17.5703125" style="13" customWidth="1"/>
    <col min="1804" max="2050" width="9.140625" style="13"/>
    <col min="2051" max="2051" width="52.5703125" style="13" customWidth="1"/>
    <col min="2052" max="2053" width="0" style="13" hidden="1" customWidth="1"/>
    <col min="2054" max="2054" width="17" style="13" customWidth="1"/>
    <col min="2055" max="2056" width="0" style="13" hidden="1" customWidth="1"/>
    <col min="2057" max="2057" width="16" style="13" customWidth="1"/>
    <col min="2058" max="2058" width="16.28515625" style="13" customWidth="1"/>
    <col min="2059" max="2059" width="17.5703125" style="13" customWidth="1"/>
    <col min="2060" max="2306" width="9.140625" style="13"/>
    <col min="2307" max="2307" width="52.5703125" style="13" customWidth="1"/>
    <col min="2308" max="2309" width="0" style="13" hidden="1" customWidth="1"/>
    <col min="2310" max="2310" width="17" style="13" customWidth="1"/>
    <col min="2311" max="2312" width="0" style="13" hidden="1" customWidth="1"/>
    <col min="2313" max="2313" width="16" style="13" customWidth="1"/>
    <col min="2314" max="2314" width="16.28515625" style="13" customWidth="1"/>
    <col min="2315" max="2315" width="17.5703125" style="13" customWidth="1"/>
    <col min="2316" max="2562" width="9.140625" style="13"/>
    <col min="2563" max="2563" width="52.5703125" style="13" customWidth="1"/>
    <col min="2564" max="2565" width="0" style="13" hidden="1" customWidth="1"/>
    <col min="2566" max="2566" width="17" style="13" customWidth="1"/>
    <col min="2567" max="2568" width="0" style="13" hidden="1" customWidth="1"/>
    <col min="2569" max="2569" width="16" style="13" customWidth="1"/>
    <col min="2570" max="2570" width="16.28515625" style="13" customWidth="1"/>
    <col min="2571" max="2571" width="17.5703125" style="13" customWidth="1"/>
    <col min="2572" max="2818" width="9.140625" style="13"/>
    <col min="2819" max="2819" width="52.5703125" style="13" customWidth="1"/>
    <col min="2820" max="2821" width="0" style="13" hidden="1" customWidth="1"/>
    <col min="2822" max="2822" width="17" style="13" customWidth="1"/>
    <col min="2823" max="2824" width="0" style="13" hidden="1" customWidth="1"/>
    <col min="2825" max="2825" width="16" style="13" customWidth="1"/>
    <col min="2826" max="2826" width="16.28515625" style="13" customWidth="1"/>
    <col min="2827" max="2827" width="17.5703125" style="13" customWidth="1"/>
    <col min="2828" max="3074" width="9.140625" style="13"/>
    <col min="3075" max="3075" width="52.5703125" style="13" customWidth="1"/>
    <col min="3076" max="3077" width="0" style="13" hidden="1" customWidth="1"/>
    <col min="3078" max="3078" width="17" style="13" customWidth="1"/>
    <col min="3079" max="3080" width="0" style="13" hidden="1" customWidth="1"/>
    <col min="3081" max="3081" width="16" style="13" customWidth="1"/>
    <col min="3082" max="3082" width="16.28515625" style="13" customWidth="1"/>
    <col min="3083" max="3083" width="17.5703125" style="13" customWidth="1"/>
    <col min="3084" max="3330" width="9.140625" style="13"/>
    <col min="3331" max="3331" width="52.5703125" style="13" customWidth="1"/>
    <col min="3332" max="3333" width="0" style="13" hidden="1" customWidth="1"/>
    <col min="3334" max="3334" width="17" style="13" customWidth="1"/>
    <col min="3335" max="3336" width="0" style="13" hidden="1" customWidth="1"/>
    <col min="3337" max="3337" width="16" style="13" customWidth="1"/>
    <col min="3338" max="3338" width="16.28515625" style="13" customWidth="1"/>
    <col min="3339" max="3339" width="17.5703125" style="13" customWidth="1"/>
    <col min="3340" max="3586" width="9.140625" style="13"/>
    <col min="3587" max="3587" width="52.5703125" style="13" customWidth="1"/>
    <col min="3588" max="3589" width="0" style="13" hidden="1" customWidth="1"/>
    <col min="3590" max="3590" width="17" style="13" customWidth="1"/>
    <col min="3591" max="3592" width="0" style="13" hidden="1" customWidth="1"/>
    <col min="3593" max="3593" width="16" style="13" customWidth="1"/>
    <col min="3594" max="3594" width="16.28515625" style="13" customWidth="1"/>
    <col min="3595" max="3595" width="17.5703125" style="13" customWidth="1"/>
    <col min="3596" max="3842" width="9.140625" style="13"/>
    <col min="3843" max="3843" width="52.5703125" style="13" customWidth="1"/>
    <col min="3844" max="3845" width="0" style="13" hidden="1" customWidth="1"/>
    <col min="3846" max="3846" width="17" style="13" customWidth="1"/>
    <col min="3847" max="3848" width="0" style="13" hidden="1" customWidth="1"/>
    <col min="3849" max="3849" width="16" style="13" customWidth="1"/>
    <col min="3850" max="3850" width="16.28515625" style="13" customWidth="1"/>
    <col min="3851" max="3851" width="17.5703125" style="13" customWidth="1"/>
    <col min="3852" max="4098" width="9.140625" style="13"/>
    <col min="4099" max="4099" width="52.5703125" style="13" customWidth="1"/>
    <col min="4100" max="4101" width="0" style="13" hidden="1" customWidth="1"/>
    <col min="4102" max="4102" width="17" style="13" customWidth="1"/>
    <col min="4103" max="4104" width="0" style="13" hidden="1" customWidth="1"/>
    <col min="4105" max="4105" width="16" style="13" customWidth="1"/>
    <col min="4106" max="4106" width="16.28515625" style="13" customWidth="1"/>
    <col min="4107" max="4107" width="17.5703125" style="13" customWidth="1"/>
    <col min="4108" max="4354" width="9.140625" style="13"/>
    <col min="4355" max="4355" width="52.5703125" style="13" customWidth="1"/>
    <col min="4356" max="4357" width="0" style="13" hidden="1" customWidth="1"/>
    <col min="4358" max="4358" width="17" style="13" customWidth="1"/>
    <col min="4359" max="4360" width="0" style="13" hidden="1" customWidth="1"/>
    <col min="4361" max="4361" width="16" style="13" customWidth="1"/>
    <col min="4362" max="4362" width="16.28515625" style="13" customWidth="1"/>
    <col min="4363" max="4363" width="17.5703125" style="13" customWidth="1"/>
    <col min="4364" max="4610" width="9.140625" style="13"/>
    <col min="4611" max="4611" width="52.5703125" style="13" customWidth="1"/>
    <col min="4612" max="4613" width="0" style="13" hidden="1" customWidth="1"/>
    <col min="4614" max="4614" width="17" style="13" customWidth="1"/>
    <col min="4615" max="4616" width="0" style="13" hidden="1" customWidth="1"/>
    <col min="4617" max="4617" width="16" style="13" customWidth="1"/>
    <col min="4618" max="4618" width="16.28515625" style="13" customWidth="1"/>
    <col min="4619" max="4619" width="17.5703125" style="13" customWidth="1"/>
    <col min="4620" max="4866" width="9.140625" style="13"/>
    <col min="4867" max="4867" width="52.5703125" style="13" customWidth="1"/>
    <col min="4868" max="4869" width="0" style="13" hidden="1" customWidth="1"/>
    <col min="4870" max="4870" width="17" style="13" customWidth="1"/>
    <col min="4871" max="4872" width="0" style="13" hidden="1" customWidth="1"/>
    <col min="4873" max="4873" width="16" style="13" customWidth="1"/>
    <col min="4874" max="4874" width="16.28515625" style="13" customWidth="1"/>
    <col min="4875" max="4875" width="17.5703125" style="13" customWidth="1"/>
    <col min="4876" max="5122" width="9.140625" style="13"/>
    <col min="5123" max="5123" width="52.5703125" style="13" customWidth="1"/>
    <col min="5124" max="5125" width="0" style="13" hidden="1" customWidth="1"/>
    <col min="5126" max="5126" width="17" style="13" customWidth="1"/>
    <col min="5127" max="5128" width="0" style="13" hidden="1" customWidth="1"/>
    <col min="5129" max="5129" width="16" style="13" customWidth="1"/>
    <col min="5130" max="5130" width="16.28515625" style="13" customWidth="1"/>
    <col min="5131" max="5131" width="17.5703125" style="13" customWidth="1"/>
    <col min="5132" max="5378" width="9.140625" style="13"/>
    <col min="5379" max="5379" width="52.5703125" style="13" customWidth="1"/>
    <col min="5380" max="5381" width="0" style="13" hidden="1" customWidth="1"/>
    <col min="5382" max="5382" width="17" style="13" customWidth="1"/>
    <col min="5383" max="5384" width="0" style="13" hidden="1" customWidth="1"/>
    <col min="5385" max="5385" width="16" style="13" customWidth="1"/>
    <col min="5386" max="5386" width="16.28515625" style="13" customWidth="1"/>
    <col min="5387" max="5387" width="17.5703125" style="13" customWidth="1"/>
    <col min="5388" max="5634" width="9.140625" style="13"/>
    <col min="5635" max="5635" width="52.5703125" style="13" customWidth="1"/>
    <col min="5636" max="5637" width="0" style="13" hidden="1" customWidth="1"/>
    <col min="5638" max="5638" width="17" style="13" customWidth="1"/>
    <col min="5639" max="5640" width="0" style="13" hidden="1" customWidth="1"/>
    <col min="5641" max="5641" width="16" style="13" customWidth="1"/>
    <col min="5642" max="5642" width="16.28515625" style="13" customWidth="1"/>
    <col min="5643" max="5643" width="17.5703125" style="13" customWidth="1"/>
    <col min="5644" max="5890" width="9.140625" style="13"/>
    <col min="5891" max="5891" width="52.5703125" style="13" customWidth="1"/>
    <col min="5892" max="5893" width="0" style="13" hidden="1" customWidth="1"/>
    <col min="5894" max="5894" width="17" style="13" customWidth="1"/>
    <col min="5895" max="5896" width="0" style="13" hidden="1" customWidth="1"/>
    <col min="5897" max="5897" width="16" style="13" customWidth="1"/>
    <col min="5898" max="5898" width="16.28515625" style="13" customWidth="1"/>
    <col min="5899" max="5899" width="17.5703125" style="13" customWidth="1"/>
    <col min="5900" max="6146" width="9.140625" style="13"/>
    <col min="6147" max="6147" width="52.5703125" style="13" customWidth="1"/>
    <col min="6148" max="6149" width="0" style="13" hidden="1" customWidth="1"/>
    <col min="6150" max="6150" width="17" style="13" customWidth="1"/>
    <col min="6151" max="6152" width="0" style="13" hidden="1" customWidth="1"/>
    <col min="6153" max="6153" width="16" style="13" customWidth="1"/>
    <col min="6154" max="6154" width="16.28515625" style="13" customWidth="1"/>
    <col min="6155" max="6155" width="17.5703125" style="13" customWidth="1"/>
    <col min="6156" max="6402" width="9.140625" style="13"/>
    <col min="6403" max="6403" width="52.5703125" style="13" customWidth="1"/>
    <col min="6404" max="6405" width="0" style="13" hidden="1" customWidth="1"/>
    <col min="6406" max="6406" width="17" style="13" customWidth="1"/>
    <col min="6407" max="6408" width="0" style="13" hidden="1" customWidth="1"/>
    <col min="6409" max="6409" width="16" style="13" customWidth="1"/>
    <col min="6410" max="6410" width="16.28515625" style="13" customWidth="1"/>
    <col min="6411" max="6411" width="17.5703125" style="13" customWidth="1"/>
    <col min="6412" max="6658" width="9.140625" style="13"/>
    <col min="6659" max="6659" width="52.5703125" style="13" customWidth="1"/>
    <col min="6660" max="6661" width="0" style="13" hidden="1" customWidth="1"/>
    <col min="6662" max="6662" width="17" style="13" customWidth="1"/>
    <col min="6663" max="6664" width="0" style="13" hidden="1" customWidth="1"/>
    <col min="6665" max="6665" width="16" style="13" customWidth="1"/>
    <col min="6666" max="6666" width="16.28515625" style="13" customWidth="1"/>
    <col min="6667" max="6667" width="17.5703125" style="13" customWidth="1"/>
    <col min="6668" max="6914" width="9.140625" style="13"/>
    <col min="6915" max="6915" width="52.5703125" style="13" customWidth="1"/>
    <col min="6916" max="6917" width="0" style="13" hidden="1" customWidth="1"/>
    <col min="6918" max="6918" width="17" style="13" customWidth="1"/>
    <col min="6919" max="6920" width="0" style="13" hidden="1" customWidth="1"/>
    <col min="6921" max="6921" width="16" style="13" customWidth="1"/>
    <col min="6922" max="6922" width="16.28515625" style="13" customWidth="1"/>
    <col min="6923" max="6923" width="17.5703125" style="13" customWidth="1"/>
    <col min="6924" max="7170" width="9.140625" style="13"/>
    <col min="7171" max="7171" width="52.5703125" style="13" customWidth="1"/>
    <col min="7172" max="7173" width="0" style="13" hidden="1" customWidth="1"/>
    <col min="7174" max="7174" width="17" style="13" customWidth="1"/>
    <col min="7175" max="7176" width="0" style="13" hidden="1" customWidth="1"/>
    <col min="7177" max="7177" width="16" style="13" customWidth="1"/>
    <col min="7178" max="7178" width="16.28515625" style="13" customWidth="1"/>
    <col min="7179" max="7179" width="17.5703125" style="13" customWidth="1"/>
    <col min="7180" max="7426" width="9.140625" style="13"/>
    <col min="7427" max="7427" width="52.5703125" style="13" customWidth="1"/>
    <col min="7428" max="7429" width="0" style="13" hidden="1" customWidth="1"/>
    <col min="7430" max="7430" width="17" style="13" customWidth="1"/>
    <col min="7431" max="7432" width="0" style="13" hidden="1" customWidth="1"/>
    <col min="7433" max="7433" width="16" style="13" customWidth="1"/>
    <col min="7434" max="7434" width="16.28515625" style="13" customWidth="1"/>
    <col min="7435" max="7435" width="17.5703125" style="13" customWidth="1"/>
    <col min="7436" max="7682" width="9.140625" style="13"/>
    <col min="7683" max="7683" width="52.5703125" style="13" customWidth="1"/>
    <col min="7684" max="7685" width="0" style="13" hidden="1" customWidth="1"/>
    <col min="7686" max="7686" width="17" style="13" customWidth="1"/>
    <col min="7687" max="7688" width="0" style="13" hidden="1" customWidth="1"/>
    <col min="7689" max="7689" width="16" style="13" customWidth="1"/>
    <col min="7690" max="7690" width="16.28515625" style="13" customWidth="1"/>
    <col min="7691" max="7691" width="17.5703125" style="13" customWidth="1"/>
    <col min="7692" max="7938" width="9.140625" style="13"/>
    <col min="7939" max="7939" width="52.5703125" style="13" customWidth="1"/>
    <col min="7940" max="7941" width="0" style="13" hidden="1" customWidth="1"/>
    <col min="7942" max="7942" width="17" style="13" customWidth="1"/>
    <col min="7943" max="7944" width="0" style="13" hidden="1" customWidth="1"/>
    <col min="7945" max="7945" width="16" style="13" customWidth="1"/>
    <col min="7946" max="7946" width="16.28515625" style="13" customWidth="1"/>
    <col min="7947" max="7947" width="17.5703125" style="13" customWidth="1"/>
    <col min="7948" max="8194" width="9.140625" style="13"/>
    <col min="8195" max="8195" width="52.5703125" style="13" customWidth="1"/>
    <col min="8196" max="8197" width="0" style="13" hidden="1" customWidth="1"/>
    <col min="8198" max="8198" width="17" style="13" customWidth="1"/>
    <col min="8199" max="8200" width="0" style="13" hidden="1" customWidth="1"/>
    <col min="8201" max="8201" width="16" style="13" customWidth="1"/>
    <col min="8202" max="8202" width="16.28515625" style="13" customWidth="1"/>
    <col min="8203" max="8203" width="17.5703125" style="13" customWidth="1"/>
    <col min="8204" max="8450" width="9.140625" style="13"/>
    <col min="8451" max="8451" width="52.5703125" style="13" customWidth="1"/>
    <col min="8452" max="8453" width="0" style="13" hidden="1" customWidth="1"/>
    <col min="8454" max="8454" width="17" style="13" customWidth="1"/>
    <col min="8455" max="8456" width="0" style="13" hidden="1" customWidth="1"/>
    <col min="8457" max="8457" width="16" style="13" customWidth="1"/>
    <col min="8458" max="8458" width="16.28515625" style="13" customWidth="1"/>
    <col min="8459" max="8459" width="17.5703125" style="13" customWidth="1"/>
    <col min="8460" max="8706" width="9.140625" style="13"/>
    <col min="8707" max="8707" width="52.5703125" style="13" customWidth="1"/>
    <col min="8708" max="8709" width="0" style="13" hidden="1" customWidth="1"/>
    <col min="8710" max="8710" width="17" style="13" customWidth="1"/>
    <col min="8711" max="8712" width="0" style="13" hidden="1" customWidth="1"/>
    <col min="8713" max="8713" width="16" style="13" customWidth="1"/>
    <col min="8714" max="8714" width="16.28515625" style="13" customWidth="1"/>
    <col min="8715" max="8715" width="17.5703125" style="13" customWidth="1"/>
    <col min="8716" max="8962" width="9.140625" style="13"/>
    <col min="8963" max="8963" width="52.5703125" style="13" customWidth="1"/>
    <col min="8964" max="8965" width="0" style="13" hidden="1" customWidth="1"/>
    <col min="8966" max="8966" width="17" style="13" customWidth="1"/>
    <col min="8967" max="8968" width="0" style="13" hidden="1" customWidth="1"/>
    <col min="8969" max="8969" width="16" style="13" customWidth="1"/>
    <col min="8970" max="8970" width="16.28515625" style="13" customWidth="1"/>
    <col min="8971" max="8971" width="17.5703125" style="13" customWidth="1"/>
    <col min="8972" max="9218" width="9.140625" style="13"/>
    <col min="9219" max="9219" width="52.5703125" style="13" customWidth="1"/>
    <col min="9220" max="9221" width="0" style="13" hidden="1" customWidth="1"/>
    <col min="9222" max="9222" width="17" style="13" customWidth="1"/>
    <col min="9223" max="9224" width="0" style="13" hidden="1" customWidth="1"/>
    <col min="9225" max="9225" width="16" style="13" customWidth="1"/>
    <col min="9226" max="9226" width="16.28515625" style="13" customWidth="1"/>
    <col min="9227" max="9227" width="17.5703125" style="13" customWidth="1"/>
    <col min="9228" max="9474" width="9.140625" style="13"/>
    <col min="9475" max="9475" width="52.5703125" style="13" customWidth="1"/>
    <col min="9476" max="9477" width="0" style="13" hidden="1" customWidth="1"/>
    <col min="9478" max="9478" width="17" style="13" customWidth="1"/>
    <col min="9479" max="9480" width="0" style="13" hidden="1" customWidth="1"/>
    <col min="9481" max="9481" width="16" style="13" customWidth="1"/>
    <col min="9482" max="9482" width="16.28515625" style="13" customWidth="1"/>
    <col min="9483" max="9483" width="17.5703125" style="13" customWidth="1"/>
    <col min="9484" max="9730" width="9.140625" style="13"/>
    <col min="9731" max="9731" width="52.5703125" style="13" customWidth="1"/>
    <col min="9732" max="9733" width="0" style="13" hidden="1" customWidth="1"/>
    <col min="9734" max="9734" width="17" style="13" customWidth="1"/>
    <col min="9735" max="9736" width="0" style="13" hidden="1" customWidth="1"/>
    <col min="9737" max="9737" width="16" style="13" customWidth="1"/>
    <col min="9738" max="9738" width="16.28515625" style="13" customWidth="1"/>
    <col min="9739" max="9739" width="17.5703125" style="13" customWidth="1"/>
    <col min="9740" max="9986" width="9.140625" style="13"/>
    <col min="9987" max="9987" width="52.5703125" style="13" customWidth="1"/>
    <col min="9988" max="9989" width="0" style="13" hidden="1" customWidth="1"/>
    <col min="9990" max="9990" width="17" style="13" customWidth="1"/>
    <col min="9991" max="9992" width="0" style="13" hidden="1" customWidth="1"/>
    <col min="9993" max="9993" width="16" style="13" customWidth="1"/>
    <col min="9994" max="9994" width="16.28515625" style="13" customWidth="1"/>
    <col min="9995" max="9995" width="17.5703125" style="13" customWidth="1"/>
    <col min="9996" max="10242" width="9.140625" style="13"/>
    <col min="10243" max="10243" width="52.5703125" style="13" customWidth="1"/>
    <col min="10244" max="10245" width="0" style="13" hidden="1" customWidth="1"/>
    <col min="10246" max="10246" width="17" style="13" customWidth="1"/>
    <col min="10247" max="10248" width="0" style="13" hidden="1" customWidth="1"/>
    <col min="10249" max="10249" width="16" style="13" customWidth="1"/>
    <col min="10250" max="10250" width="16.28515625" style="13" customWidth="1"/>
    <col min="10251" max="10251" width="17.5703125" style="13" customWidth="1"/>
    <col min="10252" max="10498" width="9.140625" style="13"/>
    <col min="10499" max="10499" width="52.5703125" style="13" customWidth="1"/>
    <col min="10500" max="10501" width="0" style="13" hidden="1" customWidth="1"/>
    <col min="10502" max="10502" width="17" style="13" customWidth="1"/>
    <col min="10503" max="10504" width="0" style="13" hidden="1" customWidth="1"/>
    <col min="10505" max="10505" width="16" style="13" customWidth="1"/>
    <col min="10506" max="10506" width="16.28515625" style="13" customWidth="1"/>
    <col min="10507" max="10507" width="17.5703125" style="13" customWidth="1"/>
    <col min="10508" max="10754" width="9.140625" style="13"/>
    <col min="10755" max="10755" width="52.5703125" style="13" customWidth="1"/>
    <col min="10756" max="10757" width="0" style="13" hidden="1" customWidth="1"/>
    <col min="10758" max="10758" width="17" style="13" customWidth="1"/>
    <col min="10759" max="10760" width="0" style="13" hidden="1" customWidth="1"/>
    <col min="10761" max="10761" width="16" style="13" customWidth="1"/>
    <col min="10762" max="10762" width="16.28515625" style="13" customWidth="1"/>
    <col min="10763" max="10763" width="17.5703125" style="13" customWidth="1"/>
    <col min="10764" max="11010" width="9.140625" style="13"/>
    <col min="11011" max="11011" width="52.5703125" style="13" customWidth="1"/>
    <col min="11012" max="11013" width="0" style="13" hidden="1" customWidth="1"/>
    <col min="11014" max="11014" width="17" style="13" customWidth="1"/>
    <col min="11015" max="11016" width="0" style="13" hidden="1" customWidth="1"/>
    <col min="11017" max="11017" width="16" style="13" customWidth="1"/>
    <col min="11018" max="11018" width="16.28515625" style="13" customWidth="1"/>
    <col min="11019" max="11019" width="17.5703125" style="13" customWidth="1"/>
    <col min="11020" max="11266" width="9.140625" style="13"/>
    <col min="11267" max="11267" width="52.5703125" style="13" customWidth="1"/>
    <col min="11268" max="11269" width="0" style="13" hidden="1" customWidth="1"/>
    <col min="11270" max="11270" width="17" style="13" customWidth="1"/>
    <col min="11271" max="11272" width="0" style="13" hidden="1" customWidth="1"/>
    <col min="11273" max="11273" width="16" style="13" customWidth="1"/>
    <col min="11274" max="11274" width="16.28515625" style="13" customWidth="1"/>
    <col min="11275" max="11275" width="17.5703125" style="13" customWidth="1"/>
    <col min="11276" max="11522" width="9.140625" style="13"/>
    <col min="11523" max="11523" width="52.5703125" style="13" customWidth="1"/>
    <col min="11524" max="11525" width="0" style="13" hidden="1" customWidth="1"/>
    <col min="11526" max="11526" width="17" style="13" customWidth="1"/>
    <col min="11527" max="11528" width="0" style="13" hidden="1" customWidth="1"/>
    <col min="11529" max="11529" width="16" style="13" customWidth="1"/>
    <col min="11530" max="11530" width="16.28515625" style="13" customWidth="1"/>
    <col min="11531" max="11531" width="17.5703125" style="13" customWidth="1"/>
    <col min="11532" max="11778" width="9.140625" style="13"/>
    <col min="11779" max="11779" width="52.5703125" style="13" customWidth="1"/>
    <col min="11780" max="11781" width="0" style="13" hidden="1" customWidth="1"/>
    <col min="11782" max="11782" width="17" style="13" customWidth="1"/>
    <col min="11783" max="11784" width="0" style="13" hidden="1" customWidth="1"/>
    <col min="11785" max="11785" width="16" style="13" customWidth="1"/>
    <col min="11786" max="11786" width="16.28515625" style="13" customWidth="1"/>
    <col min="11787" max="11787" width="17.5703125" style="13" customWidth="1"/>
    <col min="11788" max="12034" width="9.140625" style="13"/>
    <col min="12035" max="12035" width="52.5703125" style="13" customWidth="1"/>
    <col min="12036" max="12037" width="0" style="13" hidden="1" customWidth="1"/>
    <col min="12038" max="12038" width="17" style="13" customWidth="1"/>
    <col min="12039" max="12040" width="0" style="13" hidden="1" customWidth="1"/>
    <col min="12041" max="12041" width="16" style="13" customWidth="1"/>
    <col min="12042" max="12042" width="16.28515625" style="13" customWidth="1"/>
    <col min="12043" max="12043" width="17.5703125" style="13" customWidth="1"/>
    <col min="12044" max="12290" width="9.140625" style="13"/>
    <col min="12291" max="12291" width="52.5703125" style="13" customWidth="1"/>
    <col min="12292" max="12293" width="0" style="13" hidden="1" customWidth="1"/>
    <col min="12294" max="12294" width="17" style="13" customWidth="1"/>
    <col min="12295" max="12296" width="0" style="13" hidden="1" customWidth="1"/>
    <col min="12297" max="12297" width="16" style="13" customWidth="1"/>
    <col min="12298" max="12298" width="16.28515625" style="13" customWidth="1"/>
    <col min="12299" max="12299" width="17.5703125" style="13" customWidth="1"/>
    <col min="12300" max="12546" width="9.140625" style="13"/>
    <col min="12547" max="12547" width="52.5703125" style="13" customWidth="1"/>
    <col min="12548" max="12549" width="0" style="13" hidden="1" customWidth="1"/>
    <col min="12550" max="12550" width="17" style="13" customWidth="1"/>
    <col min="12551" max="12552" width="0" style="13" hidden="1" customWidth="1"/>
    <col min="12553" max="12553" width="16" style="13" customWidth="1"/>
    <col min="12554" max="12554" width="16.28515625" style="13" customWidth="1"/>
    <col min="12555" max="12555" width="17.5703125" style="13" customWidth="1"/>
    <col min="12556" max="12802" width="9.140625" style="13"/>
    <col min="12803" max="12803" width="52.5703125" style="13" customWidth="1"/>
    <col min="12804" max="12805" width="0" style="13" hidden="1" customWidth="1"/>
    <col min="12806" max="12806" width="17" style="13" customWidth="1"/>
    <col min="12807" max="12808" width="0" style="13" hidden="1" customWidth="1"/>
    <col min="12809" max="12809" width="16" style="13" customWidth="1"/>
    <col min="12810" max="12810" width="16.28515625" style="13" customWidth="1"/>
    <col min="12811" max="12811" width="17.5703125" style="13" customWidth="1"/>
    <col min="12812" max="13058" width="9.140625" style="13"/>
    <col min="13059" max="13059" width="52.5703125" style="13" customWidth="1"/>
    <col min="13060" max="13061" width="0" style="13" hidden="1" customWidth="1"/>
    <col min="13062" max="13062" width="17" style="13" customWidth="1"/>
    <col min="13063" max="13064" width="0" style="13" hidden="1" customWidth="1"/>
    <col min="13065" max="13065" width="16" style="13" customWidth="1"/>
    <col min="13066" max="13066" width="16.28515625" style="13" customWidth="1"/>
    <col min="13067" max="13067" width="17.5703125" style="13" customWidth="1"/>
    <col min="13068" max="13314" width="9.140625" style="13"/>
    <col min="13315" max="13315" width="52.5703125" style="13" customWidth="1"/>
    <col min="13316" max="13317" width="0" style="13" hidden="1" customWidth="1"/>
    <col min="13318" max="13318" width="17" style="13" customWidth="1"/>
    <col min="13319" max="13320" width="0" style="13" hidden="1" customWidth="1"/>
    <col min="13321" max="13321" width="16" style="13" customWidth="1"/>
    <col min="13322" max="13322" width="16.28515625" style="13" customWidth="1"/>
    <col min="13323" max="13323" width="17.5703125" style="13" customWidth="1"/>
    <col min="13324" max="13570" width="9.140625" style="13"/>
    <col min="13571" max="13571" width="52.5703125" style="13" customWidth="1"/>
    <col min="13572" max="13573" width="0" style="13" hidden="1" customWidth="1"/>
    <col min="13574" max="13574" width="17" style="13" customWidth="1"/>
    <col min="13575" max="13576" width="0" style="13" hidden="1" customWidth="1"/>
    <col min="13577" max="13577" width="16" style="13" customWidth="1"/>
    <col min="13578" max="13578" width="16.28515625" style="13" customWidth="1"/>
    <col min="13579" max="13579" width="17.5703125" style="13" customWidth="1"/>
    <col min="13580" max="13826" width="9.140625" style="13"/>
    <col min="13827" max="13827" width="52.5703125" style="13" customWidth="1"/>
    <col min="13828" max="13829" width="0" style="13" hidden="1" customWidth="1"/>
    <col min="13830" max="13830" width="17" style="13" customWidth="1"/>
    <col min="13831" max="13832" width="0" style="13" hidden="1" customWidth="1"/>
    <col min="13833" max="13833" width="16" style="13" customWidth="1"/>
    <col min="13834" max="13834" width="16.28515625" style="13" customWidth="1"/>
    <col min="13835" max="13835" width="17.5703125" style="13" customWidth="1"/>
    <col min="13836" max="14082" width="9.140625" style="13"/>
    <col min="14083" max="14083" width="52.5703125" style="13" customWidth="1"/>
    <col min="14084" max="14085" width="0" style="13" hidden="1" customWidth="1"/>
    <col min="14086" max="14086" width="17" style="13" customWidth="1"/>
    <col min="14087" max="14088" width="0" style="13" hidden="1" customWidth="1"/>
    <col min="14089" max="14089" width="16" style="13" customWidth="1"/>
    <col min="14090" max="14090" width="16.28515625" style="13" customWidth="1"/>
    <col min="14091" max="14091" width="17.5703125" style="13" customWidth="1"/>
    <col min="14092" max="14338" width="9.140625" style="13"/>
    <col min="14339" max="14339" width="52.5703125" style="13" customWidth="1"/>
    <col min="14340" max="14341" width="0" style="13" hidden="1" customWidth="1"/>
    <col min="14342" max="14342" width="17" style="13" customWidth="1"/>
    <col min="14343" max="14344" width="0" style="13" hidden="1" customWidth="1"/>
    <col min="14345" max="14345" width="16" style="13" customWidth="1"/>
    <col min="14346" max="14346" width="16.28515625" style="13" customWidth="1"/>
    <col min="14347" max="14347" width="17.5703125" style="13" customWidth="1"/>
    <col min="14348" max="14594" width="9.140625" style="13"/>
    <col min="14595" max="14595" width="52.5703125" style="13" customWidth="1"/>
    <col min="14596" max="14597" width="0" style="13" hidden="1" customWidth="1"/>
    <col min="14598" max="14598" width="17" style="13" customWidth="1"/>
    <col min="14599" max="14600" width="0" style="13" hidden="1" customWidth="1"/>
    <col min="14601" max="14601" width="16" style="13" customWidth="1"/>
    <col min="14602" max="14602" width="16.28515625" style="13" customWidth="1"/>
    <col min="14603" max="14603" width="17.5703125" style="13" customWidth="1"/>
    <col min="14604" max="14850" width="9.140625" style="13"/>
    <col min="14851" max="14851" width="52.5703125" style="13" customWidth="1"/>
    <col min="14852" max="14853" width="0" style="13" hidden="1" customWidth="1"/>
    <col min="14854" max="14854" width="17" style="13" customWidth="1"/>
    <col min="14855" max="14856" width="0" style="13" hidden="1" customWidth="1"/>
    <col min="14857" max="14857" width="16" style="13" customWidth="1"/>
    <col min="14858" max="14858" width="16.28515625" style="13" customWidth="1"/>
    <col min="14859" max="14859" width="17.5703125" style="13" customWidth="1"/>
    <col min="14860" max="15106" width="9.140625" style="13"/>
    <col min="15107" max="15107" width="52.5703125" style="13" customWidth="1"/>
    <col min="15108" max="15109" width="0" style="13" hidden="1" customWidth="1"/>
    <col min="15110" max="15110" width="17" style="13" customWidth="1"/>
    <col min="15111" max="15112" width="0" style="13" hidden="1" customWidth="1"/>
    <col min="15113" max="15113" width="16" style="13" customWidth="1"/>
    <col min="15114" max="15114" width="16.28515625" style="13" customWidth="1"/>
    <col min="15115" max="15115" width="17.5703125" style="13" customWidth="1"/>
    <col min="15116" max="15362" width="9.140625" style="13"/>
    <col min="15363" max="15363" width="52.5703125" style="13" customWidth="1"/>
    <col min="15364" max="15365" width="0" style="13" hidden="1" customWidth="1"/>
    <col min="15366" max="15366" width="17" style="13" customWidth="1"/>
    <col min="15367" max="15368" width="0" style="13" hidden="1" customWidth="1"/>
    <col min="15369" max="15369" width="16" style="13" customWidth="1"/>
    <col min="15370" max="15370" width="16.28515625" style="13" customWidth="1"/>
    <col min="15371" max="15371" width="17.5703125" style="13" customWidth="1"/>
    <col min="15372" max="15618" width="9.140625" style="13"/>
    <col min="15619" max="15619" width="52.5703125" style="13" customWidth="1"/>
    <col min="15620" max="15621" width="0" style="13" hidden="1" customWidth="1"/>
    <col min="15622" max="15622" width="17" style="13" customWidth="1"/>
    <col min="15623" max="15624" width="0" style="13" hidden="1" customWidth="1"/>
    <col min="15625" max="15625" width="16" style="13" customWidth="1"/>
    <col min="15626" max="15626" width="16.28515625" style="13" customWidth="1"/>
    <col min="15627" max="15627" width="17.5703125" style="13" customWidth="1"/>
    <col min="15628" max="15874" width="9.140625" style="13"/>
    <col min="15875" max="15875" width="52.5703125" style="13" customWidth="1"/>
    <col min="15876" max="15877" width="0" style="13" hidden="1" customWidth="1"/>
    <col min="15878" max="15878" width="17" style="13" customWidth="1"/>
    <col min="15879" max="15880" width="0" style="13" hidden="1" customWidth="1"/>
    <col min="15881" max="15881" width="16" style="13" customWidth="1"/>
    <col min="15882" max="15882" width="16.28515625" style="13" customWidth="1"/>
    <col min="15883" max="15883" width="17.5703125" style="13" customWidth="1"/>
    <col min="15884" max="16130" width="9.140625" style="13"/>
    <col min="16131" max="16131" width="52.5703125" style="13" customWidth="1"/>
    <col min="16132" max="16133" width="0" style="13" hidden="1" customWidth="1"/>
    <col min="16134" max="16134" width="17" style="13" customWidth="1"/>
    <col min="16135" max="16136" width="0" style="13" hidden="1" customWidth="1"/>
    <col min="16137" max="16137" width="16" style="13" customWidth="1"/>
    <col min="16138" max="16138" width="16.28515625" style="13" customWidth="1"/>
    <col min="16139" max="16139" width="17.5703125" style="13" customWidth="1"/>
    <col min="16140" max="16384" width="9.140625" style="13"/>
  </cols>
  <sheetData>
    <row r="1" spans="1:11" x14ac:dyDescent="0.2">
      <c r="A1" s="58"/>
      <c r="B1" s="58"/>
      <c r="C1" s="58"/>
    </row>
    <row r="2" spans="1:11" s="39" customFormat="1" ht="20.25" customHeight="1" x14ac:dyDescent="0.2">
      <c r="A2" s="238" t="s">
        <v>251</v>
      </c>
      <c r="B2" s="238"/>
      <c r="C2" s="238"/>
      <c r="D2" s="238"/>
      <c r="E2" s="238"/>
      <c r="F2" s="238"/>
      <c r="G2" s="238"/>
      <c r="H2" s="238"/>
      <c r="I2" s="238"/>
      <c r="J2" s="238"/>
      <c r="K2" s="62"/>
    </row>
    <row r="3" spans="1:11" s="39" customFormat="1" ht="20.25" customHeight="1" x14ac:dyDescent="0.2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62"/>
    </row>
    <row r="4" spans="1:11" s="39" customFormat="1" ht="20.25" x14ac:dyDescent="0.2">
      <c r="A4" s="238" t="s">
        <v>18</v>
      </c>
      <c r="B4" s="238"/>
      <c r="C4" s="238"/>
      <c r="D4" s="238"/>
      <c r="E4" s="238"/>
      <c r="F4" s="238"/>
      <c r="G4" s="238"/>
      <c r="H4" s="238"/>
      <c r="I4" s="238"/>
      <c r="J4" s="238"/>
      <c r="K4" s="62"/>
    </row>
    <row r="5" spans="1:11" s="39" customFormat="1" ht="20.25" x14ac:dyDescent="0.25">
      <c r="A5" s="230" t="s">
        <v>252</v>
      </c>
      <c r="B5" s="230"/>
      <c r="C5" s="61"/>
      <c r="D5" s="61"/>
      <c r="E5" s="61"/>
      <c r="F5" s="61"/>
      <c r="G5" s="61"/>
      <c r="H5" s="61"/>
      <c r="I5" s="61"/>
      <c r="J5" s="61"/>
      <c r="K5" s="62"/>
    </row>
    <row r="6" spans="1:11" ht="21" customHeight="1" thickBot="1" x14ac:dyDescent="0.3">
      <c r="A6" s="230" t="s">
        <v>262</v>
      </c>
      <c r="B6" s="230"/>
      <c r="C6" s="67"/>
      <c r="D6" s="241"/>
      <c r="E6" s="241"/>
      <c r="F6" s="68"/>
      <c r="G6" s="68"/>
      <c r="H6" s="68"/>
      <c r="I6" s="68"/>
      <c r="J6" s="68" t="s">
        <v>0</v>
      </c>
    </row>
    <row r="7" spans="1:11" ht="21" customHeight="1" x14ac:dyDescent="0.2">
      <c r="A7" s="250" t="s">
        <v>19</v>
      </c>
      <c r="B7" s="245" t="s">
        <v>229</v>
      </c>
      <c r="C7" s="168"/>
      <c r="D7" s="169"/>
      <c r="E7" s="245" t="s">
        <v>255</v>
      </c>
      <c r="F7" s="245" t="s">
        <v>15</v>
      </c>
      <c r="G7" s="245" t="s">
        <v>16</v>
      </c>
      <c r="H7" s="247" t="s">
        <v>220</v>
      </c>
      <c r="I7" s="248"/>
      <c r="J7" s="249"/>
    </row>
    <row r="8" spans="1:11" ht="45" customHeight="1" thickBot="1" x14ac:dyDescent="0.25">
      <c r="A8" s="251"/>
      <c r="B8" s="246"/>
      <c r="C8" s="170" t="s">
        <v>253</v>
      </c>
      <c r="D8" s="170" t="s">
        <v>254</v>
      </c>
      <c r="E8" s="246"/>
      <c r="F8" s="246"/>
      <c r="G8" s="246"/>
      <c r="H8" s="170" t="s">
        <v>221</v>
      </c>
      <c r="I8" s="170" t="s">
        <v>222</v>
      </c>
      <c r="J8" s="171" t="s">
        <v>223</v>
      </c>
      <c r="K8" s="13"/>
    </row>
    <row r="9" spans="1:11" ht="15" customHeight="1" x14ac:dyDescent="0.2">
      <c r="A9" s="172" t="s">
        <v>22</v>
      </c>
      <c r="B9" s="167" t="s">
        <v>23</v>
      </c>
      <c r="C9" s="167" t="s">
        <v>24</v>
      </c>
      <c r="D9" s="167" t="s">
        <v>25</v>
      </c>
      <c r="E9" s="167" t="s">
        <v>24</v>
      </c>
      <c r="F9" s="167" t="s">
        <v>25</v>
      </c>
      <c r="G9" s="167" t="s">
        <v>26</v>
      </c>
      <c r="H9" s="167" t="s">
        <v>224</v>
      </c>
      <c r="I9" s="167" t="s">
        <v>225</v>
      </c>
      <c r="J9" s="173" t="s">
        <v>226</v>
      </c>
      <c r="K9" s="13"/>
    </row>
    <row r="10" spans="1:11" ht="19.5" customHeight="1" x14ac:dyDescent="0.25">
      <c r="A10" s="174" t="s">
        <v>61</v>
      </c>
      <c r="B10" s="127" t="s">
        <v>62</v>
      </c>
      <c r="C10" s="128">
        <f t="shared" ref="C10:H10" si="0">SUM(C11:C11)</f>
        <v>8300000</v>
      </c>
      <c r="D10" s="128">
        <f t="shared" si="0"/>
        <v>7278483</v>
      </c>
      <c r="E10" s="129">
        <f t="shared" si="0"/>
        <v>50000</v>
      </c>
      <c r="F10" s="129">
        <f t="shared" si="0"/>
        <v>1260</v>
      </c>
      <c r="G10" s="129">
        <f t="shared" si="0"/>
        <v>5000</v>
      </c>
      <c r="H10" s="129">
        <f t="shared" si="0"/>
        <v>5000</v>
      </c>
      <c r="I10" s="129">
        <v>0</v>
      </c>
      <c r="J10" s="175">
        <v>0</v>
      </c>
    </row>
    <row r="11" spans="1:11" ht="16.5" customHeight="1" x14ac:dyDescent="0.2">
      <c r="A11" s="176" t="s">
        <v>77</v>
      </c>
      <c r="B11" s="23" t="s">
        <v>78</v>
      </c>
      <c r="C11" s="130">
        <v>8300000</v>
      </c>
      <c r="D11" s="131">
        <v>7278483</v>
      </c>
      <c r="E11" s="131">
        <v>50000</v>
      </c>
      <c r="F11" s="131">
        <v>1260</v>
      </c>
      <c r="G11" s="131">
        <v>5000</v>
      </c>
      <c r="H11" s="131">
        <v>5000</v>
      </c>
      <c r="I11" s="131">
        <v>0</v>
      </c>
      <c r="J11" s="177">
        <v>0</v>
      </c>
    </row>
    <row r="12" spans="1:11" ht="15" customHeight="1" x14ac:dyDescent="0.2">
      <c r="A12" s="178" t="s">
        <v>239</v>
      </c>
      <c r="B12" s="26" t="s">
        <v>92</v>
      </c>
      <c r="C12" s="132" t="e">
        <f>#REF!+C10+#REF!</f>
        <v>#REF!</v>
      </c>
      <c r="D12" s="132" t="e">
        <f>#REF!+D10+#REF!</f>
        <v>#REF!</v>
      </c>
      <c r="E12" s="132">
        <f>E10</f>
        <v>50000</v>
      </c>
      <c r="F12" s="132">
        <f>F10</f>
        <v>1260</v>
      </c>
      <c r="G12" s="132">
        <f>G10</f>
        <v>5000</v>
      </c>
      <c r="H12" s="132">
        <f>H10</f>
        <v>5000</v>
      </c>
      <c r="I12" s="132">
        <v>0</v>
      </c>
      <c r="J12" s="179">
        <v>0</v>
      </c>
    </row>
    <row r="13" spans="1:11" ht="15" customHeight="1" x14ac:dyDescent="0.25">
      <c r="A13" s="174" t="s">
        <v>93</v>
      </c>
      <c r="B13" s="127" t="s">
        <v>94</v>
      </c>
      <c r="C13" s="128">
        <f t="shared" ref="C13:F13" si="1">SUM(C15:C15)</f>
        <v>66914644</v>
      </c>
      <c r="D13" s="133">
        <f t="shared" si="1"/>
        <v>66919069</v>
      </c>
      <c r="E13" s="133">
        <f t="shared" si="1"/>
        <v>3046000</v>
      </c>
      <c r="F13" s="133">
        <f t="shared" si="1"/>
        <v>3259128</v>
      </c>
      <c r="G13" s="133">
        <f>SUM(G14:G15)</f>
        <v>9755213</v>
      </c>
      <c r="H13" s="133">
        <f>SUM(H14:H15)</f>
        <v>9755213</v>
      </c>
      <c r="I13" s="133">
        <v>0</v>
      </c>
      <c r="J13" s="180">
        <v>0</v>
      </c>
    </row>
    <row r="14" spans="1:11" ht="15" customHeight="1" x14ac:dyDescent="0.2">
      <c r="A14" s="181" t="s">
        <v>99</v>
      </c>
      <c r="B14" s="76" t="s">
        <v>100</v>
      </c>
      <c r="C14" s="134">
        <v>66914644</v>
      </c>
      <c r="D14" s="131">
        <v>66919069</v>
      </c>
      <c r="E14" s="131">
        <v>0</v>
      </c>
      <c r="F14" s="131">
        <v>0</v>
      </c>
      <c r="G14" s="131">
        <v>110713</v>
      </c>
      <c r="H14" s="131">
        <v>110713</v>
      </c>
      <c r="I14" s="131">
        <v>0</v>
      </c>
      <c r="J14" s="177">
        <v>0</v>
      </c>
    </row>
    <row r="15" spans="1:11" ht="15" customHeight="1" x14ac:dyDescent="0.2">
      <c r="A15" s="181" t="s">
        <v>240</v>
      </c>
      <c r="B15" s="76" t="s">
        <v>241</v>
      </c>
      <c r="C15" s="134">
        <v>66914644</v>
      </c>
      <c r="D15" s="131">
        <v>66919069</v>
      </c>
      <c r="E15" s="131">
        <f>2494167+551833</f>
        <v>3046000</v>
      </c>
      <c r="F15" s="131">
        <v>3259128</v>
      </c>
      <c r="G15" s="131">
        <v>9644500</v>
      </c>
      <c r="H15" s="131">
        <v>9644500</v>
      </c>
      <c r="I15" s="131">
        <v>0</v>
      </c>
      <c r="J15" s="177">
        <v>0</v>
      </c>
    </row>
    <row r="16" spans="1:11" ht="15" customHeight="1" thickBot="1" x14ac:dyDescent="0.3">
      <c r="A16" s="182" t="s">
        <v>242</v>
      </c>
      <c r="B16" s="183" t="s">
        <v>104</v>
      </c>
      <c r="C16" s="184" t="e">
        <f>C13+C12</f>
        <v>#REF!</v>
      </c>
      <c r="D16" s="185" t="e">
        <f t="shared" ref="D16:G16" si="2">D12+D13</f>
        <v>#REF!</v>
      </c>
      <c r="E16" s="185">
        <f t="shared" si="2"/>
        <v>3096000</v>
      </c>
      <c r="F16" s="185">
        <f t="shared" si="2"/>
        <v>3260388</v>
      </c>
      <c r="G16" s="185">
        <f t="shared" si="2"/>
        <v>9760213</v>
      </c>
      <c r="H16" s="185">
        <f t="shared" ref="H16" si="3">H12+H13</f>
        <v>9760213</v>
      </c>
      <c r="I16" s="185">
        <f t="shared" ref="I16:J16" si="4">I12+I13</f>
        <v>0</v>
      </c>
      <c r="J16" s="186">
        <f t="shared" si="4"/>
        <v>0</v>
      </c>
    </row>
    <row r="17" spans="1:11" ht="15" customHeight="1" x14ac:dyDescent="0.25">
      <c r="A17" s="135"/>
      <c r="B17" s="135"/>
      <c r="C17" s="136"/>
      <c r="D17" s="99"/>
      <c r="E17" s="99"/>
      <c r="F17" s="99"/>
      <c r="G17" s="99"/>
      <c r="H17" s="99"/>
      <c r="I17" s="99"/>
      <c r="J17" s="99"/>
      <c r="K17" s="13"/>
    </row>
    <row r="18" spans="1:11" ht="15" customHeight="1" thickBot="1" x14ac:dyDescent="0.3">
      <c r="A18" s="100"/>
      <c r="B18" s="101"/>
      <c r="C18" s="102"/>
      <c r="D18" s="103"/>
      <c r="E18" s="103"/>
      <c r="F18" s="103"/>
      <c r="G18" s="103"/>
      <c r="H18" s="103"/>
      <c r="I18" s="103"/>
      <c r="J18" s="103"/>
      <c r="K18" s="13"/>
    </row>
    <row r="19" spans="1:11" ht="21" customHeight="1" thickTop="1" x14ac:dyDescent="0.2">
      <c r="A19" s="250" t="s">
        <v>19</v>
      </c>
      <c r="B19" s="245" t="s">
        <v>243</v>
      </c>
      <c r="C19" s="168"/>
      <c r="D19" s="169"/>
      <c r="E19" s="245" t="s">
        <v>255</v>
      </c>
      <c r="F19" s="245" t="s">
        <v>15</v>
      </c>
      <c r="G19" s="245" t="s">
        <v>16</v>
      </c>
      <c r="H19" s="247" t="s">
        <v>220</v>
      </c>
      <c r="I19" s="248"/>
      <c r="J19" s="249"/>
    </row>
    <row r="20" spans="1:11" ht="45" customHeight="1" thickBot="1" x14ac:dyDescent="0.25">
      <c r="A20" s="251"/>
      <c r="B20" s="246"/>
      <c r="C20" s="170" t="s">
        <v>253</v>
      </c>
      <c r="D20" s="170" t="s">
        <v>254</v>
      </c>
      <c r="E20" s="246"/>
      <c r="F20" s="246"/>
      <c r="G20" s="246"/>
      <c r="H20" s="170" t="s">
        <v>221</v>
      </c>
      <c r="I20" s="170" t="s">
        <v>222</v>
      </c>
      <c r="J20" s="171" t="s">
        <v>223</v>
      </c>
      <c r="K20" s="13"/>
    </row>
    <row r="21" spans="1:11" ht="15" customHeight="1" thickTop="1" x14ac:dyDescent="0.2">
      <c r="A21" s="18" t="s">
        <v>22</v>
      </c>
      <c r="B21" s="19" t="s">
        <v>23</v>
      </c>
      <c r="C21" s="137" t="s">
        <v>24</v>
      </c>
      <c r="D21" s="137" t="s">
        <v>25</v>
      </c>
      <c r="E21" s="137" t="s">
        <v>24</v>
      </c>
      <c r="F21" s="137" t="s">
        <v>25</v>
      </c>
      <c r="G21" s="137" t="s">
        <v>26</v>
      </c>
      <c r="H21" s="137" t="s">
        <v>224</v>
      </c>
      <c r="I21" s="137" t="s">
        <v>225</v>
      </c>
      <c r="J21" s="137" t="s">
        <v>226</v>
      </c>
    </row>
    <row r="22" spans="1:11" ht="15" customHeight="1" x14ac:dyDescent="0.25">
      <c r="A22" s="126" t="s">
        <v>108</v>
      </c>
      <c r="B22" s="127" t="s">
        <v>109</v>
      </c>
      <c r="C22" s="138">
        <f>SUM(C23:C23)</f>
        <v>46560245</v>
      </c>
      <c r="D22" s="138">
        <f>SUM(D23:D23)</f>
        <v>47741858</v>
      </c>
      <c r="E22" s="139">
        <f>SUM(E23:E24)</f>
        <v>2325000</v>
      </c>
      <c r="F22" s="139">
        <f>SUM(F23:F24)</f>
        <v>2382633</v>
      </c>
      <c r="G22" s="139">
        <f>SUM(G23:G24)</f>
        <v>6793245</v>
      </c>
      <c r="H22" s="139">
        <f>SUM(H23:H24)</f>
        <v>6793245</v>
      </c>
      <c r="I22" s="139">
        <v>0</v>
      </c>
      <c r="J22" s="139">
        <f>SUM(J23:J24)</f>
        <v>0</v>
      </c>
    </row>
    <row r="23" spans="1:11" ht="15" customHeight="1" x14ac:dyDescent="0.2">
      <c r="A23" s="22" t="s">
        <v>110</v>
      </c>
      <c r="B23" s="23" t="s">
        <v>111</v>
      </c>
      <c r="C23" s="140">
        <v>46560245</v>
      </c>
      <c r="D23" s="109">
        <v>47741858</v>
      </c>
      <c r="E23" s="109">
        <f>2325000</f>
        <v>2325000</v>
      </c>
      <c r="F23" s="109">
        <v>2382633</v>
      </c>
      <c r="G23" s="109">
        <v>6783245</v>
      </c>
      <c r="H23" s="109">
        <v>6783245</v>
      </c>
      <c r="I23" s="109">
        <v>0</v>
      </c>
      <c r="J23" s="109">
        <v>0</v>
      </c>
    </row>
    <row r="24" spans="1:11" ht="15" customHeight="1" x14ac:dyDescent="0.2">
      <c r="A24" s="22" t="s">
        <v>124</v>
      </c>
      <c r="B24" s="23" t="s">
        <v>125</v>
      </c>
      <c r="C24" s="140">
        <v>46560245</v>
      </c>
      <c r="D24" s="109">
        <v>47741858</v>
      </c>
      <c r="E24" s="109">
        <v>0</v>
      </c>
      <c r="F24" s="109">
        <v>0</v>
      </c>
      <c r="G24" s="109">
        <v>10000</v>
      </c>
      <c r="H24" s="109">
        <v>10000</v>
      </c>
      <c r="I24" s="109">
        <v>0</v>
      </c>
      <c r="J24" s="109">
        <v>0</v>
      </c>
    </row>
    <row r="25" spans="1:11" ht="30.75" customHeight="1" x14ac:dyDescent="0.25">
      <c r="A25" s="126" t="s">
        <v>132</v>
      </c>
      <c r="B25" s="142" t="s">
        <v>133</v>
      </c>
      <c r="C25" s="143">
        <v>10838079</v>
      </c>
      <c r="D25" s="113">
        <v>10716052</v>
      </c>
      <c r="E25" s="113">
        <v>471000</v>
      </c>
      <c r="F25" s="113">
        <v>442927</v>
      </c>
      <c r="G25" s="113">
        <v>1400000</v>
      </c>
      <c r="H25" s="113">
        <v>1400000</v>
      </c>
      <c r="I25" s="113">
        <v>0</v>
      </c>
      <c r="J25" s="113">
        <v>0</v>
      </c>
    </row>
    <row r="26" spans="1:11" ht="15" customHeight="1" x14ac:dyDescent="0.25">
      <c r="A26" s="126" t="s">
        <v>134</v>
      </c>
      <c r="B26" s="127" t="s">
        <v>135</v>
      </c>
      <c r="C26" s="138">
        <f t="shared" ref="C26:G26" si="5">SUM(C27:C31)</f>
        <v>31920000</v>
      </c>
      <c r="D26" s="113">
        <f t="shared" si="5"/>
        <v>29393152</v>
      </c>
      <c r="E26" s="113">
        <f t="shared" si="5"/>
        <v>300000</v>
      </c>
      <c r="F26" s="113">
        <f t="shared" si="5"/>
        <v>273315</v>
      </c>
      <c r="G26" s="113">
        <f t="shared" si="5"/>
        <v>1365000</v>
      </c>
      <c r="H26" s="113">
        <f t="shared" ref="H26" si="6">SUM(H27:H31)</f>
        <v>1365000</v>
      </c>
      <c r="I26" s="113">
        <v>0</v>
      </c>
      <c r="J26" s="113">
        <v>0</v>
      </c>
    </row>
    <row r="27" spans="1:11" ht="15" customHeight="1" x14ac:dyDescent="0.2">
      <c r="A27" s="22" t="s">
        <v>136</v>
      </c>
      <c r="B27" s="23" t="s">
        <v>137</v>
      </c>
      <c r="C27" s="140">
        <v>18790000</v>
      </c>
      <c r="D27" s="109">
        <v>18211785</v>
      </c>
      <c r="E27" s="109">
        <v>100000</v>
      </c>
      <c r="F27" s="109">
        <v>132265</v>
      </c>
      <c r="G27" s="109">
        <v>400000</v>
      </c>
      <c r="H27" s="109">
        <v>400000</v>
      </c>
      <c r="I27" s="109">
        <v>0</v>
      </c>
      <c r="J27" s="109">
        <v>0</v>
      </c>
    </row>
    <row r="28" spans="1:11" ht="15" customHeight="1" x14ac:dyDescent="0.2">
      <c r="A28" s="22" t="s">
        <v>142</v>
      </c>
      <c r="B28" s="23" t="s">
        <v>143</v>
      </c>
      <c r="C28" s="140">
        <v>1360000</v>
      </c>
      <c r="D28" s="109">
        <v>1167083</v>
      </c>
      <c r="E28" s="109">
        <v>20000</v>
      </c>
      <c r="F28" s="109">
        <v>0</v>
      </c>
      <c r="G28" s="109">
        <v>90000</v>
      </c>
      <c r="H28" s="109">
        <v>90000</v>
      </c>
      <c r="I28" s="109">
        <v>0</v>
      </c>
      <c r="J28" s="109">
        <v>0</v>
      </c>
    </row>
    <row r="29" spans="1:11" ht="15" customHeight="1" x14ac:dyDescent="0.2">
      <c r="A29" s="22" t="s">
        <v>148</v>
      </c>
      <c r="B29" s="23" t="s">
        <v>149</v>
      </c>
      <c r="C29" s="140">
        <v>5390000</v>
      </c>
      <c r="D29" s="109">
        <v>5302314</v>
      </c>
      <c r="E29" s="109">
        <v>120000</v>
      </c>
      <c r="F29" s="109">
        <v>67117</v>
      </c>
      <c r="G29" s="109">
        <v>570000</v>
      </c>
      <c r="H29" s="109">
        <v>570000</v>
      </c>
      <c r="I29" s="109">
        <v>0</v>
      </c>
      <c r="J29" s="109">
        <v>0</v>
      </c>
    </row>
    <row r="30" spans="1:11" ht="15" customHeight="1" x14ac:dyDescent="0.2">
      <c r="A30" s="22" t="s">
        <v>162</v>
      </c>
      <c r="B30" s="23" t="s">
        <v>163</v>
      </c>
      <c r="C30" s="140">
        <v>600000</v>
      </c>
      <c r="D30" s="109">
        <v>547444</v>
      </c>
      <c r="E30" s="109">
        <v>10000</v>
      </c>
      <c r="F30" s="109">
        <v>0</v>
      </c>
      <c r="G30" s="109">
        <v>25000</v>
      </c>
      <c r="H30" s="109">
        <v>25000</v>
      </c>
      <c r="I30" s="109">
        <v>0</v>
      </c>
      <c r="J30" s="109">
        <v>0</v>
      </c>
    </row>
    <row r="31" spans="1:11" ht="15" customHeight="1" x14ac:dyDescent="0.2">
      <c r="A31" s="22" t="s">
        <v>164</v>
      </c>
      <c r="B31" s="23" t="s">
        <v>165</v>
      </c>
      <c r="C31" s="140">
        <v>5780000</v>
      </c>
      <c r="D31" s="109">
        <v>4164526</v>
      </c>
      <c r="E31" s="109">
        <v>50000</v>
      </c>
      <c r="F31" s="109">
        <v>73933</v>
      </c>
      <c r="G31" s="109">
        <v>280000</v>
      </c>
      <c r="H31" s="109">
        <v>280000</v>
      </c>
      <c r="I31" s="109">
        <v>0</v>
      </c>
      <c r="J31" s="109">
        <v>0</v>
      </c>
    </row>
    <row r="32" spans="1:11" ht="15" customHeight="1" x14ac:dyDescent="0.25">
      <c r="A32" s="144" t="s">
        <v>256</v>
      </c>
      <c r="B32" s="145" t="s">
        <v>179</v>
      </c>
      <c r="C32" s="146">
        <f>SUM(C33:C34)</f>
        <v>686200</v>
      </c>
      <c r="D32" s="146">
        <f>SUM(D33:D34)</f>
        <v>1335253</v>
      </c>
      <c r="E32" s="146">
        <f>E33</f>
        <v>0</v>
      </c>
      <c r="F32" s="146">
        <f>F33</f>
        <v>0</v>
      </c>
      <c r="G32" s="146">
        <f>G33</f>
        <v>137968</v>
      </c>
      <c r="H32" s="146">
        <f>H33</f>
        <v>137968</v>
      </c>
      <c r="I32" s="146">
        <v>0</v>
      </c>
      <c r="J32" s="146">
        <f>J33</f>
        <v>0</v>
      </c>
    </row>
    <row r="33" spans="1:11" ht="15" customHeight="1" x14ac:dyDescent="0.2">
      <c r="A33" s="22" t="s">
        <v>182</v>
      </c>
      <c r="B33" s="23" t="s">
        <v>257</v>
      </c>
      <c r="C33" s="140">
        <v>200000</v>
      </c>
      <c r="D33" s="109">
        <v>572951</v>
      </c>
      <c r="E33" s="109">
        <v>0</v>
      </c>
      <c r="F33" s="141">
        <v>0</v>
      </c>
      <c r="G33" s="109">
        <v>137968</v>
      </c>
      <c r="H33" s="109">
        <v>137968</v>
      </c>
      <c r="I33" s="141">
        <v>0</v>
      </c>
      <c r="J33" s="109">
        <v>0</v>
      </c>
    </row>
    <row r="34" spans="1:11" ht="15" customHeight="1" x14ac:dyDescent="0.25">
      <c r="A34" s="144" t="s">
        <v>245</v>
      </c>
      <c r="B34" s="145" t="s">
        <v>191</v>
      </c>
      <c r="C34" s="146">
        <f t="shared" ref="C34:G34" si="7">SUM(C35:C36)</f>
        <v>486200</v>
      </c>
      <c r="D34" s="146">
        <f t="shared" si="7"/>
        <v>762302</v>
      </c>
      <c r="E34" s="146">
        <f t="shared" si="7"/>
        <v>0</v>
      </c>
      <c r="F34" s="147">
        <f t="shared" si="7"/>
        <v>50800</v>
      </c>
      <c r="G34" s="146">
        <f t="shared" si="7"/>
        <v>64000</v>
      </c>
      <c r="H34" s="146">
        <f t="shared" ref="H34" si="8">SUM(H35:H36)</f>
        <v>64000</v>
      </c>
      <c r="I34" s="147">
        <f t="shared" ref="I34:J34" si="9">SUM(I35:I36)</f>
        <v>0</v>
      </c>
      <c r="J34" s="146">
        <f t="shared" si="9"/>
        <v>0</v>
      </c>
    </row>
    <row r="35" spans="1:11" ht="15" customHeight="1" x14ac:dyDescent="0.2">
      <c r="A35" s="22" t="s">
        <v>194</v>
      </c>
      <c r="B35" s="23" t="s">
        <v>246</v>
      </c>
      <c r="C35" s="140">
        <v>200000</v>
      </c>
      <c r="D35" s="109">
        <v>572951</v>
      </c>
      <c r="E35" s="109">
        <v>0</v>
      </c>
      <c r="F35" s="141">
        <v>40000</v>
      </c>
      <c r="G35" s="109">
        <v>50000</v>
      </c>
      <c r="H35" s="109">
        <v>50000</v>
      </c>
      <c r="I35" s="141">
        <v>0</v>
      </c>
      <c r="J35" s="109">
        <v>0</v>
      </c>
    </row>
    <row r="36" spans="1:11" ht="15" customHeight="1" x14ac:dyDescent="0.2">
      <c r="A36" s="22" t="s">
        <v>196</v>
      </c>
      <c r="B36" s="23" t="s">
        <v>247</v>
      </c>
      <c r="C36" s="140">
        <v>286200</v>
      </c>
      <c r="D36" s="109">
        <v>189351</v>
      </c>
      <c r="E36" s="109">
        <v>0</v>
      </c>
      <c r="F36" s="141">
        <v>10800</v>
      </c>
      <c r="G36" s="109">
        <v>14000</v>
      </c>
      <c r="H36" s="109">
        <v>14000</v>
      </c>
      <c r="I36" s="141">
        <v>0</v>
      </c>
      <c r="J36" s="109">
        <v>0</v>
      </c>
    </row>
    <row r="37" spans="1:11" ht="15" customHeight="1" thickBot="1" x14ac:dyDescent="0.3">
      <c r="A37" s="34" t="s">
        <v>248</v>
      </c>
      <c r="B37" s="35" t="s">
        <v>219</v>
      </c>
      <c r="C37" s="148" t="e">
        <f>C22+C25+C26+#REF!</f>
        <v>#REF!</v>
      </c>
      <c r="D37" s="149" t="e">
        <f>D22++#REF!+D25+D26</f>
        <v>#REF!</v>
      </c>
      <c r="E37" s="149">
        <f>E22+E25+E26+E32</f>
        <v>3096000</v>
      </c>
      <c r="F37" s="149">
        <f>F22+F25+F26+F32+F34</f>
        <v>3149675</v>
      </c>
      <c r="G37" s="149">
        <f>G22+G25+G26+G32+G34</f>
        <v>9760213</v>
      </c>
      <c r="H37" s="149">
        <f>H22+H25+H26+H32+H34</f>
        <v>9760213</v>
      </c>
      <c r="I37" s="149">
        <f>I22+I25+I26+I32+I34</f>
        <v>0</v>
      </c>
      <c r="J37" s="149">
        <f>J22+J25+J26+J32+J34</f>
        <v>0</v>
      </c>
    </row>
    <row r="38" spans="1:11" ht="16.5" thickTop="1" x14ac:dyDescent="0.25">
      <c r="A38" s="135"/>
      <c r="B38" s="135"/>
      <c r="C38" s="135"/>
      <c r="D38" s="120"/>
      <c r="E38" s="120"/>
      <c r="F38" s="120"/>
      <c r="G38" s="120"/>
      <c r="H38" s="120"/>
      <c r="I38" s="120"/>
      <c r="J38" s="120"/>
      <c r="K38" s="150"/>
    </row>
    <row r="39" spans="1:11" ht="16.5" thickBot="1" x14ac:dyDescent="0.3">
      <c r="A39" s="62"/>
      <c r="B39" s="121"/>
      <c r="C39" s="121"/>
      <c r="D39" s="121"/>
      <c r="F39" s="13"/>
      <c r="H39" s="13"/>
      <c r="J39" s="13"/>
      <c r="K39" s="13"/>
    </row>
    <row r="40" spans="1:11" ht="15" thickBot="1" x14ac:dyDescent="0.25">
      <c r="A40" s="151" t="s">
        <v>249</v>
      </c>
      <c r="B40" s="152"/>
      <c r="C40" s="153"/>
      <c r="D40" s="153"/>
      <c r="E40" s="154">
        <v>2.5</v>
      </c>
      <c r="F40" s="13"/>
      <c r="G40" s="13"/>
      <c r="H40" s="13"/>
      <c r="I40" s="13"/>
      <c r="J40" s="13"/>
      <c r="K40" s="13"/>
    </row>
    <row r="41" spans="1:11" s="59" customFormat="1" ht="15" thickBot="1" x14ac:dyDescent="0.25">
      <c r="A41" s="151" t="s">
        <v>250</v>
      </c>
      <c r="B41" s="152"/>
      <c r="C41" s="153"/>
      <c r="D41" s="153"/>
      <c r="E41" s="155">
        <v>0</v>
      </c>
    </row>
    <row r="42" spans="1:11" x14ac:dyDescent="0.2">
      <c r="J42" s="13"/>
      <c r="K42" s="13"/>
    </row>
    <row r="43" spans="1:11" x14ac:dyDescent="0.2">
      <c r="J43" s="13"/>
      <c r="K43" s="13"/>
    </row>
    <row r="44" spans="1:11" x14ac:dyDescent="0.2">
      <c r="K44" s="13"/>
    </row>
  </sheetData>
  <mergeCells count="17">
    <mergeCell ref="A5:B5"/>
    <mergeCell ref="E7:E8"/>
    <mergeCell ref="F7:F8"/>
    <mergeCell ref="G7:G8"/>
    <mergeCell ref="H19:J19"/>
    <mergeCell ref="A2:J3"/>
    <mergeCell ref="A4:J4"/>
    <mergeCell ref="H7:J7"/>
    <mergeCell ref="B7:B8"/>
    <mergeCell ref="A7:A8"/>
    <mergeCell ref="A19:A20"/>
    <mergeCell ref="B19:B20"/>
    <mergeCell ref="E19:E20"/>
    <mergeCell ref="F19:F20"/>
    <mergeCell ref="G19:G20"/>
    <mergeCell ref="A6:B6"/>
    <mergeCell ref="D6:E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90" workbookViewId="0">
      <selection activeCell="E15" sqref="E15"/>
    </sheetView>
  </sheetViews>
  <sheetFormatPr defaultColWidth="10.7109375" defaultRowHeight="12.75" x14ac:dyDescent="0.2"/>
  <cols>
    <col min="1" max="1" width="8.28515625" style="1" customWidth="1"/>
    <col min="2" max="2" width="67.42578125" style="1" customWidth="1"/>
    <col min="3" max="4" width="16.28515625" style="1" customWidth="1"/>
    <col min="5" max="5" width="13" style="1" customWidth="1"/>
    <col min="6" max="16384" width="10.7109375" style="1"/>
  </cols>
  <sheetData>
    <row r="1" spans="1:5" ht="56.25" customHeight="1" x14ac:dyDescent="0.25">
      <c r="A1" s="252" t="s">
        <v>13</v>
      </c>
      <c r="B1" s="252"/>
      <c r="C1" s="252"/>
      <c r="D1" s="252"/>
      <c r="E1" s="252"/>
    </row>
    <row r="2" spans="1:5" ht="27.75" customHeight="1" x14ac:dyDescent="0.25">
      <c r="A2" s="57"/>
      <c r="B2" s="57"/>
      <c r="C2" s="57"/>
      <c r="D2" s="57"/>
      <c r="E2" s="57"/>
    </row>
    <row r="3" spans="1:5" ht="19.5" customHeight="1" x14ac:dyDescent="0.25">
      <c r="A3" s="230" t="s">
        <v>263</v>
      </c>
      <c r="B3" s="230"/>
      <c r="D3" s="253"/>
      <c r="E3" s="253"/>
    </row>
    <row r="4" spans="1:5" ht="19.5" customHeight="1" thickBot="1" x14ac:dyDescent="0.3">
      <c r="A4" s="230" t="s">
        <v>264</v>
      </c>
      <c r="B4" s="230"/>
      <c r="D4" s="254" t="s">
        <v>0</v>
      </c>
      <c r="E4" s="254"/>
    </row>
    <row r="5" spans="1:5" ht="15" customHeight="1" x14ac:dyDescent="0.2">
      <c r="A5" s="255" t="s">
        <v>1</v>
      </c>
      <c r="B5" s="256" t="s">
        <v>2</v>
      </c>
      <c r="C5" s="257" t="s">
        <v>14</v>
      </c>
      <c r="D5" s="257" t="s">
        <v>15</v>
      </c>
      <c r="E5" s="260" t="s">
        <v>16</v>
      </c>
    </row>
    <row r="6" spans="1:5" ht="15" customHeight="1" x14ac:dyDescent="0.2">
      <c r="A6" s="255"/>
      <c r="B6" s="256"/>
      <c r="C6" s="258"/>
      <c r="D6" s="258"/>
      <c r="E6" s="261"/>
    </row>
    <row r="7" spans="1:5" ht="15" customHeight="1" x14ac:dyDescent="0.2">
      <c r="A7" s="255"/>
      <c r="B7" s="256"/>
      <c r="C7" s="258"/>
      <c r="D7" s="258"/>
      <c r="E7" s="261"/>
    </row>
    <row r="8" spans="1:5" ht="3.75" customHeight="1" x14ac:dyDescent="0.2">
      <c r="A8" s="255"/>
      <c r="B8" s="256"/>
      <c r="C8" s="259"/>
      <c r="D8" s="259"/>
      <c r="E8" s="262"/>
    </row>
    <row r="9" spans="1:5" ht="24.95" customHeight="1" x14ac:dyDescent="0.25">
      <c r="A9" s="2"/>
      <c r="B9" s="3" t="s">
        <v>3</v>
      </c>
      <c r="C9" s="4">
        <v>315000</v>
      </c>
      <c r="D9" s="4">
        <v>272500</v>
      </c>
      <c r="E9" s="5">
        <v>275000</v>
      </c>
    </row>
    <row r="10" spans="1:5" ht="24.95" customHeight="1" x14ac:dyDescent="0.25">
      <c r="A10" s="2"/>
      <c r="B10" s="3" t="s">
        <v>4</v>
      </c>
      <c r="C10" s="4">
        <v>0</v>
      </c>
      <c r="D10" s="4">
        <v>0</v>
      </c>
      <c r="E10" s="5">
        <v>0</v>
      </c>
    </row>
    <row r="11" spans="1:5" ht="24.95" customHeight="1" x14ac:dyDescent="0.25">
      <c r="A11" s="2" t="s">
        <v>5</v>
      </c>
      <c r="B11" s="6" t="s">
        <v>6</v>
      </c>
      <c r="C11" s="7">
        <f>SUM(C9:C10)</f>
        <v>315000</v>
      </c>
      <c r="D11" s="7">
        <f>SUM(D9:D10)</f>
        <v>272500</v>
      </c>
      <c r="E11" s="7">
        <f>SUM(E9:E10)</f>
        <v>275000</v>
      </c>
    </row>
    <row r="12" spans="1:5" ht="24.95" customHeight="1" x14ac:dyDescent="0.25">
      <c r="A12" s="8"/>
      <c r="B12" s="3" t="s">
        <v>7</v>
      </c>
      <c r="C12" s="4">
        <v>3000000</v>
      </c>
      <c r="D12" s="4">
        <v>2470190</v>
      </c>
      <c r="E12" s="4">
        <v>2500000</v>
      </c>
    </row>
    <row r="13" spans="1:5" ht="27.75" customHeight="1" x14ac:dyDescent="0.25">
      <c r="A13" s="8"/>
      <c r="B13" s="3" t="s">
        <v>8</v>
      </c>
      <c r="C13" s="4">
        <v>500000</v>
      </c>
      <c r="D13" s="4">
        <v>245000</v>
      </c>
      <c r="E13" s="4">
        <v>500000</v>
      </c>
    </row>
    <row r="14" spans="1:5" ht="27.75" customHeight="1" x14ac:dyDescent="0.25">
      <c r="A14" s="8"/>
      <c r="B14" s="3" t="s">
        <v>9</v>
      </c>
      <c r="C14" s="4">
        <v>2500000</v>
      </c>
      <c r="D14" s="4">
        <v>1230000</v>
      </c>
      <c r="E14" s="4">
        <v>2000000</v>
      </c>
    </row>
    <row r="15" spans="1:5" ht="24.95" customHeight="1" x14ac:dyDescent="0.25">
      <c r="A15" s="8" t="s">
        <v>10</v>
      </c>
      <c r="B15" s="6" t="s">
        <v>11</v>
      </c>
      <c r="C15" s="9">
        <f>SUM(C12:C14)</f>
        <v>6000000</v>
      </c>
      <c r="D15" s="9">
        <f>SUM(D12:D14)</f>
        <v>3945190</v>
      </c>
      <c r="E15" s="9">
        <f>SUM(E12:E14)</f>
        <v>5000000</v>
      </c>
    </row>
    <row r="16" spans="1:5" ht="36" customHeight="1" x14ac:dyDescent="0.25">
      <c r="A16" s="10"/>
      <c r="B16" s="11" t="s">
        <v>12</v>
      </c>
      <c r="C16" s="12">
        <f>C11+C15</f>
        <v>6315000</v>
      </c>
      <c r="D16" s="12">
        <f>D11+D15</f>
        <v>4217690</v>
      </c>
      <c r="E16" s="12">
        <f>E11+E15</f>
        <v>5275000</v>
      </c>
    </row>
  </sheetData>
  <mergeCells count="10">
    <mergeCell ref="A1:E1"/>
    <mergeCell ref="D3:E3"/>
    <mergeCell ref="D4:E4"/>
    <mergeCell ref="A5:A8"/>
    <mergeCell ref="B5:B8"/>
    <mergeCell ref="C5:C8"/>
    <mergeCell ref="D5:D8"/>
    <mergeCell ref="E5:E8"/>
    <mergeCell ref="A4:B4"/>
    <mergeCell ref="A3:B3"/>
  </mergeCells>
  <printOptions horizontalCentered="1"/>
  <pageMargins left="0.23622047244094491" right="0.23622047244094491" top="1.0900000000000001" bottom="0.19" header="0.36" footer="0.19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2,a Elemi bevételek</vt:lpstr>
      <vt:lpstr>2,b Elemi kiadások</vt:lpstr>
      <vt:lpstr>3. Hivatal</vt:lpstr>
      <vt:lpstr>4. Bölcsőde</vt:lpstr>
      <vt:lpstr>15. Lakosságnak juttatott tám.</vt:lpstr>
      <vt:lpstr>'2,a Elemi bevételek'!Nyomtatási_terület</vt:lpstr>
      <vt:lpstr>'2,b Elemi kiadások'!Nyomtatási_terület</vt:lpstr>
      <vt:lpstr>'3. Hivatal'!Nyomtatási_terület</vt:lpstr>
      <vt:lpstr>'4. Bölcsőde'!Nyomtatási_terület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Nóra</dc:creator>
  <cp:lastModifiedBy>Tüskéné Balogh Anikó</cp:lastModifiedBy>
  <cp:lastPrinted>2019-03-13T13:53:25Z</cp:lastPrinted>
  <dcterms:created xsi:type="dcterms:W3CDTF">2019-03-03T08:32:22Z</dcterms:created>
  <dcterms:modified xsi:type="dcterms:W3CDTF">2019-03-22T07:54:51Z</dcterms:modified>
</cp:coreProperties>
</file>