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760" tabRatio="597" activeTab="3"/>
  </bookViews>
  <sheets>
    <sheet name="Össz.önk.mérleg" sheetId="1" r:id="rId1"/>
    <sheet name="Össz. önk. mérleg-nettósított" sheetId="2" r:id="rId2"/>
    <sheet name="működ. mérleg " sheetId="3" r:id="rId3"/>
    <sheet name="felhalm. mérleg" sheetId="4" r:id="rId4"/>
    <sheet name="2016 állami tám " sheetId="5" state="hidden" r:id="rId5"/>
    <sheet name="közhatalmi bevételek" sheetId="6" r:id="rId6"/>
    <sheet name="tám, végl. pe.átv  " sheetId="7" r:id="rId7"/>
    <sheet name="állami támog" sheetId="8" state="hidden" r:id="rId8"/>
    <sheet name="felh. bev.  " sheetId="9" r:id="rId9"/>
    <sheet name="mc.pe.átad" sheetId="10" r:id="rId10"/>
    <sheet name="felhalm. kiad.  " sheetId="11" r:id="rId11"/>
    <sheet name="tartalék" sheetId="12" r:id="rId12"/>
    <sheet name="pü.mérleg Önkorm." sheetId="13" r:id="rId13"/>
    <sheet name="pü.mérleg Hivatal" sheetId="14" r:id="rId14"/>
    <sheet name="mük. bev.Önkor és Hivatal " sheetId="15" state="hidden" r:id="rId15"/>
    <sheet name="ellátottak önk." sheetId="16" r:id="rId16"/>
    <sheet name="ellátottak hivatal" sheetId="17" state="hidden" r:id="rId17"/>
    <sheet name="pü.mérleg művház" sheetId="18" r:id="rId18"/>
    <sheet name="Munka3" sheetId="19" state="hidden" r:id="rId19"/>
    <sheet name="Munka6" sheetId="20" state="hidden" r:id="rId20"/>
    <sheet name="Munka1" sheetId="21" state="hidden" r:id="rId21"/>
    <sheet name="létszám" sheetId="22" r:id="rId22"/>
    <sheet name="2019 évi létszám" sheetId="23" state="hidden" r:id="rId23"/>
    <sheet name="Kötváll Ph." sheetId="24" state="hidden" r:id="rId24"/>
    <sheet name="kötváll. " sheetId="25" state="hidden" r:id="rId25"/>
    <sheet name="hitelállomány " sheetId="26" r:id="rId26"/>
  </sheets>
  <definedNames>
    <definedName name="Excel_BuiltIn_Print_Titles" localSheetId="22">#REF!</definedName>
    <definedName name="Excel_BuiltIn_Print_Titles" localSheetId="15">'ellátottak önk.'!$B$8:$IJ$9</definedName>
    <definedName name="Excel_BuiltIn_Print_Titles">#REF!</definedName>
    <definedName name="_xlnm.Print_Titles" localSheetId="22">'2019 évi létszám'!$5:$8</definedName>
    <definedName name="_xlnm.Print_Titles" localSheetId="15">'ellátottak önk.'!$8:$9</definedName>
    <definedName name="_xlnm.Print_Titles" localSheetId="8">'felh. bev.  '!$8:$9</definedName>
    <definedName name="_xlnm.Print_Titles" localSheetId="10">'felhalm. kiad.  '!$6:$10</definedName>
    <definedName name="_xlnm.Print_Titles" localSheetId="24">'kötváll. '!$7:$8</definedName>
    <definedName name="_xlnm.Print_Titles" localSheetId="9">'mc.pe.átad'!$8:$9</definedName>
    <definedName name="_xlnm.Print_Titles" localSheetId="6">'tám, végl. pe.átv  '!$9:$9</definedName>
    <definedName name="_xlnm.Print_Area" localSheetId="10">'felhalm. kiad.  '!$A$1:$I$76</definedName>
  </definedNames>
  <calcPr fullCalcOnLoad="1"/>
</workbook>
</file>

<file path=xl/comments5.xml><?xml version="1.0" encoding="utf-8"?>
<comments xmlns="http://schemas.openxmlformats.org/spreadsheetml/2006/main">
  <authors>
    <author>Szerző</author>
  </authors>
  <commentList>
    <comment ref="G63" authorId="0">
      <text>
        <r>
          <rPr>
            <b/>
            <sz val="9"/>
            <rFont val="Tahoma"/>
            <family val="2"/>
          </rPr>
          <t xml:space="preserve">Szerző:
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G61" authorId="0">
      <text>
        <r>
          <rPr>
            <b/>
            <sz val="9"/>
            <rFont val="Tahoma"/>
            <family val="2"/>
          </rPr>
          <t xml:space="preserve">Szerző:
</t>
        </r>
      </text>
    </comment>
  </commentList>
</comments>
</file>

<file path=xl/sharedStrings.xml><?xml version="1.0" encoding="utf-8"?>
<sst xmlns="http://schemas.openxmlformats.org/spreadsheetml/2006/main" count="1922" uniqueCount="948">
  <si>
    <t xml:space="preserve">         8.1.6.2. Központi, irányító szervi támogatás felhalmozási </t>
  </si>
  <si>
    <t xml:space="preserve">      8.1.7. Betétek megszüntetése </t>
  </si>
  <si>
    <t xml:space="preserve">      8.1.8. Központi költségvetés sajátos finanszírozási bevételei </t>
  </si>
  <si>
    <t xml:space="preserve">      9.1.1. Hitel-, kölcsön törlesztés államháztartáson kívülre</t>
  </si>
  <si>
    <t xml:space="preserve">      9.1. Belföldi finanszírozás kiadásai </t>
  </si>
  <si>
    <t xml:space="preserve">      9.1.2. Belföldi értékpapírok kiadásai </t>
  </si>
  <si>
    <t xml:space="preserve">         9.1.2.3. Befektetési célú belföldi értékpapírok vásárlása </t>
  </si>
  <si>
    <t xml:space="preserve">         9.1.2.4. Befektetési célú belföldi értékpapírok beváltása </t>
  </si>
  <si>
    <t xml:space="preserve">      9.1.3. Államháztartáson belüli megelőlegezések folyósítása</t>
  </si>
  <si>
    <t xml:space="preserve">      9.1.4. Államháztartáson belüli megelőlegezések visszafizetése </t>
  </si>
  <si>
    <t xml:space="preserve">      9.1.5. Központi, irányító szervi támogatás folyósítása</t>
  </si>
  <si>
    <t xml:space="preserve">         9.1.5.1. Központi, irányító szervi támogatás működési </t>
  </si>
  <si>
    <t xml:space="preserve">         9.1.5.2. Központi, irányító szervi támogatás felhalmozási </t>
  </si>
  <si>
    <t xml:space="preserve">      9.1.6. Pénzeszközök betétként elhelyezése </t>
  </si>
  <si>
    <t xml:space="preserve">      9.1.7. Pénzügyi lízing kiadásai </t>
  </si>
  <si>
    <t xml:space="preserve">      9.1.8. Központi költségvetés sajátos finanszírozási kiadásai </t>
  </si>
  <si>
    <t xml:space="preserve">Egyéb működési célú támogatások bevételei államháztartáson belülről </t>
  </si>
  <si>
    <t xml:space="preserve">adatok Ft-ban </t>
  </si>
  <si>
    <t xml:space="preserve">Működési célú támogatások államháztartáson belülről </t>
  </si>
  <si>
    <t>Költségvetési egyenleg (hiány - , többlet +)</t>
  </si>
  <si>
    <t xml:space="preserve">Költségvetési bevételek </t>
  </si>
  <si>
    <t>Költségvetési kiadás</t>
  </si>
  <si>
    <t xml:space="preserve">   1. Személyi juttatások</t>
  </si>
  <si>
    <t xml:space="preserve">   2. Munkaadót terhelő járulékok és szociális hozzájárulási adó </t>
  </si>
  <si>
    <t xml:space="preserve">    4. Ellátottak pénzbeli juttatásai</t>
  </si>
  <si>
    <t xml:space="preserve">   3. Dologi kiadások </t>
  </si>
  <si>
    <t xml:space="preserve">    5.  Egyéb működési célú kiadások </t>
  </si>
  <si>
    <t xml:space="preserve">    7. Felújítások </t>
  </si>
  <si>
    <t xml:space="preserve">    8. Egyéb  felhalmozási célú kiadások </t>
  </si>
  <si>
    <t>9. Finanszírozási célú kiadások</t>
  </si>
  <si>
    <t>Felhalmozási kiadás</t>
  </si>
  <si>
    <t xml:space="preserve">    1. Működési célú támogatások államháztartáson belülről </t>
  </si>
  <si>
    <t xml:space="preserve">       1.1. Önkormányzatok működési támogatásai </t>
  </si>
  <si>
    <t xml:space="preserve">       1.6 Egyéb működési célú támogatások bevételei államh. belül </t>
  </si>
  <si>
    <t xml:space="preserve">    2. Felhalmozási célú támogatások államháztartáson belülről </t>
  </si>
  <si>
    <t xml:space="preserve">    3. Közhatalmi bevételek </t>
  </si>
  <si>
    <t xml:space="preserve">     </t>
  </si>
  <si>
    <t xml:space="preserve">     4. Működési bevételek </t>
  </si>
  <si>
    <t xml:space="preserve">      5. Felhalmozási bevételek </t>
  </si>
  <si>
    <t xml:space="preserve">         5.1. Immateriális javak értékesítése </t>
  </si>
  <si>
    <t xml:space="preserve">         5.2. Ingatlanok értékesítése </t>
  </si>
  <si>
    <t xml:space="preserve">         5.3. Egyéb tárgyi eszközök értékesítése </t>
  </si>
  <si>
    <t xml:space="preserve">         5.4. Részesedések értékesítése </t>
  </si>
  <si>
    <t xml:space="preserve">         5.5. Részesedések megszűnéséhez kapcsolódó bevételek </t>
  </si>
  <si>
    <t xml:space="preserve">       7. Felhalmozási célú átvett pénzeszközök </t>
  </si>
  <si>
    <t xml:space="preserve">       6. Működési célú átvett pénzeszközök </t>
  </si>
  <si>
    <t xml:space="preserve"> Költségvetési bevételek összesen:</t>
  </si>
  <si>
    <t xml:space="preserve">Működési pénzforgalmi bevétel összesen : </t>
  </si>
  <si>
    <t xml:space="preserve">      8. Finanszírozási célú bevételek</t>
  </si>
  <si>
    <t>Hévíz Város Önkormányzat és intézményei</t>
  </si>
  <si>
    <t>e Ft</t>
  </si>
  <si>
    <t>Sor- szám</t>
  </si>
  <si>
    <t>A</t>
  </si>
  <si>
    <t>B</t>
  </si>
  <si>
    <t>C</t>
  </si>
  <si>
    <t>D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</si>
  <si>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</si>
  <si>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</si>
  <si>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</si>
  <si>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</si>
  <si>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</si>
  <si>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>Működési pénzforgalmi kiadás összesen:</t>
  </si>
  <si>
    <t>Felhalmozási pénzforgalmi bevétel összesen:</t>
  </si>
  <si>
    <t>Felhalmozási pénzforgalmi kiadás összesen:</t>
  </si>
  <si>
    <t>Költségvetési kiadások összesen:</t>
  </si>
  <si>
    <t xml:space="preserve">Sorszám </t>
  </si>
  <si>
    <t xml:space="preserve">Támogatás értékű felhalmozási pénzeszköz átadás ÁHT-én belül </t>
  </si>
  <si>
    <t>Sor-szám</t>
  </si>
  <si>
    <t>Hévíz Város Önkormányzat</t>
  </si>
  <si>
    <t>Támogatás  jogcíme</t>
  </si>
  <si>
    <t>létszám</t>
  </si>
  <si>
    <t>mutató</t>
  </si>
  <si>
    <t>Hozzájárulás  Ft-ban</t>
  </si>
  <si>
    <t>I. Helyi önkormányzatok működésének általános támogatása</t>
  </si>
  <si>
    <t>II. Települési önkormányzatok egyes köznevelési feladatainak támogatása</t>
  </si>
  <si>
    <t>III. Települési önkormányzatok szociális és gyermekjóléti feladatainak támogatása</t>
  </si>
  <si>
    <t>Megnevezés</t>
  </si>
  <si>
    <t xml:space="preserve">Hévíz Város Önkormányzat </t>
  </si>
  <si>
    <t>VI.</t>
  </si>
  <si>
    <t xml:space="preserve">VII. </t>
  </si>
  <si>
    <t>VIII</t>
  </si>
  <si>
    <t>Támogatás, végleges pénzeszköz átvétel összesen:</t>
  </si>
  <si>
    <t>Felhalmozási célú kölcsön-visszatérülés</t>
  </si>
  <si>
    <t>Felhalmozási célú kölcsön-visszatérülés összesen:</t>
  </si>
  <si>
    <t>óvodáztatási támogatás</t>
  </si>
  <si>
    <t>2015. évi várható bevétel</t>
  </si>
  <si>
    <t>KGO/168/2014</t>
  </si>
  <si>
    <t>BURSA</t>
  </si>
  <si>
    <t>HTO/31-19/2013</t>
  </si>
  <si>
    <t>Fogászati ügyeleti ellátás</t>
  </si>
  <si>
    <t>SZO/417- /2010</t>
  </si>
  <si>
    <t>Parkoló iroda bérleti díja</t>
  </si>
  <si>
    <t>1709/2012</t>
  </si>
  <si>
    <t>Miniform Parkolóm iroda programkarb.</t>
  </si>
  <si>
    <t>39.</t>
  </si>
  <si>
    <t>VFO/208-10/2014</t>
  </si>
  <si>
    <t>Zalaispa Hulladékgazd. Kapcsolatos szerződés</t>
  </si>
  <si>
    <t>42.</t>
  </si>
  <si>
    <t>43.</t>
  </si>
  <si>
    <t>44.</t>
  </si>
  <si>
    <t>SZO/358-3/2014</t>
  </si>
  <si>
    <t>Gamesz kormányablak takarítása</t>
  </si>
  <si>
    <t>45.</t>
  </si>
  <si>
    <t>KGO/266-3/2014</t>
  </si>
  <si>
    <t>tűzjelzőrendszer távfelügyelet Kormányablak</t>
  </si>
  <si>
    <t>46.</t>
  </si>
  <si>
    <t>47.</t>
  </si>
  <si>
    <t>48.</t>
  </si>
  <si>
    <t>49.</t>
  </si>
  <si>
    <t>SZO/17-11/2014</t>
  </si>
  <si>
    <t>Dr. Farkas és T. ügyvédi szolg</t>
  </si>
  <si>
    <t>50.</t>
  </si>
  <si>
    <t>sZO/18-2/2014</t>
  </si>
  <si>
    <t>Dr. Gelencsér Anita ügyvédi szolg.</t>
  </si>
  <si>
    <t>51.</t>
  </si>
  <si>
    <t>SZO/281-2/2013</t>
  </si>
  <si>
    <t>Állateü. Szolg.</t>
  </si>
  <si>
    <t>52.</t>
  </si>
  <si>
    <t>53.</t>
  </si>
  <si>
    <t>28/2007</t>
  </si>
  <si>
    <t>B-Modem közterület figyelő rendszer karbant.</t>
  </si>
  <si>
    <t>54.</t>
  </si>
  <si>
    <t>55.</t>
  </si>
  <si>
    <t>56.</t>
  </si>
  <si>
    <t>57.</t>
  </si>
  <si>
    <t>58.</t>
  </si>
  <si>
    <t>Magyar telekom internetdíj (reptér)</t>
  </si>
  <si>
    <t>59.</t>
  </si>
  <si>
    <t>KGO/261-1014</t>
  </si>
  <si>
    <t>Hebi biztosítási díj</t>
  </si>
  <si>
    <t>60.</t>
  </si>
  <si>
    <t>magyar telekom internetdíj heviz.hu</t>
  </si>
  <si>
    <t>61.</t>
  </si>
  <si>
    <t>62.</t>
  </si>
  <si>
    <t>63.</t>
  </si>
  <si>
    <t>2016.</t>
  </si>
  <si>
    <t>6. melléklet a  3 /2015. (II.17.) rendelethez</t>
  </si>
  <si>
    <t xml:space="preserve">  Helyi önkormányzatok működésének általános támogatásai</t>
  </si>
  <si>
    <t xml:space="preserve">  Települési önkormányzatok egyes köznevelési feladatainak támogatása</t>
  </si>
  <si>
    <t xml:space="preserve">  T. önk. szociális, gyermekjóléti és gyermekétkeztetési feladatainak tám. </t>
  </si>
  <si>
    <t xml:space="preserve">Helyi önkorm. általános  működésének és ágazati feladatainak támogatása </t>
  </si>
  <si>
    <t>Egyéb központi támogatás</t>
  </si>
  <si>
    <t>Felhalmozási pénzegyköz átvétel Áht-n kívülről:</t>
  </si>
  <si>
    <t>Számítástechnikai eszközök</t>
  </si>
  <si>
    <t>Számítástechnikai eszközök összesen:</t>
  </si>
  <si>
    <t>Önkormányzat mindösszesen:</t>
  </si>
  <si>
    <t>XI.</t>
  </si>
  <si>
    <t xml:space="preserve">  Települési önkormányzatok kulturális feladatainak támogatása</t>
  </si>
  <si>
    <t>Működési célú költségvetési támogatás és kiegészítőtámogatás</t>
  </si>
  <si>
    <t xml:space="preserve">       1.2 Elvonások, befizetések bevételei ( B12)</t>
  </si>
  <si>
    <t xml:space="preserve">       1.2 Elvonások , befizetések bevételei (B12)</t>
  </si>
  <si>
    <t xml:space="preserve">                   elvonások, befizetések</t>
  </si>
  <si>
    <t xml:space="preserve">       1.1. Önkormányzatok működési támogatásai (B11)</t>
  </si>
  <si>
    <t xml:space="preserve">       1.6 Egyéb működési célú támogatások bevételei államh. belül (B16)</t>
  </si>
  <si>
    <t xml:space="preserve">    3. Közhatalmi bevételek (B3)</t>
  </si>
  <si>
    <t xml:space="preserve">     4. Működési bevételek (B4)</t>
  </si>
  <si>
    <t xml:space="preserve">         5.1. Immateriális javak értékesítése (B51)</t>
  </si>
  <si>
    <t xml:space="preserve">      5. Felhalmozási bevételek (B5)</t>
  </si>
  <si>
    <t xml:space="preserve">    1. Működési célú támogatások államháztartáson belülről (B1)</t>
  </si>
  <si>
    <t xml:space="preserve">         5.2. Ingatlanok értékesítése (B52)</t>
  </si>
  <si>
    <t xml:space="preserve">         5.3. Egyéb tárgyi eszközök értékesítése (B53)</t>
  </si>
  <si>
    <t xml:space="preserve">         5.4. Részesedések értékesítése (B54)</t>
  </si>
  <si>
    <t xml:space="preserve">         5.5. Részesedések megszűnéséhez kapcsolódó bevételek (B55)</t>
  </si>
  <si>
    <t xml:space="preserve">       6. Működési célú átvett pénzeszközök (B6)</t>
  </si>
  <si>
    <t xml:space="preserve">       7. Felhalmozási célú átvett pénzeszközök (B7) </t>
  </si>
  <si>
    <t xml:space="preserve">      8. Finanszírozási célú bevételek (B8)</t>
  </si>
  <si>
    <t xml:space="preserve">      8.1. Belföldi finanszírozás bevételei (B81)</t>
  </si>
  <si>
    <t xml:space="preserve">      8.1.2. Belföldi értékpapírok bevételei (B12)</t>
  </si>
  <si>
    <t xml:space="preserve">      8.1.3. Maradvány igénybevétele (B813)</t>
  </si>
  <si>
    <t xml:space="preserve">         8.1.3.1.  előző évi költségvetési maradvány igénybevétele (B8131)</t>
  </si>
  <si>
    <t xml:space="preserve">      8.1.4. Államháztartáson belüli megelőlegezések (B814)</t>
  </si>
  <si>
    <t xml:space="preserve">      8.1.5. Államháztartáson belüli megelőlegezések törlesztése (B815)</t>
  </si>
  <si>
    <t xml:space="preserve">      8.1.6. Központi, irányító szervi támogatás (B816)</t>
  </si>
  <si>
    <t xml:space="preserve">         8.1.6.1. Központi, irányító szervi támogatás működési (B816)</t>
  </si>
  <si>
    <t xml:space="preserve">         8.1.6.2. Központi, irányító szervi támogatás felhalmozási (B816)</t>
  </si>
  <si>
    <t xml:space="preserve">      8.1.7. Betétek megszüntetése (B817)</t>
  </si>
  <si>
    <t xml:space="preserve">   1. Személyi juttatások (K1)</t>
  </si>
  <si>
    <t xml:space="preserve">   2. Munkaadót terhelő járulékok és szociális hozzájárulási adó (K2)</t>
  </si>
  <si>
    <t xml:space="preserve">   3. Dologi kiadások (K3)</t>
  </si>
  <si>
    <t xml:space="preserve">    4. Ellátottak pénzbeli juttatásai (K4)</t>
  </si>
  <si>
    <t xml:space="preserve">    5.  Egyéb működési célú kiadások (K5)</t>
  </si>
  <si>
    <t xml:space="preserve">       ebből: működési célú támog. államháztartáson belülre (K506)</t>
  </si>
  <si>
    <t xml:space="preserve">                   működési célú támog. államháztartáson kívülre (K512)</t>
  </si>
  <si>
    <t xml:space="preserve">                   elvonások, befizetések (K502)</t>
  </si>
  <si>
    <t xml:space="preserve">                    működési célú tartalék (K513)</t>
  </si>
  <si>
    <t xml:space="preserve">                    általános tartalék (K513)</t>
  </si>
  <si>
    <t xml:space="preserve">Felhalmozási kiadás </t>
  </si>
  <si>
    <t xml:space="preserve">    6. Beruházások (K6)</t>
  </si>
  <si>
    <t xml:space="preserve">    7. Felújítások (K7)</t>
  </si>
  <si>
    <t xml:space="preserve">    8. Egyéb  felhalmozási célú kiadások (K8)</t>
  </si>
  <si>
    <t xml:space="preserve">       ebből: felhalmozási célú  támog. államháztartáson belülre (K84)</t>
  </si>
  <si>
    <t>9. Finanszírozási célú kiadások (K9)</t>
  </si>
  <si>
    <t xml:space="preserve">      9.1. Belföldi finanszírozás kiadásai (K91)</t>
  </si>
  <si>
    <t xml:space="preserve">      9.1.2. Belföldi értékpapírok kiadásai (K912)</t>
  </si>
  <si>
    <t xml:space="preserve">         9.1.2.3. Forgatási célú belföldi értékpapírok vásárlása (K9121)</t>
  </si>
  <si>
    <t xml:space="preserve">         9.1.2.4. Befektetési célú belföldi értékpapírok beváltása (K9122)</t>
  </si>
  <si>
    <t xml:space="preserve">      9.1.3. Államháztartáson belüli megelőlegezések folyósítása (K913)</t>
  </si>
  <si>
    <t xml:space="preserve">      9.1.4. Államháztartáson belüli megelőlegezések visszafizetése (K914)</t>
  </si>
  <si>
    <t xml:space="preserve">      9.1.5. Központi, irányító szervi támogatás folyósítása (K915)</t>
  </si>
  <si>
    <t xml:space="preserve">         9.1.5.1. Központi, irányító szervi támogatás működési (K915)</t>
  </si>
  <si>
    <t xml:space="preserve">         9.1.5.2. Központi, irányító szervi támogatás felhalmozási (K915)</t>
  </si>
  <si>
    <t xml:space="preserve">      9.1.6. Pénzeszközök lekötött bankbetétként elhelyezése (K916)</t>
  </si>
  <si>
    <t xml:space="preserve">      9.1.7. Pénzügyi lízing kiadásai (K917)</t>
  </si>
  <si>
    <t xml:space="preserve">      9.1.8. Központi költségvetés sajátos finanszírozási kiadásai (K918)</t>
  </si>
  <si>
    <t xml:space="preserve"> 108999 / 052020 Szennyvízelvezetés- és kezelés</t>
  </si>
  <si>
    <t xml:space="preserve"> 108995/045170 Parkoló, garázs üzemeltetése, fenntartása</t>
  </si>
  <si>
    <t>108707 Folyóirat, időszaki kiadvány kiadása</t>
  </si>
  <si>
    <t>1072 Lakóingatlan bérbeadása, üzemeltetése</t>
  </si>
  <si>
    <t xml:space="preserve"> Nem lakóingatlanok bérbeadása üzemeltetése:</t>
  </si>
  <si>
    <t>1073 Közterületből sz. bevétel</t>
  </si>
  <si>
    <t>1074 Ingatlanhasznosításból sz. bevétel</t>
  </si>
  <si>
    <t xml:space="preserve">1076 Közüzemi díjak továbbszla </t>
  </si>
  <si>
    <t>108914 Állategészségügyi feladatok</t>
  </si>
  <si>
    <t>108999 Igazgatási tevékenység.</t>
  </si>
  <si>
    <t>Elvonások, befizetések bevételei</t>
  </si>
  <si>
    <t>108906  Helyi adók</t>
  </si>
  <si>
    <t xml:space="preserve">  108906  egyéb bevétel ( helyi adópótlék, birság)</t>
  </si>
  <si>
    <t>1083 Közterület rendjének fenntartása</t>
  </si>
  <si>
    <t>102287 Hévíz közösségi közlekedés fejlesztése</t>
  </si>
  <si>
    <t>108929 Önkormányzati vagyonnal való gazdálkodás</t>
  </si>
  <si>
    <t>108932 Háziorvosi szolgálat (orvosi ügyelet)</t>
  </si>
  <si>
    <t>103301 Rendszeres gyermekv. Támogatás</t>
  </si>
  <si>
    <t>108927Gyermekjóléti feladatok(nyári gyermekétkeztetés)</t>
  </si>
  <si>
    <t xml:space="preserve">108999 Házi segítségnyújtás, </t>
  </si>
  <si>
    <t>103508 Jelzőrendszeres házi segítségnyújtás</t>
  </si>
  <si>
    <t xml:space="preserve">1089096 Önként vállalt </t>
  </si>
  <si>
    <t>Működési célú és egyéb bevétel összesen:</t>
  </si>
  <si>
    <t xml:space="preserve">       7. Felhalmozási célú átvett pénzeszközök (B7)</t>
  </si>
  <si>
    <t xml:space="preserve">    6. Beruházások  (K6)</t>
  </si>
  <si>
    <t xml:space="preserve">      9.1.4. Államháztartáson belüli megelőlegezések visszafizetése (914)</t>
  </si>
  <si>
    <t xml:space="preserve">         8.1.3.1.  előző évi költségvetési maradvány igénybevétele  (B8131)</t>
  </si>
  <si>
    <t xml:space="preserve">    6. Beruházsok (K6)</t>
  </si>
  <si>
    <t>108706 Város és községgazd. (gyepmesteri feladat)</t>
  </si>
  <si>
    <t>103107 Normatív állami támogatás</t>
  </si>
  <si>
    <t>103107 Működési célú ktgvetési és kiegészítő támogatás</t>
  </si>
  <si>
    <t>108931 Támogatás értékű bevétel</t>
  </si>
  <si>
    <t xml:space="preserve">  108906 Gépjárműadó</t>
  </si>
  <si>
    <t xml:space="preserve">                felhalmozásci célú támog. államháztartáson kívülre (K89)</t>
  </si>
  <si>
    <t xml:space="preserve">                felhalmozási célú tartalék (K513)</t>
  </si>
  <si>
    <t xml:space="preserve">          </t>
  </si>
  <si>
    <t>Elszámolásból származóbevételek</t>
  </si>
  <si>
    <t>Részesedések érétkesítése összesen:</t>
  </si>
  <si>
    <t>103107 Elszámolásból származó bevétel</t>
  </si>
  <si>
    <t>103107 Rendszeres gyermekvéd-i kedv ( tám. Áht-n bel-ről)</t>
  </si>
  <si>
    <t xml:space="preserve">2016. évi előirányzat </t>
  </si>
  <si>
    <t xml:space="preserve">2016. évi működési célú és egyéb bevételek  </t>
  </si>
  <si>
    <t xml:space="preserve"> /2015. (.) önkormányzati rendelet 2/2. melléklete</t>
  </si>
  <si>
    <t>1/3. melléklet a.../201... (…...)  rendelethez</t>
  </si>
  <si>
    <t>22.300 Ft/ha</t>
  </si>
  <si>
    <t>320.000 Ft/km</t>
  </si>
  <si>
    <t>320000 Ft/km</t>
  </si>
  <si>
    <t>2 550 Ft/fő</t>
  </si>
  <si>
    <t>352.000 Ft/11 hó</t>
  </si>
  <si>
    <t>ÁHT-n kívüli felhalmozási pénzeszköz átadás</t>
  </si>
  <si>
    <t>ezer forintban</t>
  </si>
  <si>
    <t>Tartalék mindösszesen:</t>
  </si>
  <si>
    <t>ezer forint</t>
  </si>
  <si>
    <t xml:space="preserve">ezer forint </t>
  </si>
  <si>
    <t xml:space="preserve">új induló </t>
  </si>
  <si>
    <t>új induló</t>
  </si>
  <si>
    <t>ezer Ft</t>
  </si>
  <si>
    <t xml:space="preserve">Beruházás </t>
  </si>
  <si>
    <t>KIMUTATÁS</t>
  </si>
  <si>
    <t>a több éves kihatással járó döntésekből származó kötelezettségek célok szerint, évenkénti bontásban</t>
  </si>
  <si>
    <t>Kötelezettségvállalás módja</t>
  </si>
  <si>
    <t>Kötelezettségvállalás megnevezése</t>
  </si>
  <si>
    <t>Időtartam</t>
  </si>
  <si>
    <t>Kötelezettségvállalás</t>
  </si>
  <si>
    <t>2012.</t>
  </si>
  <si>
    <t>2013.</t>
  </si>
  <si>
    <t>2014.</t>
  </si>
  <si>
    <t>2015.</t>
  </si>
  <si>
    <t>Működési kiadás</t>
  </si>
  <si>
    <t>Polgármesteri Hivatal</t>
  </si>
  <si>
    <t xml:space="preserve">70/ikt. 1911. jk. 3. sz. </t>
  </si>
  <si>
    <t xml:space="preserve">Balatoni Szövetség tagdíj </t>
  </si>
  <si>
    <t xml:space="preserve">70/ikt. 1911. jk. 4. sz. </t>
  </si>
  <si>
    <t>(Hévízszentandrás, Egregy)</t>
  </si>
  <si>
    <t>határozatlan</t>
  </si>
  <si>
    <t>20/1990. (XI. 06.) KT. hat.</t>
  </si>
  <si>
    <t>Települési Önkorm. Országos Szövetsége</t>
  </si>
  <si>
    <t>1991.09.13-án aláírt megáll.</t>
  </si>
  <si>
    <t xml:space="preserve">Hévíz-Keszthely között helyi adóból  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</si>
  <si>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</si>
  <si>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</si>
  <si>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</si>
  <si>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</si>
  <si>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1991.10.29-én aláírt megáll.</t>
  </si>
  <si>
    <t>Hévíz-Alsópáhok között helyi adóból</t>
  </si>
  <si>
    <t>plussz állami támogatásból 20 % pe-átad.</t>
  </si>
  <si>
    <t>hrsz: 038/2, 040/1, 040/3, ter. szárm. bev.</t>
  </si>
  <si>
    <t>43/1993. (III. 04.) KT. hat.</t>
  </si>
  <si>
    <t xml:space="preserve">Magyar Urbanisztikai Társaság </t>
  </si>
  <si>
    <t>187/1993. (III. 4.) KT. hat.</t>
  </si>
  <si>
    <t xml:space="preserve">Magyar Turisztikai Egyesület </t>
  </si>
  <si>
    <t>255/1999.</t>
  </si>
  <si>
    <t xml:space="preserve">Közterületfigyelő rendszer karbantartása </t>
  </si>
  <si>
    <t>1819/2000</t>
  </si>
  <si>
    <t>Tüzelőberendezések átalánydíjas karbantartása (kazán)</t>
  </si>
  <si>
    <t xml:space="preserve">Schindler Kft. lift karbantartás </t>
  </si>
  <si>
    <t xml:space="preserve">Telefonos zeneszolgáltatás (Artisjus) </t>
  </si>
  <si>
    <t>32/2001. (XII. 1.) Ökt. rend.</t>
  </si>
  <si>
    <t>Bibó István és Illyés Gyula díj és emlékplakett</t>
  </si>
  <si>
    <t>2644/2001.</t>
  </si>
  <si>
    <t>Víz-, szennyvíz üzemeltetése</t>
  </si>
  <si>
    <t>3060/2003.</t>
  </si>
  <si>
    <t>Lakcímnyilvántartó szoftver (Rendszerfelügyeleti díj)</t>
  </si>
  <si>
    <t>6/2004. (II. 28.) Ökt. rend.</t>
  </si>
  <si>
    <t>Helyi kitüntető cím és kitünetési díjak alapításáról</t>
  </si>
  <si>
    <t>404/2004</t>
  </si>
  <si>
    <t xml:space="preserve">Foglalkozás-egészségügyi szolgáltatás </t>
  </si>
  <si>
    <t xml:space="preserve">298/2011 (XI.29.) </t>
  </si>
  <si>
    <t>Vagyonbiztosítás CIG Pannónia MABIT Zrt biztosító</t>
  </si>
  <si>
    <t>három évre</t>
  </si>
  <si>
    <t>584/2005. ikt. sz.</t>
  </si>
  <si>
    <t>Térfigyelő rendszer üzemeltetése (Hévíz, Keszthely, Felsőpáhok)</t>
  </si>
  <si>
    <t>KGO/172-6/2010</t>
  </si>
  <si>
    <t>Könyvvizsgálat (Karanta AUDIT Zrt.)</t>
  </si>
  <si>
    <t>műszaki költségvetés készítő szoftver követés</t>
  </si>
  <si>
    <t>150-4/2006. ikt. sz.</t>
  </si>
  <si>
    <t>Hévíz Turizmus Marketing Egyesület tagdíj</t>
  </si>
  <si>
    <t>6968/2009</t>
  </si>
  <si>
    <t>IRKA iratkezelő rendszer karbantartás</t>
  </si>
  <si>
    <t>7477/2009</t>
  </si>
  <si>
    <t>OrganP rendszerkövetés, karbantartás</t>
  </si>
  <si>
    <t>1815-3/2006</t>
  </si>
  <si>
    <t>Postafiók bérleti szerződés</t>
  </si>
  <si>
    <t>631-5/2007</t>
  </si>
  <si>
    <t>Kisvárosi Önkormányzatok Országos Szövetsége - tagdíj</t>
  </si>
  <si>
    <t>7077/2007</t>
  </si>
  <si>
    <t xml:space="preserve">Hévízi Kistérség Önkormányzatainak Többcélú Társulása - tagdíj </t>
  </si>
  <si>
    <t>SZO/112-2/2010</t>
  </si>
  <si>
    <t>Társasház közös ktg, és biztosítási díj Kossuth út 7</t>
  </si>
  <si>
    <t>SZO/200-2/2010</t>
  </si>
  <si>
    <t>Társasház Közös ktg. Kossuth út 5</t>
  </si>
  <si>
    <t>KGO/190-3/2010</t>
  </si>
  <si>
    <t>Deák téri üzletház üzemeltetési ktg</t>
  </si>
  <si>
    <t xml:space="preserve">78/2011 (IV) 12. </t>
  </si>
  <si>
    <t xml:space="preserve">Főépítészi tevékenység Karsádi és fia Bt. </t>
  </si>
  <si>
    <t>HTO/674/2010</t>
  </si>
  <si>
    <t>Integrált közszolgálati szoftvercsomag karbantartása</t>
  </si>
  <si>
    <t>833/2008</t>
  </si>
  <si>
    <t>Tűzvédelmi berendezések karbant.és ellenőrzése (Custodia 96Bt)</t>
  </si>
  <si>
    <t>5458/2008</t>
  </si>
  <si>
    <t xml:space="preserve">Széfbérlet </t>
  </si>
  <si>
    <t>94/2008.(V.27.) KT. hat.</t>
  </si>
  <si>
    <t>Zala Termálvölgye Egyesület tagdíj</t>
  </si>
  <si>
    <t>SZO/232-/2010</t>
  </si>
  <si>
    <t>GTS internet szolgáltatás</t>
  </si>
  <si>
    <t>637-2/2009</t>
  </si>
  <si>
    <t>1621,1622,1623 Hrsz-ú ingatlanok bérlete (DRV Zrt területe)</t>
  </si>
  <si>
    <t>5487/2009</t>
  </si>
  <si>
    <t>Digitális térkép adatfrissítése és adathasználati díj (ZM. Földhivatal)</t>
  </si>
  <si>
    <t>SZO/75-10</t>
  </si>
  <si>
    <t>tűzjelző rendszer távfelügyeleti kommunikációs díja (Vagyonvill)</t>
  </si>
  <si>
    <t>tűzjelző rendszer távfelügyeleti  díja (Vagyonvill)</t>
  </si>
  <si>
    <t>PMK/110-4/2010</t>
  </si>
  <si>
    <t>tűzjelző berendezés karbantartási szerződés (Vagyonvill)</t>
  </si>
  <si>
    <t>146-2/2009.</t>
  </si>
  <si>
    <t xml:space="preserve">Vasi Nyugalom Személy- és Vagyonvédelmi Szolg. Kft </t>
  </si>
  <si>
    <t>1643/2006. ikt. szám</t>
  </si>
  <si>
    <t xml:space="preserve">Z-ROX Nyugat Kft </t>
  </si>
  <si>
    <t>Működési kiadás összesen:</t>
  </si>
  <si>
    <t>önkormányzat által nyújtott hitel és kölcsön alakulása, lejárat és eszközök alakulása szerinti bontásban</t>
  </si>
  <si>
    <t>Adott hitel összege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</si>
  <si>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</si>
  <si>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</si>
  <si>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</si>
  <si>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</si>
  <si>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</si>
  <si>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</si>
  <si>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</si>
  <si>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folyamatos</t>
  </si>
  <si>
    <t>-</t>
  </si>
  <si>
    <t>Felhalmozási célú hitel össz.:</t>
  </si>
  <si>
    <t>ezer  Ft</t>
  </si>
  <si>
    <t xml:space="preserve">                    működési célú tartalék </t>
  </si>
  <si>
    <t xml:space="preserve">                    általános tartalék </t>
  </si>
  <si>
    <t xml:space="preserve">                    felhalmozási célú tartalék </t>
  </si>
  <si>
    <t xml:space="preserve">Finanszírozási kiadások összesen </t>
  </si>
  <si>
    <t xml:space="preserve">Kiadások összesen </t>
  </si>
  <si>
    <t>Bevételek összesen</t>
  </si>
  <si>
    <t xml:space="preserve">                   felhalmozásci célú támog. államháztartáson kívülre </t>
  </si>
  <si>
    <t xml:space="preserve">                   működési célú támog. államháztartáson kívülre </t>
  </si>
  <si>
    <t xml:space="preserve">       ebből: máködési célú támog. államháztartáson belülre </t>
  </si>
  <si>
    <t xml:space="preserve">       ebből: felhalmozási célú  támog. államháztartáson belülre </t>
  </si>
  <si>
    <t>Finanszírozási  bevétel összesen</t>
  </si>
  <si>
    <t>Működési bevételek</t>
  </si>
  <si>
    <t xml:space="preserve">Közhatalmi bevételek </t>
  </si>
  <si>
    <t xml:space="preserve">Működési célú támogatások államháztartáson belülre </t>
  </si>
  <si>
    <t>Működési célú támogatások államháztartáson belülre összesen</t>
  </si>
  <si>
    <t xml:space="preserve">Működési célú támogatások államháztartáson kívülre </t>
  </si>
  <si>
    <t>Működési célú támogatások államháztartáson kívülre összesen</t>
  </si>
  <si>
    <t>Sorszám</t>
  </si>
  <si>
    <t>E</t>
  </si>
  <si>
    <t>F</t>
  </si>
  <si>
    <t>G</t>
  </si>
  <si>
    <t>fejlesztés státusza</t>
  </si>
  <si>
    <t>Nettó</t>
  </si>
  <si>
    <t>ÁFA</t>
  </si>
  <si>
    <t>Bruttó</t>
  </si>
  <si>
    <t xml:space="preserve">I. </t>
  </si>
  <si>
    <t xml:space="preserve">Immateriális javak </t>
  </si>
  <si>
    <t>1.</t>
  </si>
  <si>
    <t>áthúzódó</t>
  </si>
  <si>
    <t xml:space="preserve">Immateriális javak összesen </t>
  </si>
  <si>
    <t>II.</t>
  </si>
  <si>
    <t>Felújítás</t>
  </si>
  <si>
    <t xml:space="preserve">Felújítás összesen </t>
  </si>
  <si>
    <t xml:space="preserve">III. </t>
  </si>
  <si>
    <t xml:space="preserve">Ingatlan beruházások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</si>
  <si>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</si>
  <si>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</si>
  <si>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</si>
  <si>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</si>
  <si>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</si>
  <si>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</si>
  <si>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</si>
  <si>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</si>
  <si>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Ingatlan beruházások összesen </t>
  </si>
  <si>
    <t xml:space="preserve">IV. </t>
  </si>
  <si>
    <t xml:space="preserve">Gépek berendezések és felszerelések </t>
  </si>
  <si>
    <t>1</t>
  </si>
  <si>
    <t xml:space="preserve">Gépek berendezések és felszerelések összesen </t>
  </si>
  <si>
    <t>V.</t>
  </si>
  <si>
    <t xml:space="preserve">Járművek </t>
  </si>
  <si>
    <t xml:space="preserve">Járművek összesen </t>
  </si>
  <si>
    <t xml:space="preserve">Támogatás értékű felhalmozási pénzeszköz átadás összesen </t>
  </si>
  <si>
    <t>ÁHT-n kívüli fejlesztési pénzeszköz  átadás összesen:</t>
  </si>
  <si>
    <t>Felhalmozási kölcsön nyújtása összesen:</t>
  </si>
  <si>
    <t>IX.</t>
  </si>
  <si>
    <t>Hévízi Polgármesteri Hivatal</t>
  </si>
  <si>
    <t>Polgármesteri Hivatal felhalmozási kiadás összesen:</t>
  </si>
  <si>
    <t>X.</t>
  </si>
  <si>
    <t>Felhalmozási kiadások mindösszesen:</t>
  </si>
  <si>
    <t>2015. évi előirányzat  I-III. hónap</t>
  </si>
  <si>
    <t>Brunszvik Teréz Napközi Otthonos Óvoda</t>
  </si>
  <si>
    <t>Óvónő</t>
  </si>
  <si>
    <t>kiadási tartalék</t>
  </si>
  <si>
    <t>Céltartalék</t>
  </si>
  <si>
    <t>Céltartalék összesen:</t>
  </si>
  <si>
    <t>Általános tartalék</t>
  </si>
  <si>
    <t>Testületi hatáskörben felhasználható</t>
  </si>
  <si>
    <t>Általános tartalék összesen:</t>
  </si>
  <si>
    <t xml:space="preserve">Hévízi Polgármesteri Hivatal </t>
  </si>
  <si>
    <t xml:space="preserve">Megnevezés </t>
  </si>
  <si>
    <t>Összesen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</si>
  <si>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</si>
  <si>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</si>
  <si>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</si>
  <si>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</si>
  <si>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</si>
  <si>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</si>
  <si>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</si>
  <si>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</si>
  <si>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Átengedett központi adók</t>
  </si>
  <si>
    <t>18.</t>
  </si>
  <si>
    <t>19.</t>
  </si>
  <si>
    <t>20.</t>
  </si>
  <si>
    <t>21.</t>
  </si>
  <si>
    <t>22.</t>
  </si>
  <si>
    <t>23.</t>
  </si>
  <si>
    <t>24.</t>
  </si>
  <si>
    <t>25.</t>
  </si>
  <si>
    <t>103301 Rendszeres pénzbeli ellátások/ szociális tüzifa</t>
  </si>
  <si>
    <t>/2015. (.) számú  rendelet 2/2/1.melléklete</t>
  </si>
  <si>
    <t xml:space="preserve">2016. évi előirányzat  </t>
  </si>
  <si>
    <t>Kiszámlázott Általános Forgalmi Adó (B406)</t>
  </si>
  <si>
    <t>Közvetített szolgáltatások ellenértéke (B403)</t>
  </si>
  <si>
    <t>Szolgáltatások ellenértéke (B402)</t>
  </si>
  <si>
    <t>Kamatbevételek (B408)</t>
  </si>
  <si>
    <t>Egyéb működési bevételek (B411)</t>
  </si>
  <si>
    <t>Települési támogatás</t>
  </si>
  <si>
    <t>0</t>
  </si>
  <si>
    <t xml:space="preserve">2017 évi bevételi terv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</si>
  <si>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</si>
  <si>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</si>
  <si>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</si>
  <si>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</si>
  <si>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</si>
  <si>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</si>
  <si>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</si>
  <si>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</si>
  <si>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</si>
  <si>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Működési célú és egyéb bev. összesen:</t>
  </si>
  <si>
    <t>1.) Helyi adók</t>
  </si>
  <si>
    <t>Iparűzési adó</t>
  </si>
  <si>
    <t>Helyi adók összesen:</t>
  </si>
  <si>
    <t>2.) Pótlék, bírság</t>
  </si>
  <si>
    <t>3.) Átengedett központi adók</t>
  </si>
  <si>
    <t>Gépjárműadó</t>
  </si>
  <si>
    <t>Átengedett központi adók összesen:</t>
  </si>
  <si>
    <t>4.) Egyéb sajátos bevétel</t>
  </si>
  <si>
    <t>H</t>
  </si>
  <si>
    <t>Köztemetés</t>
  </si>
  <si>
    <t>Szociálpolitikai juttatások</t>
  </si>
  <si>
    <t>Összesen:</t>
  </si>
  <si>
    <t>Mindösszesen:</t>
  </si>
  <si>
    <t>Rendszeres gyermekvédelmi pénzbeli ellátás</t>
  </si>
  <si>
    <t>I</t>
  </si>
  <si>
    <t>J</t>
  </si>
  <si>
    <t>35.</t>
  </si>
  <si>
    <t>36.</t>
  </si>
  <si>
    <t>37.</t>
  </si>
  <si>
    <t>38.</t>
  </si>
  <si>
    <t xml:space="preserve">    6. Beruházások </t>
  </si>
  <si>
    <t>Működési költségvetési egyenleg (hiány - , többlet +)</t>
  </si>
  <si>
    <t xml:space="preserve">Felhalmozási tartalék </t>
  </si>
  <si>
    <t>Működési tartalék</t>
  </si>
  <si>
    <t xml:space="preserve">    5. Felhalmozási bevételek </t>
  </si>
  <si>
    <t xml:space="preserve">    7. Felhalmozási célú átvett pénzeszközök </t>
  </si>
  <si>
    <t>Felhalmozási költségvetési egyenleg (hiány - , többlet +)</t>
  </si>
  <si>
    <t xml:space="preserve">      8.1.2. Belföldi értékpapírok bevételei működési </t>
  </si>
  <si>
    <t xml:space="preserve">         előző évi kv. maradvány terhére felhalmozás finanszírozása </t>
  </si>
  <si>
    <t xml:space="preserve">         8.1.3.1.  előző évi működési kv. maradvány igénybevétele </t>
  </si>
  <si>
    <t>40.</t>
  </si>
  <si>
    <t>41.</t>
  </si>
  <si>
    <t>fő</t>
  </si>
  <si>
    <t>Intézmény</t>
  </si>
  <si>
    <t xml:space="preserve">Munkaviszonyban foglalk. </t>
  </si>
  <si>
    <t xml:space="preserve"> köztisztviselő</t>
  </si>
  <si>
    <t>Közalkalmazott</t>
  </si>
  <si>
    <t>Létszámkeret</t>
  </si>
  <si>
    <t>Főfoglalkozású</t>
  </si>
  <si>
    <t>rész-foglalkozású</t>
  </si>
  <si>
    <t>főfoglalkozású</t>
  </si>
  <si>
    <t>részfoglalkozású</t>
  </si>
  <si>
    <t>2</t>
  </si>
  <si>
    <t>Polgármesteri Hivatal összesen:</t>
  </si>
  <si>
    <t>GAMESZ</t>
  </si>
  <si>
    <t>GAMESZ összesen:</t>
  </si>
  <si>
    <t>Nappali szociális ellátás</t>
  </si>
  <si>
    <t>Szociális étkeztetés</t>
  </si>
  <si>
    <t>Központi igazgatás</t>
  </si>
  <si>
    <t>Teréz A. Szoc. Integr. Int. össz.:</t>
  </si>
  <si>
    <t>GAMESZ és intézmények összesen:</t>
  </si>
  <si>
    <t xml:space="preserve">Fajlagos összeg     Ft/fő </t>
  </si>
  <si>
    <t>69 Ft/m2</t>
  </si>
  <si>
    <t>227 000 Ft/km</t>
  </si>
  <si>
    <t xml:space="preserve">      8.1. Belföldi finanszírozás bevételei </t>
  </si>
  <si>
    <t xml:space="preserve">      8.1.3. Maradvány igénybevétele </t>
  </si>
  <si>
    <t xml:space="preserve">      8.1.2. Belföldi értékpapírok bevételei </t>
  </si>
  <si>
    <t xml:space="preserve">      8.1.4. Államháztartáson belüli megelőlegezések</t>
  </si>
  <si>
    <t xml:space="preserve">      8.1.5. Államháztartáson belüli megelőlegezések törlesztése </t>
  </si>
  <si>
    <t xml:space="preserve">      8.1.6. Központi, irányító szervi támogatás </t>
  </si>
  <si>
    <t xml:space="preserve">         8.1.6.1. Központi, irányító szervi támogatás működési </t>
  </si>
  <si>
    <t>Család- és Gyermekjóléti Szolgálat</t>
  </si>
  <si>
    <t>Festetics György Művelődési Központ</t>
  </si>
  <si>
    <t>Művelődési Központ</t>
  </si>
  <si>
    <t>művelődésszervező (igazgatói feladat)</t>
  </si>
  <si>
    <t xml:space="preserve">művelődésszervező (igazgató helyettes) </t>
  </si>
  <si>
    <t>programszervező</t>
  </si>
  <si>
    <t>programszervező, informatikus</t>
  </si>
  <si>
    <t xml:space="preserve">közművelődési munkatárs </t>
  </si>
  <si>
    <t>műszaki kisegítő</t>
  </si>
  <si>
    <t xml:space="preserve">takarító </t>
  </si>
  <si>
    <t>Városi könyvtár</t>
  </si>
  <si>
    <t>vezető könyvtáros</t>
  </si>
  <si>
    <t>könyvtáros</t>
  </si>
  <si>
    <t>gyermek könyvtáros</t>
  </si>
  <si>
    <t>Muzeális  Gyűjtemény</t>
  </si>
  <si>
    <t>kiállítás tervező (művészeti vezető)</t>
  </si>
  <si>
    <t>múzeumőr</t>
  </si>
  <si>
    <t>Egregyi Múzeum</t>
  </si>
  <si>
    <t>Fontana Filmszínház</t>
  </si>
  <si>
    <t>szakmai vezető, pénztáros</t>
  </si>
  <si>
    <t>mozigépész</t>
  </si>
  <si>
    <t>takarítónő</t>
  </si>
  <si>
    <t>Festetics György Művelődési Kp. össz:</t>
  </si>
  <si>
    <t xml:space="preserve">Work Med 2000 Bt-Foglalkozás-egészségügyi szolgáltatás </t>
  </si>
  <si>
    <t>KGO/153-8/2015</t>
  </si>
  <si>
    <t>KGO/201-9/2015</t>
  </si>
  <si>
    <t>Kötelezettségvállalás azonosítója</t>
  </si>
  <si>
    <t>82508/2005</t>
  </si>
  <si>
    <t xml:space="preserve">ÉMI-TÜV SÜD KFT - Lift időszakos felülvizsgálata </t>
  </si>
  <si>
    <t>KGO/134/2005</t>
  </si>
  <si>
    <t xml:space="preserve">Schindler Hungária Kft. - Lift karbantartás </t>
  </si>
  <si>
    <t>HTO/2501-1/2012</t>
  </si>
  <si>
    <t>Zalaszám Informatika Kft - IRKA iratkezelő program karbantartása</t>
  </si>
  <si>
    <t>Zalaszám Informatika Kft - Költségvetési program karbantartása</t>
  </si>
  <si>
    <t>PMK/48-1/2011</t>
  </si>
  <si>
    <t>Zalaszám Informatika Kft - Hatósági program karbantartása</t>
  </si>
  <si>
    <t>Custodia '96 Bt - Munka- és tűzvédelmi tev. Ellátása</t>
  </si>
  <si>
    <t>7622-3/2008</t>
  </si>
  <si>
    <t xml:space="preserve">Magyar Telekom Nyrt - BDSL szolgáltatás </t>
  </si>
  <si>
    <t>GTS Hungary Kft - Internet szolgáltatás</t>
  </si>
  <si>
    <t>Vasi Nyugalom Személy- és Vagyonvédelmi Szolg. Kft - Portaszolgálat</t>
  </si>
  <si>
    <t>Z-ROX Nyugat Kft  - Fénymásoló karbantartás</t>
  </si>
  <si>
    <t>HTO/2162-5/2013</t>
  </si>
  <si>
    <t>eKÖZIG Reg. Informatikai Szolg. Központ Zrt - Önkorm-i alapnyilv-i rendszer felhasználói jog</t>
  </si>
  <si>
    <t>PMK/27-77/2014</t>
  </si>
  <si>
    <t>TC Informatika Kft - IT rendszergazdai tev.</t>
  </si>
  <si>
    <t>VFO/166-4/2014</t>
  </si>
  <si>
    <t>Graphisoft SE - ArchiCAD program</t>
  </si>
  <si>
    <t>KGO/99-34/2015</t>
  </si>
  <si>
    <t>Nordest Energy Kft - Gázdíj (Polgármesteri Hivatal)</t>
  </si>
  <si>
    <t>HTO/1004-15/2013</t>
  </si>
  <si>
    <t>Jakabnet Szoftverház Kft - Szociálpolitikai program karbantartása</t>
  </si>
  <si>
    <t>SZO/75-10/2010</t>
  </si>
  <si>
    <t>Keszthelyi Vagyonvill Kft - Tűzjelző távfelügyeleti díja</t>
  </si>
  <si>
    <t>PMK/110-3/2010</t>
  </si>
  <si>
    <t>Keszthelyi Vagyonvill Kft - Riasztó távfelügyeleti díja</t>
  </si>
  <si>
    <t>Terc Kft - Építőipari költségvetés készítő program karbantartása</t>
  </si>
  <si>
    <t>KGO/202-9/2015</t>
  </si>
  <si>
    <t>Klíma Duó Bt - Klíma és légtechnikai berendezések karbantartása</t>
  </si>
  <si>
    <t>Németh Ferenc - Fénymásolópapír és háztartási papíráru</t>
  </si>
  <si>
    <t>Kovácsné Peszmeg Zsuzsanna - Nyomtatási kellékanyagok</t>
  </si>
  <si>
    <t>KGO/253-1/2015</t>
  </si>
  <si>
    <t>KÖZ-PÉNZKft - Számviteli szaktanácsadási tev.</t>
  </si>
  <si>
    <t>Clearwater Kft - Víz vásárlása</t>
  </si>
  <si>
    <t>Öko-Grill Kft</t>
  </si>
  <si>
    <t>Lindström Kft - szőnyeg bérleti díj</t>
  </si>
  <si>
    <t>I.1. A települési önkormányzatok működésének támogatása</t>
  </si>
  <si>
    <t xml:space="preserve">I.1.a) önkormányzati hivatal működésénak támogatása </t>
  </si>
  <si>
    <t>I.1.b) település-üzemeltetéshez kapcsolódó feladataellátás támogatása</t>
  </si>
  <si>
    <t xml:space="preserve">     I.1.ba) zöldterület gazdálkodással kapcsolatos feladatok ellátásának támogatása </t>
  </si>
  <si>
    <t xml:space="preserve">     V. beszámítás</t>
  </si>
  <si>
    <t xml:space="preserve">    I.1.ba) - V. zöldterület gazdálkodással kapcsolatos feladatok ellátásának támogatása  beszámítás után</t>
  </si>
  <si>
    <t xml:space="preserve">    I.1. bb) közvilágítás fenntartásának támogatása </t>
  </si>
  <si>
    <t xml:space="preserve">     I.1.bb) - V. közvilágítás fenntartásának támogatása beszámítás után </t>
  </si>
  <si>
    <t xml:space="preserve">     I.1.bc) köztemető fenntartással kapcsolatos feladatok támogatása </t>
  </si>
  <si>
    <r>
      <t>19,638  m</t>
    </r>
    <r>
      <rPr>
        <vertAlign val="superscript"/>
        <sz val="8"/>
        <color indexed="10"/>
        <rFont val="Times New Roman"/>
        <family val="1"/>
      </rPr>
      <t>2</t>
    </r>
  </si>
  <si>
    <t xml:space="preserve">      V. beszámítás</t>
  </si>
  <si>
    <t xml:space="preserve">      I.1.bc) - V. köztemető fenntartással kapcsolatos feladatok támogatása beszámítás után </t>
  </si>
  <si>
    <t xml:space="preserve">     I.1.bd) közutak fenntartásának támogatása </t>
  </si>
  <si>
    <t xml:space="preserve">       I.1.bd) - V. közutak fenntartásának támogatása beszámítás után </t>
  </si>
  <si>
    <t xml:space="preserve">I.1.c) egyéb önkormányzati feladatok </t>
  </si>
  <si>
    <t xml:space="preserve">    V. beszámítás</t>
  </si>
  <si>
    <t xml:space="preserve">     I.1.c) - V. egyéb önkormányzati feladatok támogatása beszámítás után</t>
  </si>
  <si>
    <t xml:space="preserve">I.1.d) lakott külterülettel kapcsolatos feladatok </t>
  </si>
  <si>
    <t xml:space="preserve">     V. beszámítás </t>
  </si>
  <si>
    <t xml:space="preserve">     I.1.d) - V. lakott külterülettel kapcsolatos feladatok támogatása beszámítás után</t>
  </si>
  <si>
    <t>I.1.e) üdülőhelyi feladatok támogatása  (2014. évben befolyt tény IFA alapján)</t>
  </si>
  <si>
    <t xml:space="preserve">    I.1.e) - V. üdülőhelyi feladatok támogatás beszámítás után</t>
  </si>
  <si>
    <t>I.1.6. 2015.évról áthúzódó (decemberi) bérkompenzáció</t>
  </si>
  <si>
    <t>II.1. Óvodapedagógusok és az óvodapedagógusok nevelő munkáját közvetlenül segítők bértámogatása</t>
  </si>
  <si>
    <t xml:space="preserve">  II.1. (1)1 óvodapedagógusok átlagbérének és közterheinek elismert összege 8 hó</t>
  </si>
  <si>
    <t xml:space="preserve">  II.1.(1)2 óvodapedagógusok átlagbérének és közterheinek elismert összege 4 hó</t>
  </si>
  <si>
    <t xml:space="preserve"> II.1.(2)1 óvodapedagógusok nevelő munkáját közvetlenük segítők átlagbérének és közterheinek elismert összege pedagógus végzettség 8 hó</t>
  </si>
  <si>
    <r>
      <t xml:space="preserve"> </t>
    </r>
    <r>
      <rPr>
        <sz val="9"/>
        <rFont val="Times New Roman"/>
        <family val="1"/>
      </rPr>
      <t>II.1.(3)1 óvodapedagógusok nevelő munkáját közvetlenük segítők átlagbérének és közterheinek elismert összege pedagógus végzettséggel  8 hó</t>
    </r>
  </si>
  <si>
    <t xml:space="preserve"> II.1.(2)2 óvodapedagógusok nevelő munkáját közvetlenük segítők átlagbérének és közterheinek elismert összege 4 hó</t>
  </si>
  <si>
    <t xml:space="preserve"> II.1.(3)2 óvodapedagógusok nevelő munkáját közvetlenük segítők átlagbérének és közterheinek elismert összege  pedagógus végzettséggel 4 hó</t>
  </si>
  <si>
    <t xml:space="preserve">  II.1.(5)2 pedagógusok szakképzettséggel rendelkező, óvodapedagógusok nevelő munkáját közvetlenük segítők  pótlólagos támogatása</t>
  </si>
  <si>
    <t xml:space="preserve">II.2. Óvodaműködtetési támogatás </t>
  </si>
  <si>
    <t xml:space="preserve"> II.2.(1) 1 óvodaműködtetési támogatás 8 hó (gyermekek nevelése a napi 8 órát  nem éri el)</t>
  </si>
  <si>
    <t xml:space="preserve"> II.2.(2) 1 óvodaműködtetési támogatás 8 hó (gyermekek nevelése a napi 8 órát eléri vagy meghaladja)</t>
  </si>
  <si>
    <t xml:space="preserve"> II.2.(1) 2 óvodaműködtetési támogatás 4 hó (gyermekek nevelése a napi 8 órát  nem éri el)</t>
  </si>
  <si>
    <t xml:space="preserve"> II.2.(2) 1 óvodaműködtetési támogatás 4 hó (gyermekek nevelése a napi 8 órát eléri vagy meghaladja)</t>
  </si>
  <si>
    <t xml:space="preserve">II.4. Köznevelési intézmények működéséhez kapcsolódó támogatás </t>
  </si>
  <si>
    <t>II.5.a Kiegészítő támogatás az óvodapedagógusok minősítéséből adódó többletkiadásokhoz</t>
  </si>
  <si>
    <t xml:space="preserve">    II.5.a (1).  Alapfokozatú végzettségű pedagógus II. kategóriába sorolt ov.ped.kiegészítő támogatása, akik a képesítést  2014.dec.31-ig szerezték</t>
  </si>
  <si>
    <t xml:space="preserve">    II.5.b (1).  Alapfokozatú végzettségű pedagógus II. kategóriába sorolt ov.ped.kiegészítő támogatása, akik a képesítést  2015. évben szerezték szerezték</t>
  </si>
  <si>
    <t>III.1. Pénzbeli szociális ellátások kiegészítése (évközi igénylés alapján)</t>
  </si>
  <si>
    <t>III. 2. Települési önkormányzatok szociális feladatok egyéb támogatása 32.000 Ft/fő alatti adóerőképesség esetén differenciáltan jár</t>
  </si>
  <si>
    <t>III. 3. Egyes szociális és gyermekjóléti feladatok támogatása</t>
  </si>
  <si>
    <t xml:space="preserve"> III. 3. a) Család- és gyermekjóléti szolgálat</t>
  </si>
  <si>
    <t xml:space="preserve">   III.3. aa) Számított szakmai létszám meghatározása</t>
  </si>
  <si>
    <t xml:space="preserve">   III. 3. aaa) Számított alaplétszám 2014. 01.01-i lakosságszám szerint (Cserszegtomaj 3079 fő + Hévíz 4837 fő)</t>
  </si>
  <si>
    <r>
      <t xml:space="preserve">   </t>
    </r>
    <r>
      <rPr>
        <sz val="9"/>
        <rFont val="Times New Roman"/>
        <family val="1"/>
      </rPr>
      <t>III. 3 aab) Számított kiegészítő létszám meghatározása közös hivatal esetén KLSZ= közöshivatal település szám szerint:0</t>
    </r>
  </si>
  <si>
    <r>
      <t xml:space="preserve">  </t>
    </r>
    <r>
      <rPr>
        <sz val="9"/>
        <rFont val="Times New Roman"/>
        <family val="1"/>
      </rPr>
      <t xml:space="preserve"> III. 3. aac) Számított alaplétszám korrekciója (minden más önkormányzat:1)</t>
    </r>
  </si>
  <si>
    <t xml:space="preserve">   III. 3. ab) Támogatás  összege Hévíz 1; Cserszegtomaj 1</t>
  </si>
  <si>
    <t xml:space="preserve">   III. 3. c). Szociális étkeztetés</t>
  </si>
  <si>
    <t xml:space="preserve">   III. 3. d) Házi segítségnyújtás  </t>
  </si>
  <si>
    <r>
      <t xml:space="preserve">  </t>
    </r>
    <r>
      <rPr>
        <sz val="9"/>
        <rFont val="Times New Roman"/>
        <family val="1"/>
      </rPr>
      <t xml:space="preserve"> III. 3. f) Időskorúak nappali intézményi  ellátása</t>
    </r>
  </si>
  <si>
    <t xml:space="preserve">   III. 3. j) Gyermekek napközbeni ellátása</t>
  </si>
  <si>
    <r>
      <t xml:space="preserve">   </t>
    </r>
    <r>
      <rPr>
        <sz val="9"/>
        <rFont val="Times New Roman"/>
        <family val="1"/>
      </rPr>
      <t>III. 3. ja) Bölcsődei ellátás</t>
    </r>
  </si>
  <si>
    <t xml:space="preserve">      III. 3. ja) 1 Bölcsődei ellátás </t>
  </si>
  <si>
    <t xml:space="preserve">III. 4. települési önk. által nyújtott egyes szociális szakosított ellátások, valamint a                 gyermekek átmeneti gondozásával kapcsolatos feladatok támogatása támogatás </t>
  </si>
  <si>
    <t xml:space="preserve">   III. 4. a) kötelezően foglalkoztatott szakmai dolgozók bértámogatása                                               51+6 demens=14,55</t>
  </si>
  <si>
    <t xml:space="preserve">   III. 4. b)  intézmény üzemeltetési támogatás </t>
  </si>
  <si>
    <t>III. 5. Gyermek étkeztetés támogatása</t>
  </si>
  <si>
    <t xml:space="preserve">   III. 5. a) Finanszírozás szempontjából elismert dolgozók bértámogatása</t>
  </si>
  <si>
    <t xml:space="preserve">   III. 5. b) Gyermekétkeztetés üzemeltetési támogatása  </t>
  </si>
  <si>
    <t xml:space="preserve">   III. 5. c) rászoruló gyermekek intézményen kívüli szünidei étkeztetésének támogatása  összege </t>
  </si>
  <si>
    <t>III. 6. Szociális ágazati pótlék (évközi igénylés alapján)</t>
  </si>
  <si>
    <t>IV. Települési önkormányzatok kulturális feladatainak támogatása</t>
  </si>
  <si>
    <t>IV. 1. Könyvtári, közművelődési és múzeumi feladatok támogatása</t>
  </si>
  <si>
    <t xml:space="preserve">  IV.1. d) Települési önkormányzatok nyilvános könyvtári és közművelődési fa támogatása </t>
  </si>
  <si>
    <t xml:space="preserve">   i) Települési önormányzatok könyvtári célú érdekeltségnövelő támogatása évközi megállapítás szerint </t>
  </si>
  <si>
    <t>Információ: Beszámítás összesen: =20223224779*0,55/100*1,05=116789124</t>
  </si>
  <si>
    <t>Költségvetési tv 2. sz melléklete alapján igényelt állami támogatás összesen:</t>
  </si>
  <si>
    <t>Magyar Posta - Postaköltség</t>
  </si>
  <si>
    <t>052/2006</t>
  </si>
  <si>
    <t>New Konstruktív Kft - Tüzeléstechnikai szolgáltatás</t>
  </si>
  <si>
    <t>KGO/259-6/2014</t>
  </si>
  <si>
    <t>TC Informatika Kft - Információs rendszer biztonsági feladatok, szabályzatok elkészítése</t>
  </si>
  <si>
    <t>Németh Ferenc - Tisztítószer beszerzés</t>
  </si>
  <si>
    <t>2017. évi várható önkormányzatok működési támogatásai</t>
  </si>
  <si>
    <t xml:space="preserve"> II.2.a(2) 1 óvodaműködtetési támogatás 4 hó (gyermekek nevelése a napi 8 órát eléri vagy meghaladja)</t>
  </si>
  <si>
    <t>II.4.a Kiegészítő támogatás az óvodapedagógusok minősítéséből adódó többletkiadásokhoz</t>
  </si>
  <si>
    <t xml:space="preserve">   III. 3 aab) Számított kiegészítő létszám meghatározása közös hivatal esetén KLSZ= közöshivatal település szám szerint:0</t>
  </si>
  <si>
    <t xml:space="preserve">   III. 3. aac) Számított alaplétszám korrekciója (minden más önkormányzat:1)</t>
  </si>
  <si>
    <t xml:space="preserve">       III. 3. da) Szociális segítés</t>
  </si>
  <si>
    <t xml:space="preserve">       III. 3. db) Személyi gondozás</t>
  </si>
  <si>
    <t xml:space="preserve">   III. 3. f) Időskorúak nappali intézményi  ellátása</t>
  </si>
  <si>
    <t xml:space="preserve">VI. Teljesítési adatokhoz kapcsolódó korrekciós támogatás </t>
  </si>
  <si>
    <r>
      <t xml:space="preserve">  </t>
    </r>
    <r>
      <rPr>
        <sz val="9"/>
        <rFont val="Times New Roman"/>
        <family val="1"/>
      </rPr>
      <t>VI.a) I.1.bb)-bd) pontok szerintri feladatokra</t>
    </r>
  </si>
  <si>
    <t xml:space="preserve">  VI.b) 2015. évi adóerő-képesség ismeretében a miniszreri módosítása szerint</t>
  </si>
  <si>
    <t>2017. évi várható bevétel</t>
  </si>
  <si>
    <t xml:space="preserve">  II.1.(4)2 óvodapedagógusok átlagbérének és közterheinek pótlólagos összege 2017/2017. tanévre</t>
  </si>
  <si>
    <t>Romkert gondnok</t>
  </si>
  <si>
    <t>I. összesen</t>
  </si>
  <si>
    <t>Beszámítás alapja:</t>
  </si>
  <si>
    <t>(I.1.e) sort terhelő összeg)</t>
  </si>
  <si>
    <t>II . Összesen</t>
  </si>
  <si>
    <r>
      <t xml:space="preserve"> </t>
    </r>
    <r>
      <rPr>
        <sz val="9"/>
        <rFont val="Times New Roman"/>
        <family val="1"/>
      </rPr>
      <t xml:space="preserve">  III. 4. a) kötelezően foglalkoztatott szakmai dolgozók bértámogatása                                               47+10 demens=14,75</t>
    </r>
  </si>
  <si>
    <t>III. összesen</t>
  </si>
  <si>
    <t>IV. összesen</t>
  </si>
  <si>
    <t>V. összesen</t>
  </si>
  <si>
    <t>VI. összesen</t>
  </si>
  <si>
    <t>I-VI mindösszesen</t>
  </si>
  <si>
    <t>Törlesztés</t>
  </si>
  <si>
    <t>Települési támogatás összesen:</t>
  </si>
  <si>
    <t>Ellátottak támogatása mindösszesen:</t>
  </si>
  <si>
    <t xml:space="preserve"> ellátottak pénzbeli juttatásai </t>
  </si>
  <si>
    <t xml:space="preserve">Rendszeres gyermekvédelmi támogatás </t>
  </si>
  <si>
    <t xml:space="preserve">                   működési célú tartalék </t>
  </si>
  <si>
    <t xml:space="preserve">                   általános tartalék </t>
  </si>
  <si>
    <t xml:space="preserve">       1.2 Elvonások, befizetések bevételei </t>
  </si>
  <si>
    <t xml:space="preserve">         8.1.3.1.  előző évi költségvetési maradvány  igénybevétele (B8131) </t>
  </si>
  <si>
    <r>
      <rPr>
        <sz val="9"/>
        <rFont val="Times New Roman"/>
        <family val="1"/>
      </rPr>
      <t>I.1.e) üdülőhelyi feladatok támogatása</t>
    </r>
    <r>
      <rPr>
        <sz val="9"/>
        <color indexed="40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</si>
  <si>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t xml:space="preserve"> II.1.(3)1 óvodapedagógusok nevelő munkáját közvetlenük segítők átlagbérének és közterheinek elismert összege pedagógus szakképzettséggel  8 hó</t>
  </si>
  <si>
    <t xml:space="preserve"> II.1.(3)2 óvodapedagógusok nevelő munkáját közvetlenük segítők átlagbérének és közterheinek elismert összege  pedagógus szakképzettséggel 4 hó</t>
  </si>
  <si>
    <t xml:space="preserve"> II.2. (1) 1 óvodaműködtetési támogatás 8 hó (gyermekek nevelése a napi 8 órát eléri vagy meghaladja)</t>
  </si>
  <si>
    <t xml:space="preserve"> II.2. (8) 1 óvodaműködtetési támogatás 8 hó (gyermekek nevelése a napi 8 órát  nem éri el, de eléri a 6 órát)</t>
  </si>
  <si>
    <t xml:space="preserve"> II.2. (6) 2 óvodaműködtetési támogatás 4 hó (gyermekek nevelése a napi 8 órát  nem éri el, de eléri a 6 órát)</t>
  </si>
  <si>
    <t xml:space="preserve">Gazdasági szervezet </t>
  </si>
  <si>
    <r>
      <t xml:space="preserve">     </t>
    </r>
    <r>
      <rPr>
        <sz val="7"/>
        <rFont val="Times New Roman"/>
        <family val="1"/>
      </rPr>
      <t xml:space="preserve"> 9.1.1. Hitel-, kölcsön törlesztés államháztartáson kívülre (K911)</t>
    </r>
  </si>
  <si>
    <t xml:space="preserve">         8.1.3.2. előző évi vállalkozási maradvány igénybevétele (B8132)</t>
  </si>
  <si>
    <r>
      <t xml:space="preserve">      </t>
    </r>
    <r>
      <rPr>
        <sz val="7"/>
        <color indexed="8"/>
        <rFont val="Times New Roman"/>
        <family val="1"/>
      </rPr>
      <t>8.1.1. Hitel-, kölcsön felvétel pü-i vállalkozásoktól</t>
    </r>
  </si>
  <si>
    <t xml:space="preserve">      8.1.1. Hitel-, kölcsön felvétel pü-i vállalkozásoktól</t>
  </si>
  <si>
    <t>Működési célú pénzeszköz átvétel Áht-n kívülről:</t>
  </si>
  <si>
    <t>Felhalmozási célú támoghatás Áht-n belülről:</t>
  </si>
  <si>
    <t xml:space="preserve">                Hitel felhasználása felhalmozásra </t>
  </si>
  <si>
    <r>
      <t xml:space="preserve">  </t>
    </r>
    <r>
      <rPr>
        <sz val="7"/>
        <color indexed="8"/>
        <rFont val="Times New Roman"/>
        <family val="1"/>
      </rPr>
      <t xml:space="preserve">    8.1.1. Hitel-, kölcsön felhasználása felhalmozási célra</t>
    </r>
  </si>
  <si>
    <r>
      <rPr>
        <b/>
        <sz val="9"/>
        <color indexed="8"/>
        <rFont val="Times New Roman"/>
        <family val="1"/>
      </rPr>
      <t>2018. évi  állami támogatásból származó várható bevétel</t>
    </r>
  </si>
  <si>
    <t>Hévízi népességnyilvántartás adata: 4705 fő</t>
  </si>
  <si>
    <r>
      <rPr>
        <sz val="9"/>
        <rFont val="Times New Roman"/>
        <family val="1"/>
      </rPr>
      <t>I.1.5. 2017. évról áthúzódó (decemberi) bérkompenzáció</t>
    </r>
    <r>
      <rPr>
        <sz val="9"/>
        <color indexed="10"/>
        <rFont val="Times New Roman"/>
        <family val="1"/>
      </rPr>
      <t xml:space="preserve"> </t>
    </r>
    <r>
      <rPr>
        <sz val="9"/>
        <color indexed="14"/>
        <rFont val="Times New Roman"/>
        <family val="1"/>
      </rPr>
      <t>(évközi adat lesz)</t>
    </r>
  </si>
  <si>
    <t>I.1.6. Polgármesteri iIlletmény támogatása (a 32.000 Ft/fő adőerőképességet meg nem haladó önkormányzatok esetében)</t>
  </si>
  <si>
    <t xml:space="preserve">    II.4.a (1).  Alapfokozatú végzettségű óvodapedagógus, pedagógus szakképzettséggel rendelkező segítők - pedagógus II. kategóriába sorolt ov.ped., pedagógus szakképzettséggel rendelkező segítők kiegészítő támogatása, akik aminősítést  2016. dec.31-ig szerezték </t>
  </si>
  <si>
    <t xml:space="preserve">    II.4.a (1).  Alapfokozatú végzettségű óvodapedagógus, pedagógus szakképzettséggel rendelkező segítők - pedagógus II. kategóriába sorolt ov.ped., pedagógus szakképzettséggel rendelkező segítők kiegészítő támogatása, akik a minősítést  2018. január 1-i átsorolással szerezték</t>
  </si>
  <si>
    <r>
      <rPr>
        <sz val="9"/>
        <rFont val="Times New Roman"/>
        <family val="1"/>
      </rPr>
      <t>III.1. Szociális ágazati összevont pótlék</t>
    </r>
    <r>
      <rPr>
        <sz val="9"/>
        <color indexed="10"/>
        <rFont val="Times New Roman"/>
        <family val="1"/>
      </rPr>
      <t xml:space="preserve"> </t>
    </r>
    <r>
      <rPr>
        <sz val="9"/>
        <color indexed="14"/>
        <rFont val="Times New Roman"/>
        <family val="1"/>
      </rPr>
      <t>(évközi MÁK által megállapított összegű folyósítás)</t>
    </r>
  </si>
  <si>
    <r>
      <rPr>
        <sz val="9"/>
        <rFont val="Times New Roman"/>
        <family val="1"/>
      </rPr>
      <t xml:space="preserve">   III. 3. aaa) Számított alaplétszám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(2017. 01.01-i lakosságszám szerint Cserszegtomaj 3117 fő) + (Hévíz népességnyilvántartó adata szerint 2017. 01.01: 4705 fő)</t>
    </r>
  </si>
  <si>
    <t xml:space="preserve">   III. 4. települési önk. által nyújtott egyes szociális szakosított ellátások, valamint a                 gyermekek átmeneti gondozásával kapcsolatos feladatok támogatása támogatás </t>
  </si>
  <si>
    <t>előző évi eredeti felmérés szerinti támogatás összege</t>
  </si>
  <si>
    <t xml:space="preserve">   III. 5. Gyermek étkeztetés támogatása</t>
  </si>
  <si>
    <t xml:space="preserve">      III. 5. a) Finanszírozás szempontjából elismert dolgozók bértámogatása</t>
  </si>
  <si>
    <t xml:space="preserve">      III. 5. b) Gyermekétkeztetés üzemeltetési támogatása  </t>
  </si>
  <si>
    <t xml:space="preserve">   III. 6. Rászoruló gyermekek intézményen kívüli szünidei étkeztetésének támogatása összege (Ft/étkezési adag, adóerőképeswség szerint differenciálva)</t>
  </si>
  <si>
    <t xml:space="preserve">  III 7. Bölcsőde, mini bölcsőde támogatása</t>
  </si>
  <si>
    <t xml:space="preserve">      III.7.a) Finanszírozás szempontjából elismert szakmai dolgozók bértámogatása</t>
  </si>
  <si>
    <t xml:space="preserve">              Bölcsődei dajkák, középfokú végzettségűkisgyermeknevelők, szaktanácsadók bértámogatása</t>
  </si>
  <si>
    <t>0,8 fő középfokú kisgyermeknevelő + 1 fő dajka</t>
  </si>
  <si>
    <t xml:space="preserve">               Felsőfokú végzettségű kisgyermeknevelők, szaktanácsadók bértámogatása</t>
  </si>
  <si>
    <t>2 fő felsőfokú kisgyermeknevelő + 0 fő szaktanácsadó</t>
  </si>
  <si>
    <t xml:space="preserve">      III.7.b) Bölcsődei üzemeltetési támogatás 32.000 Ft/fő/év adóerőképességet meg nem haladó települések részére (Hévíz adőerőképessége 60.708 Ft/fő)</t>
  </si>
  <si>
    <t>(előző évi állomány gyarapítás alapján évközben megítélt támogatás)</t>
  </si>
  <si>
    <t>IV.3. Kulturális illetménypótlék</t>
  </si>
  <si>
    <t>(évközben megállapított és folyósított támogatás)</t>
  </si>
  <si>
    <t>.</t>
  </si>
  <si>
    <t>Információ: V. Beszámítás szerinti támogatás csökkentés összesen: = 20.402.132.317*0,55/100*110/100=123.432.901</t>
  </si>
  <si>
    <t xml:space="preserve">                          Szolidaritási hozzájárulás: (123.432.901 - 671.759.619)*80%=0</t>
  </si>
  <si>
    <t>kék = fajlagos támogatási összeg változás</t>
  </si>
  <si>
    <t xml:space="preserve">2018. évi előirányzat </t>
  </si>
  <si>
    <t>Helyi önkormányzatok működésének és ágazati feladatainak várható 2018. évi támogatása 2018. évi mutatószám felmérés adatai alapján</t>
  </si>
  <si>
    <t>135+1*2+2*3=143 fő</t>
  </si>
  <si>
    <t>Beszámítás:2016. évi IPA alap szerint</t>
  </si>
  <si>
    <t>568 fő</t>
  </si>
  <si>
    <t>Felhalmozási kölcsön nyújtása</t>
  </si>
  <si>
    <t xml:space="preserve">           8.1.3.1.  előző évi költségvetési maradvány igénybevétele felh-ra</t>
  </si>
  <si>
    <t xml:space="preserve">rendezvények gazdasági ügyintézője </t>
  </si>
  <si>
    <t>gazdasági ügyintéző</t>
  </si>
  <si>
    <t>Új szinpad (heti 20 óra)</t>
  </si>
  <si>
    <t>Felhalmozási pénzeszköz átvétel Áht-n belülről összesen:</t>
  </si>
  <si>
    <t>Felhalmozási pénzeszköz átvétel Áht-n kívülről összesen:</t>
  </si>
  <si>
    <t>Felhalmozási bevételek:</t>
  </si>
  <si>
    <t>Felhalmozási célú állami támogatások</t>
  </si>
  <si>
    <t>Felhalmozási célú állami támogatások összesen:</t>
  </si>
  <si>
    <t>Felhalmozási bevételek összesen.:</t>
  </si>
  <si>
    <t xml:space="preserve"> Önkormányzat működési célú támogatások mindösszesen </t>
  </si>
  <si>
    <t>Polgármesteri Hivatal működési célú támogatás mindösszesen:</t>
  </si>
  <si>
    <t>Önkormányzat és intézményei működési célú támogatások mindösszesen:</t>
  </si>
  <si>
    <t>Működési célú támogatások államháztartáson belülre összesen:</t>
  </si>
  <si>
    <t>Önkormányzat és intézményei működési célú támogatások államháztartáson belülre  mindösszesen</t>
  </si>
  <si>
    <t>Önkormányzat és intézményei működési célú támogatások államháztartáson kívülre mindösszesen</t>
  </si>
  <si>
    <t xml:space="preserve">       2.1.  Felhalmozási célú önk-i támogatások (B21)</t>
  </si>
  <si>
    <t xml:space="preserve">       2.5. Egyéb felhalmozási célú támogatás Áht-n belülről (B25)</t>
  </si>
  <si>
    <t xml:space="preserve">    2. Felhalmozási célú támogatások államháztartáson belülről</t>
  </si>
  <si>
    <t xml:space="preserve">     6. Működési célú átvett pénzeszközök </t>
  </si>
  <si>
    <t>működési célú támogatások államháztartáson belülről  és kívülről</t>
  </si>
  <si>
    <t xml:space="preserve">                 felhalmozásci célú támog. államháztartáson kívülre (K89)</t>
  </si>
  <si>
    <t xml:space="preserve">                 felhalmozási célú tartalék  (K513)</t>
  </si>
  <si>
    <t xml:space="preserve">                 felhalmozási  visszatérítendő tám., kölcsön Áht-n kív. (K86)</t>
  </si>
  <si>
    <t xml:space="preserve">                 felhalmozásci célú támog. államháztartáson kívülre </t>
  </si>
  <si>
    <t xml:space="preserve">                 felhalmozási célú tartalék </t>
  </si>
  <si>
    <t>Brunszvik Teréz Napközi Otthonos Óvoda össz:*</t>
  </si>
  <si>
    <t>* A képviselő-testület 166/2018. (VII. 20.) határozata alapján  1 fő pedagógus asszisztens foglalkoztatása valósul meg megbízási szerződés formájában, 2018. szeptember 1. napjától 2019. június 15 napjáig. A megbízással allkalmazott létszám nem közalkalmazott.</t>
  </si>
  <si>
    <t>2019. évi  engedélyezett létszámkeret</t>
  </si>
  <si>
    <t>Hévíz Város Önkormányzat **</t>
  </si>
  <si>
    <t xml:space="preserve">** Az Önkormányzatnál a "Turisztikailag frekventált térségek integrált termék - és szolgáltatás fejlesztése" (gyógyhely) projekthez 2019. 01. 01-től 2020. 12. 31-ig 1 fő 8 órás porojektmenedzser és 1 fő 6 órás projektasszisztensi munkakör kerül létesítésre a Képviselő-testület 4/2019. (I. 15.) határozata szerint. </t>
  </si>
  <si>
    <t xml:space="preserve">  .../201. (……..) önkormányzati rendelet 5. melléklete</t>
  </si>
  <si>
    <t>Idősek bentlakásos ellátása</t>
  </si>
  <si>
    <t>Családi- és nővédelmi egészségügyi gondozás (védőnők)</t>
  </si>
  <si>
    <t>Bölcsődei  dajkák 2 fő  és kisegítő 1 fő</t>
  </si>
  <si>
    <t>Bölcsőde:                                                                bölcsődevezető, kisgyermeknevelő1 fő,  valamint  kisgyermeknevelő 4 fő</t>
  </si>
  <si>
    <t>Bölcsődei gyógypedagógiai asszisztens (4 órás)</t>
  </si>
  <si>
    <t>Háziorvosi ügyeleti ellátás: ügyeleti koordinátor 1 fő, gkvezető 3 fő, takaritó 1 fő</t>
  </si>
  <si>
    <t>Házi segítségnyújtás (vezető 1 fő és gondozó 7 fő)</t>
  </si>
  <si>
    <t xml:space="preserve"> 18. melléklet a ../2019. (…..) rendelethez, 5. melléklet 6/2019. (II. 1.) önkormányzati rendelethez  </t>
  </si>
  <si>
    <t>Működési célú támogatások államháztartáson kívülre összesen:</t>
  </si>
  <si>
    <t xml:space="preserve">2020. évi előirányzat </t>
  </si>
  <si>
    <t>2020. évi költségvetés</t>
  </si>
  <si>
    <t>2020. évi költségvetés felhalmozási bevételek</t>
  </si>
  <si>
    <t xml:space="preserve">2020. évi bevételi előirányzat </t>
  </si>
  <si>
    <t>2020. évi költségvetési rendelet</t>
  </si>
  <si>
    <t>Hitelállomány 2020. 01. 01. napján</t>
  </si>
  <si>
    <t>2020. évi közhatalmi bevételek</t>
  </si>
  <si>
    <r>
      <t xml:space="preserve">     </t>
    </r>
    <r>
      <rPr>
        <sz val="7"/>
        <color indexed="8"/>
        <rFont val="Times New Roman"/>
        <family val="1"/>
      </rPr>
      <t xml:space="preserve"> 8.1.1. Hitel-, kölcsön felvétel pü-i vállalkozásoktól</t>
    </r>
    <r>
      <rPr>
        <b/>
        <sz val="7"/>
        <color indexed="30"/>
        <rFont val="Times New Roman"/>
        <family val="1"/>
      </rPr>
      <t xml:space="preserve"> </t>
    </r>
  </si>
  <si>
    <t>önkormányzat által felvett hitelállomány alakulása, lejárat és eszközök alakulása szerinti bontásban</t>
  </si>
  <si>
    <t>Felvett hitel összege</t>
  </si>
  <si>
    <t>.../2020. (... ...) önkormányzati rendelet 2/4. melléklete</t>
  </si>
  <si>
    <r>
      <t xml:space="preserve">      </t>
    </r>
    <r>
      <rPr>
        <sz val="7"/>
        <color indexed="8"/>
        <rFont val="Times New Roman"/>
        <family val="1"/>
      </rPr>
      <t xml:space="preserve">8.1.1. Hitel-, kölcsön felvétel pü-i vállalkozásoktól (B811) </t>
    </r>
  </si>
  <si>
    <r>
      <t xml:space="preserve">      </t>
    </r>
    <r>
      <rPr>
        <sz val="7"/>
        <rFont val="Times New Roman"/>
        <family val="1"/>
      </rPr>
      <t xml:space="preserve">8.1.1. Hitel-, kölcsön felvétel  pü-i vállalkozásoktól  </t>
    </r>
  </si>
  <si>
    <t>Konyha-étterem</t>
  </si>
  <si>
    <t xml:space="preserve">Műszaki csoport </t>
  </si>
  <si>
    <t>Zöldterület és köztisztasági csoport</t>
  </si>
  <si>
    <t>Technikai dolgozók csoportja</t>
  </si>
  <si>
    <t xml:space="preserve">Teréz Anya Szociális Integrált Intézmény </t>
  </si>
  <si>
    <t xml:space="preserve">Dajka </t>
  </si>
  <si>
    <t>Pedagógiai asszisztens asszisztens</t>
  </si>
  <si>
    <t xml:space="preserve">Óvodatitkár </t>
  </si>
  <si>
    <t>2020. évi egyéb működési célú támogatások ÁHT-én beülre és  és működési támogatások ÁHT-n kívülre</t>
  </si>
  <si>
    <t xml:space="preserve">2020. évi bevételi terv  </t>
  </si>
  <si>
    <t>2020. évi terv</t>
  </si>
  <si>
    <t xml:space="preserve">2020.  évi előirányzat </t>
  </si>
  <si>
    <t xml:space="preserve">Működési hiány finanszírozása felhalmozási többlet terhére </t>
  </si>
  <si>
    <t>Táplánszentkereszt község Önkormányzata</t>
  </si>
  <si>
    <t xml:space="preserve"> Háztartásoknak nyújtott kölcsön</t>
  </si>
  <si>
    <t>lejárt</t>
  </si>
  <si>
    <t>Működési célú hitel, kölcsön</t>
  </si>
  <si>
    <t>Felhalmozási célú hitel, kölcsön</t>
  </si>
  <si>
    <t>Táplánszentkereszt község Önkormányzata és intézményei</t>
  </si>
  <si>
    <t>MEGNEVEZÉS</t>
  </si>
  <si>
    <t xml:space="preserve">Költségvetési engedélyezett létszámkeret (álláshely) (fő) ÖNKORMÁNYZAT </t>
  </si>
  <si>
    <t>Költségvetési engedélyezett létszámkeret (álláshely) (fő) POLGÁRMESTERI HIVATAL</t>
  </si>
  <si>
    <t>Költségvetési engedélyezett létszámkeret (álláshely) (fő) MŰVELŐDÉSI HÁZ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</si>
  <si>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</si>
  <si>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</si>
  <si>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</si>
  <si>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</si>
  <si>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</si>
  <si>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</si>
  <si>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</si>
  <si>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</si>
  <si>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</si>
  <si>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</si>
  <si>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</si>
  <si>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</si>
  <si>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</si>
  <si>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</si>
  <si>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</si>
  <si>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</si>
  <si>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</si>
  <si>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</si>
  <si>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</si>
  <si>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</si>
  <si>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</si>
  <si>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</si>
  <si>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</si>
  <si>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</si>
  <si>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</si>
  <si>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</si>
  <si>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</si>
  <si>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</si>
  <si>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Hivatal Windows és Office program vásárlás</t>
  </si>
  <si>
    <t>Hivatal régi épület mosdó felújítása</t>
  </si>
  <si>
    <t>Magyar Falu program - Óvodafejlesztés</t>
  </si>
  <si>
    <t>Magyar Falu program - Óvoda kerítés és járda felújítása</t>
  </si>
  <si>
    <t>Magyar Falu program - Járdafelújítás</t>
  </si>
  <si>
    <t>Művelődési ház felújítás - végszámla</t>
  </si>
  <si>
    <t>Park u. felújítás tervezési szerződés</t>
  </si>
  <si>
    <t>Vasivíz PFN számlák elszámolási kötelezettsége</t>
  </si>
  <si>
    <t>Táplánszentkereszt Község Önkormányzata</t>
  </si>
  <si>
    <t>Asztali számítógép beszerzés</t>
  </si>
  <si>
    <t>Táplánszentkereszti Polgármesteri Hivatal</t>
  </si>
  <si>
    <t>Németh Lajos Művelődési ház és Könyvtár</t>
  </si>
  <si>
    <t>Művelődési ház konyhabútor vásárlása</t>
  </si>
  <si>
    <t xml:space="preserve">Németh Lajos Művelődési ház és Könyvtár összesen </t>
  </si>
  <si>
    <t>Települési adó bevétel</t>
  </si>
  <si>
    <t>Talajterhelési díj bevétel</t>
  </si>
  <si>
    <t>Egyéb közhatalmi bevétel összesen:</t>
  </si>
  <si>
    <t>Működési célú pénzeszköz átvétel Áht-n belülről:</t>
  </si>
  <si>
    <t>Németh Lajos Művelődési Ház és Könyvtár</t>
  </si>
  <si>
    <t>Táplánszentkereszt Község Önkormányzata és intézményei</t>
  </si>
  <si>
    <t>Részesedések értékesítése:</t>
  </si>
  <si>
    <t>Háztartási kölcsön visszafizetése</t>
  </si>
  <si>
    <t>Táplánszentkereszt község Önkormányzata mindösszesen:</t>
  </si>
  <si>
    <t>Sajátos közhatalmi bevételek összesen:</t>
  </si>
  <si>
    <t>Egyéb közhatalmi bevétel</t>
  </si>
  <si>
    <t>Közhatalmi bevételek összesen:</t>
  </si>
  <si>
    <t xml:space="preserve">Táplánszentkereszt község Önkormányzata és intézményei
</t>
  </si>
  <si>
    <t>Mikrotérségi Társulás finanszírozása</t>
  </si>
  <si>
    <t>Óvodafenntartó Társulás finanszírozása</t>
  </si>
  <si>
    <t>Vérszállítás finanszírozása</t>
  </si>
  <si>
    <t>Fogorvosi alapellátás finanszírozása</t>
  </si>
  <si>
    <t xml:space="preserve">Orvosi ügyelet fenntartási hozzájárulás - 2019. év és 2020. év </t>
  </si>
  <si>
    <t>Bursa ösztöndíj támogatása</t>
  </si>
  <si>
    <t>TOP pályázat - 2018. évi záró elszámolás bevétele</t>
  </si>
  <si>
    <t>Első lakáshoz jutók támogatása</t>
  </si>
  <si>
    <t xml:space="preserve">                   működési célú tartalék (K513)</t>
  </si>
  <si>
    <t xml:space="preserve">                   általános tartalék  (K513)</t>
  </si>
  <si>
    <t>I. Táplánszentkereszti Polgármesteri Hivatal</t>
  </si>
  <si>
    <t>II. Németh Lajos Művelődési ház és Könyvtár</t>
  </si>
  <si>
    <t>Felhalmozási többlet felhasználása működési hiány fedezésére</t>
  </si>
  <si>
    <t xml:space="preserve"> 1/2020 (II. 26.) önkormányzati rendelet 1/1. melléklete</t>
  </si>
  <si>
    <t>2020. évi költségvetési rendeletb 1. sz. módosítása</t>
  </si>
  <si>
    <t xml:space="preserve"> önkormányzati rendelet 7. melléklete </t>
  </si>
  <si>
    <t xml:space="preserve"> önkormányzati rendelet 5. melléklete</t>
  </si>
  <si>
    <t>2020. évi engedélyezett létszámkeret 1. sz. módosítása</t>
  </si>
  <si>
    <t>2020. évi Pénzügyi mérleg 1. sz. módosítása</t>
  </si>
  <si>
    <t>Eredeti előirányzat</t>
  </si>
  <si>
    <t>Módosított előirányzat</t>
  </si>
  <si>
    <t>Teljesítés</t>
  </si>
  <si>
    <t xml:space="preserve"> önkormányzati rendelet 2/2. melléklete</t>
  </si>
  <si>
    <t>2020. évi költségvetési rendelet 1. sz. módosítása</t>
  </si>
  <si>
    <t xml:space="preserve">önkormányzati rendelet 3. melléklete   </t>
  </si>
  <si>
    <t xml:space="preserve"> önkormányzati rendelet 2/1. melléklete</t>
  </si>
  <si>
    <t>Eredeti
előirányzat</t>
  </si>
  <si>
    <t>Módosított
előirányzat</t>
  </si>
  <si>
    <t>2020. évi költségvetési rendelet 1.sz. módosítása</t>
  </si>
  <si>
    <t xml:space="preserve"> önkormányzati rendelet 1/9. melléklete</t>
  </si>
  <si>
    <t xml:space="preserve"> önkormányzati rendelet  2/3. melléklete </t>
  </si>
  <si>
    <t xml:space="preserve"> önkormányzati rendelet 1/8. melléklete</t>
  </si>
  <si>
    <t>NYDDU6. szennyvízrendszer kivitelezési munkái</t>
  </si>
  <si>
    <t>Orvosi rendelő felirat, kaputelefon</t>
  </si>
  <si>
    <t>2020. évi felhalmozási kiadásai - 1. sz. rendeletmódosítás</t>
  </si>
  <si>
    <t xml:space="preserve"> önkormányzati rendelet 1/7. melléklete</t>
  </si>
  <si>
    <t>1. sz. rendeletmódosítás</t>
  </si>
  <si>
    <t>önkormányzati rendelet 1/6. melléklete</t>
  </si>
  <si>
    <t>NYDDU6. pályázati támogatás bevétele</t>
  </si>
  <si>
    <t xml:space="preserve"> önkormányzati rendelet 1/5. melléklete</t>
  </si>
  <si>
    <t xml:space="preserve"> önkormányzati rendelet 1/4. melléklete </t>
  </si>
  <si>
    <t>2020. évi felhalmozási pénzügyi mérleg 1. sz. módosítása</t>
  </si>
  <si>
    <t xml:space="preserve"> önkormányzati rendelet 1/2. melléklete</t>
  </si>
  <si>
    <t xml:space="preserve">2020. évi pénzügyi mérleg 1. sz. módosítása </t>
  </si>
  <si>
    <t xml:space="preserve"> önkormányzati rendelet 1. melléklete </t>
  </si>
  <si>
    <t>2020. évi nettósított pénzügyi mérleg 1. sz. módosítása</t>
  </si>
  <si>
    <t>2020. évi működési pénzügyi mérleg 1. sz. módosítása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</si>
</sst>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000"/>
    <numFmt numFmtId="166" formatCode="#,##0.0"/>
    <numFmt numFmtId="167" formatCode="m&quot;. &quot;d\.;@"/>
    <numFmt numFmtId="168" formatCode="0.0"/>
    <numFmt numFmtId="169" formatCode="#,##0.0000"/>
    <numFmt numFmtId="170" formatCode="0;[Red]0"/>
  </numFmts>
  <fonts count="1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E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8"/>
      <name val="Arial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u val="single"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i/>
      <sz val="8"/>
      <name val="Times New Roman"/>
      <family val="1"/>
    </font>
    <font>
      <b/>
      <i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8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Arial CE"/>
      <family val="0"/>
    </font>
    <font>
      <b/>
      <sz val="9"/>
      <name val="Tahoma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7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8"/>
      <color indexed="10"/>
      <name val="Times New Roman"/>
      <family val="1"/>
    </font>
    <font>
      <sz val="7"/>
      <name val="Arial CE"/>
      <family val="2"/>
    </font>
    <font>
      <sz val="12"/>
      <name val="Arial CE"/>
      <family val="2"/>
    </font>
    <font>
      <i/>
      <sz val="9"/>
      <name val="Times New Roman"/>
      <family val="1"/>
    </font>
    <font>
      <sz val="12"/>
      <color indexed="8"/>
      <name val="Arial"/>
      <family val="2"/>
    </font>
    <font>
      <sz val="8"/>
      <color indexed="30"/>
      <name val="Times New Roman"/>
      <family val="1"/>
    </font>
    <font>
      <sz val="10"/>
      <color indexed="10"/>
      <name val="Arial CE"/>
      <family val="0"/>
    </font>
    <font>
      <b/>
      <sz val="9"/>
      <color indexed="10"/>
      <name val="Times New Roman"/>
      <family val="1"/>
    </font>
    <font>
      <sz val="9"/>
      <color indexed="10"/>
      <name val="Arial CE"/>
      <family val="2"/>
    </font>
    <font>
      <sz val="9"/>
      <color indexed="40"/>
      <name val="Times New Roman"/>
      <family val="1"/>
    </font>
    <font>
      <sz val="9"/>
      <color indexed="14"/>
      <name val="Times New Roman"/>
      <family val="1"/>
    </font>
    <font>
      <i/>
      <sz val="7"/>
      <name val="Times New Roman"/>
      <family val="1"/>
    </font>
    <font>
      <b/>
      <u val="single"/>
      <sz val="9"/>
      <name val="Times New Roman"/>
      <family val="1"/>
    </font>
    <font>
      <b/>
      <sz val="7"/>
      <color indexed="30"/>
      <name val="Times New Roman"/>
      <family val="1"/>
    </font>
    <font>
      <sz val="10"/>
      <color indexed="40"/>
      <name val="Times New Roman"/>
      <family val="1"/>
    </font>
    <font>
      <b/>
      <sz val="16"/>
      <color indexed="8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"/>
      <family val="1"/>
    </font>
    <font>
      <sz val="9"/>
      <color indexed="17"/>
      <name val="Arial CE"/>
      <family val="2"/>
    </font>
    <font>
      <sz val="10"/>
      <color indexed="17"/>
      <name val="Times New Roman"/>
      <family val="1"/>
    </font>
    <font>
      <b/>
      <sz val="9"/>
      <color indexed="17"/>
      <name val="Times New Roman"/>
      <family val="1"/>
    </font>
    <font>
      <sz val="12"/>
      <color indexed="40"/>
      <name val="Times New Roman"/>
      <family val="1"/>
    </font>
    <font>
      <b/>
      <sz val="8"/>
      <color indexed="8"/>
      <name val="Bernard MT Condensed"/>
      <family val="1"/>
    </font>
    <font>
      <b/>
      <u val="single"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40"/>
      <name val="Times New Roman"/>
      <family val="1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E"/>
      <family val="0"/>
    </font>
    <font>
      <b/>
      <sz val="9"/>
      <color rgb="FFFF0000"/>
      <name val="Times New Roman"/>
      <family val="1"/>
    </font>
    <font>
      <sz val="9"/>
      <color rgb="FFFF0000"/>
      <name val="Arial CE"/>
      <family val="2"/>
    </font>
    <font>
      <sz val="9"/>
      <color rgb="FF00B0F0"/>
      <name val="Times New Roman"/>
      <family val="1"/>
    </font>
    <font>
      <sz val="12"/>
      <color rgb="FFFF0000"/>
      <name val="Times New Roman"/>
      <family val="1"/>
    </font>
    <font>
      <sz val="8"/>
      <color rgb="FF0070C0"/>
      <name val="Times New Roman"/>
      <family val="1"/>
    </font>
    <font>
      <sz val="10"/>
      <color rgb="FF00B0F0"/>
      <name val="Times New Roman"/>
      <family val="1"/>
    </font>
    <font>
      <sz val="9"/>
      <color rgb="FF00B050"/>
      <name val="Times New Roman"/>
      <family val="1"/>
    </font>
    <font>
      <sz val="9"/>
      <color rgb="FF00B050"/>
      <name val="Arial CE"/>
      <family val="2"/>
    </font>
    <font>
      <sz val="8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F0"/>
      <name val="Times New Roman"/>
      <family val="1"/>
    </font>
    <font>
      <sz val="8"/>
      <color rgb="FF00B0F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rgb="FFFF0000"/>
      <name val="Times New Roman"/>
      <family val="1"/>
    </font>
    <font>
      <b/>
      <sz val="9"/>
      <color rgb="FF00B05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/>
      <top/>
      <bottom style="thin"/>
    </border>
    <border>
      <left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thin"/>
      <top style="medium">
        <color indexed="8"/>
      </top>
      <bottom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7" borderId="1" applyNumberFormat="0" applyAlignment="0" applyProtection="0"/>
    <xf numFmtId="0" fontId="0" fillId="22" borderId="7" applyNumberFormat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7" fillId="26" borderId="0" applyNumberFormat="0" applyBorder="0" applyAlignment="0" applyProtection="0"/>
    <xf numFmtId="0" fontId="127" fillId="27" borderId="0" applyNumberFormat="0" applyBorder="0" applyAlignment="0" applyProtection="0"/>
    <xf numFmtId="0" fontId="127" fillId="28" borderId="0" applyNumberFormat="0" applyBorder="0" applyAlignment="0" applyProtection="0"/>
    <xf numFmtId="0" fontId="13" fillId="4" borderId="0" applyNumberFormat="0" applyBorder="0" applyAlignment="0" applyProtection="0"/>
    <xf numFmtId="0" fontId="15" fillId="20" borderId="8" applyNumberFormat="0" applyAlignment="0" applyProtection="0"/>
    <xf numFmtId="0" fontId="1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0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2" borderId="7" applyNumberFormat="0" applyAlignment="0" applyProtection="0"/>
    <xf numFmtId="0" fontId="15" fillId="20" borderId="8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6" fillId="29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36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31" fillId="0" borderId="0" xfId="93" applyFont="1" applyAlignment="1">
      <alignment vertical="center"/>
      <protection/>
    </xf>
    <xf numFmtId="0" fontId="31" fillId="0" borderId="0" xfId="93" applyFont="1" applyBorder="1" applyAlignment="1">
      <alignment vertical="center"/>
      <protection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 horizontal="right"/>
    </xf>
    <xf numFmtId="0" fontId="45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41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 wrapText="1"/>
    </xf>
    <xf numFmtId="167" fontId="27" fillId="0" borderId="1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67" fontId="2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34" fillId="0" borderId="0" xfId="99" applyFont="1">
      <alignment/>
      <protection/>
    </xf>
    <xf numFmtId="0" fontId="36" fillId="0" borderId="0" xfId="99" applyFont="1">
      <alignment/>
      <protection/>
    </xf>
    <xf numFmtId="3" fontId="27" fillId="0" borderId="0" xfId="99" applyNumberFormat="1" applyFont="1">
      <alignment/>
      <protection/>
    </xf>
    <xf numFmtId="3" fontId="24" fillId="0" borderId="0" xfId="99" applyNumberFormat="1" applyFont="1" applyBorder="1" applyAlignment="1">
      <alignment horizontal="left" vertical="center" wrapText="1"/>
      <protection/>
    </xf>
    <xf numFmtId="3" fontId="27" fillId="0" borderId="0" xfId="99" applyNumberFormat="1" applyFont="1" applyBorder="1">
      <alignment/>
      <protection/>
    </xf>
    <xf numFmtId="3" fontId="24" fillId="0" borderId="0" xfId="99" applyNumberFormat="1" applyFont="1" applyBorder="1">
      <alignment/>
      <protection/>
    </xf>
    <xf numFmtId="3" fontId="27" fillId="0" borderId="0" xfId="99" applyNumberFormat="1" applyFont="1" applyFill="1" applyBorder="1" applyAlignment="1">
      <alignment horizontal="left" vertical="center" wrapText="1"/>
      <protection/>
    </xf>
    <xf numFmtId="3" fontId="24" fillId="0" borderId="13" xfId="99" applyNumberFormat="1" applyFont="1" applyFill="1" applyBorder="1" applyAlignment="1">
      <alignment horizontal="left" vertical="center" wrapText="1"/>
      <protection/>
    </xf>
    <xf numFmtId="3" fontId="24" fillId="0" borderId="13" xfId="99" applyNumberFormat="1" applyFont="1" applyBorder="1">
      <alignment/>
      <protection/>
    </xf>
    <xf numFmtId="3" fontId="29" fillId="0" borderId="0" xfId="99" applyNumberFormat="1" applyFont="1" applyBorder="1" applyAlignment="1">
      <alignment horizontal="left" vertical="center" wrapText="1"/>
      <protection/>
    </xf>
    <xf numFmtId="3" fontId="27" fillId="0" borderId="0" xfId="99" applyNumberFormat="1" applyFont="1" applyFill="1" applyBorder="1">
      <alignment/>
      <protection/>
    </xf>
    <xf numFmtId="3" fontId="24" fillId="0" borderId="0" xfId="99" applyNumberFormat="1" applyFont="1">
      <alignment/>
      <protection/>
    </xf>
    <xf numFmtId="3" fontId="29" fillId="0" borderId="0" xfId="99" applyNumberFormat="1" applyFont="1" applyFill="1" applyBorder="1" applyAlignment="1">
      <alignment horizontal="left" vertical="center" wrapText="1"/>
      <protection/>
    </xf>
    <xf numFmtId="0" fontId="27" fillId="0" borderId="0" xfId="99" applyFont="1">
      <alignment/>
      <protection/>
    </xf>
    <xf numFmtId="3" fontId="24" fillId="0" borderId="13" xfId="99" applyNumberFormat="1" applyFont="1" applyFill="1" applyBorder="1">
      <alignment/>
      <protection/>
    </xf>
    <xf numFmtId="3" fontId="24" fillId="0" borderId="0" xfId="99" applyNumberFormat="1" applyFont="1" applyFill="1" applyBorder="1" applyAlignment="1">
      <alignment horizontal="left" vertical="center" wrapText="1"/>
      <protection/>
    </xf>
    <xf numFmtId="3" fontId="24" fillId="0" borderId="0" xfId="99" applyNumberFormat="1" applyFont="1" applyFill="1" applyBorder="1">
      <alignment/>
      <protection/>
    </xf>
    <xf numFmtId="0" fontId="56" fillId="0" borderId="0" xfId="99" applyFont="1">
      <alignment/>
      <protection/>
    </xf>
    <xf numFmtId="3" fontId="29" fillId="0" borderId="0" xfId="99" applyNumberFormat="1" applyFont="1" applyBorder="1">
      <alignment/>
      <protection/>
    </xf>
    <xf numFmtId="3" fontId="24" fillId="0" borderId="13" xfId="99" applyNumberFormat="1" applyFont="1" applyBorder="1" applyAlignment="1">
      <alignment horizontal="left" vertical="center" wrapText="1"/>
      <protection/>
    </xf>
    <xf numFmtId="3" fontId="27" fillId="0" borderId="0" xfId="99" applyNumberFormat="1" applyFont="1" applyBorder="1" applyAlignment="1">
      <alignment horizontal="left" vertical="center" wrapText="1"/>
      <protection/>
    </xf>
    <xf numFmtId="3" fontId="36" fillId="0" borderId="0" xfId="99" applyNumberFormat="1" applyFont="1" applyFill="1" applyBorder="1" applyAlignment="1">
      <alignment horizontal="left" vertical="center" wrapText="1"/>
      <protection/>
    </xf>
    <xf numFmtId="0" fontId="57" fillId="0" borderId="0" xfId="99" applyFont="1">
      <alignment/>
      <protection/>
    </xf>
    <xf numFmtId="0" fontId="29" fillId="0" borderId="0" xfId="99" applyFont="1">
      <alignment/>
      <protection/>
    </xf>
    <xf numFmtId="3" fontId="36" fillId="0" borderId="0" xfId="99" applyNumberFormat="1" applyFont="1">
      <alignment/>
      <protection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3" fontId="53" fillId="0" borderId="0" xfId="0" applyNumberFormat="1" applyFont="1" applyAlignment="1">
      <alignment/>
    </xf>
    <xf numFmtId="3" fontId="53" fillId="0" borderId="0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0" fontId="60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3" fontId="34" fillId="0" borderId="0" xfId="99" applyNumberFormat="1" applyFont="1" applyBorder="1">
      <alignment/>
      <protection/>
    </xf>
    <xf numFmtId="3" fontId="6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wrapText="1"/>
    </xf>
    <xf numFmtId="3" fontId="53" fillId="0" borderId="15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3" fontId="24" fillId="0" borderId="16" xfId="99" applyNumberFormat="1" applyFont="1" applyBorder="1" applyAlignment="1">
      <alignment horizontal="center" vertical="center"/>
      <protection/>
    </xf>
    <xf numFmtId="3" fontId="24" fillId="0" borderId="14" xfId="99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3" fontId="30" fillId="0" borderId="0" xfId="0" applyNumberFormat="1" applyFont="1" applyAlignment="1">
      <alignment/>
    </xf>
    <xf numFmtId="0" fontId="66" fillId="0" borderId="0" xfId="0" applyFont="1" applyAlignment="1">
      <alignment/>
    </xf>
    <xf numFmtId="0" fontId="30" fillId="0" borderId="0" xfId="0" applyFont="1" applyAlignment="1">
      <alignment/>
    </xf>
    <xf numFmtId="0" fontId="52" fillId="0" borderId="0" xfId="0" applyFont="1" applyAlignment="1">
      <alignment/>
    </xf>
    <xf numFmtId="3" fontId="24" fillId="0" borderId="17" xfId="99" applyNumberFormat="1" applyFont="1" applyBorder="1">
      <alignment/>
      <protection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33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3" fontId="53" fillId="0" borderId="0" xfId="95" applyNumberFormat="1" applyFont="1" applyBorder="1">
      <alignment/>
      <protection/>
    </xf>
    <xf numFmtId="3" fontId="27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27" fillId="0" borderId="15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63" fillId="0" borderId="0" xfId="0" applyFont="1" applyBorder="1" applyAlignment="1">
      <alignment/>
    </xf>
    <xf numFmtId="3" fontId="63" fillId="0" borderId="15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15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53" fillId="0" borderId="15" xfId="0" applyNumberFormat="1" applyFont="1" applyBorder="1" applyAlignment="1">
      <alignment wrapText="1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7" fillId="0" borderId="15" xfId="0" applyFont="1" applyBorder="1" applyAlignment="1">
      <alignment/>
    </xf>
    <xf numFmtId="3" fontId="60" fillId="0" borderId="0" xfId="0" applyNumberFormat="1" applyFont="1" applyBorder="1" applyAlignment="1">
      <alignment wrapText="1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3" fontId="29" fillId="0" borderId="0" xfId="0" applyNumberFormat="1" applyFont="1" applyAlignment="1">
      <alignment/>
    </xf>
    <xf numFmtId="0" fontId="34" fillId="0" borderId="15" xfId="0" applyFont="1" applyBorder="1" applyAlignment="1">
      <alignment/>
    </xf>
    <xf numFmtId="0" fontId="52" fillId="0" borderId="0" xfId="93" applyFont="1" applyAlignment="1">
      <alignment vertical="center"/>
      <protection/>
    </xf>
    <xf numFmtId="3" fontId="69" fillId="0" borderId="18" xfId="93" applyNumberFormat="1" applyFont="1" applyFill="1" applyBorder="1" applyAlignment="1">
      <alignment horizontal="center" vertical="center" wrapText="1"/>
      <protection/>
    </xf>
    <xf numFmtId="0" fontId="52" fillId="0" borderId="19" xfId="93" applyFont="1" applyBorder="1" applyAlignment="1">
      <alignment vertical="center"/>
      <protection/>
    </xf>
    <xf numFmtId="3" fontId="21" fillId="0" borderId="19" xfId="93" applyNumberFormat="1" applyFont="1" applyFill="1" applyBorder="1" applyAlignment="1">
      <alignment vertical="center"/>
      <protection/>
    </xf>
    <xf numFmtId="3" fontId="52" fillId="0" borderId="0" xfId="93" applyNumberFormat="1" applyFont="1" applyAlignment="1">
      <alignment vertical="center"/>
      <protection/>
    </xf>
    <xf numFmtId="0" fontId="70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/>
    </xf>
    <xf numFmtId="3" fontId="33" fillId="0" borderId="0" xfId="0" applyNumberFormat="1" applyFont="1" applyAlignment="1">
      <alignment/>
    </xf>
    <xf numFmtId="0" fontId="24" fillId="0" borderId="0" xfId="0" applyFont="1" applyAlignment="1">
      <alignment horizontal="left" wrapText="1"/>
    </xf>
    <xf numFmtId="0" fontId="7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5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3" fontId="60" fillId="0" borderId="20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 wrapText="1"/>
    </xf>
    <xf numFmtId="3" fontId="60" fillId="0" borderId="22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/>
    </xf>
    <xf numFmtId="0" fontId="53" fillId="0" borderId="0" xfId="0" applyFont="1" applyFill="1" applyBorder="1" applyAlignment="1">
      <alignment/>
    </xf>
    <xf numFmtId="3" fontId="53" fillId="0" borderId="23" xfId="0" applyNumberFormat="1" applyFont="1" applyFill="1" applyBorder="1" applyAlignment="1">
      <alignment/>
    </xf>
    <xf numFmtId="3" fontId="53" fillId="0" borderId="14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3" fontId="60" fillId="0" borderId="16" xfId="0" applyNumberFormat="1" applyFont="1" applyBorder="1" applyAlignment="1">
      <alignment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3" fontId="60" fillId="0" borderId="0" xfId="0" applyNumberFormat="1" applyFont="1" applyAlignment="1">
      <alignment/>
    </xf>
    <xf numFmtId="3" fontId="53" fillId="0" borderId="15" xfId="0" applyNumberFormat="1" applyFont="1" applyFill="1" applyBorder="1" applyAlignment="1">
      <alignment/>
    </xf>
    <xf numFmtId="0" fontId="53" fillId="0" borderId="24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7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4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3" fillId="0" borderId="12" xfId="0" applyFont="1" applyBorder="1" applyAlignment="1">
      <alignment/>
    </xf>
    <xf numFmtId="3" fontId="21" fillId="0" borderId="0" xfId="0" applyNumberFormat="1" applyFont="1" applyAlignment="1">
      <alignment/>
    </xf>
    <xf numFmtId="3" fontId="53" fillId="0" borderId="0" xfId="0" applyNumberFormat="1" applyFont="1" applyBorder="1" applyAlignment="1">
      <alignment horizontal="right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26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3" fillId="0" borderId="0" xfId="0" applyFont="1" applyAlignment="1">
      <alignment wrapText="1"/>
    </xf>
    <xf numFmtId="3" fontId="23" fillId="0" borderId="26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3" fontId="23" fillId="0" borderId="27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36" fillId="0" borderId="0" xfId="99" applyFont="1" applyAlignment="1">
      <alignment horizontal="center" vertical="center"/>
      <protection/>
    </xf>
    <xf numFmtId="3" fontId="54" fillId="0" borderId="0" xfId="0" applyNumberFormat="1" applyFont="1" applyBorder="1" applyAlignment="1">
      <alignment/>
    </xf>
    <xf numFmtId="3" fontId="69" fillId="0" borderId="28" xfId="93" applyNumberFormat="1" applyFont="1" applyFill="1" applyBorder="1" applyAlignment="1">
      <alignment horizontal="center" vertical="center" wrapText="1"/>
      <protection/>
    </xf>
    <xf numFmtId="3" fontId="69" fillId="0" borderId="29" xfId="93" applyNumberFormat="1" applyFont="1" applyFill="1" applyBorder="1" applyAlignment="1">
      <alignment horizontal="center" vertical="center" wrapText="1"/>
      <protection/>
    </xf>
    <xf numFmtId="3" fontId="30" fillId="0" borderId="0" xfId="93" applyNumberFormat="1" applyFont="1" applyAlignment="1">
      <alignment vertical="center"/>
      <protection/>
    </xf>
    <xf numFmtId="3" fontId="22" fillId="0" borderId="19" xfId="96" applyNumberFormat="1" applyFont="1" applyBorder="1" applyAlignment="1">
      <alignment vertical="center"/>
      <protection/>
    </xf>
    <xf numFmtId="3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65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3" fontId="61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1" fillId="0" borderId="30" xfId="0" applyFont="1" applyBorder="1" applyAlignment="1">
      <alignment/>
    </xf>
    <xf numFmtId="3" fontId="24" fillId="0" borderId="31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0" fontId="29" fillId="0" borderId="0" xfId="0" applyFont="1" applyAlignment="1">
      <alignment horizontal="center" vertical="center" wrapText="1"/>
    </xf>
    <xf numFmtId="3" fontId="53" fillId="0" borderId="20" xfId="0" applyNumberFormat="1" applyFont="1" applyBorder="1" applyAlignment="1">
      <alignment horizontal="center" vertical="center"/>
    </xf>
    <xf numFmtId="3" fontId="55" fillId="0" borderId="32" xfId="0" applyNumberFormat="1" applyFont="1" applyBorder="1" applyAlignment="1">
      <alignment/>
    </xf>
    <xf numFmtId="0" fontId="76" fillId="0" borderId="0" xfId="0" applyFont="1" applyAlignment="1">
      <alignment/>
    </xf>
    <xf numFmtId="3" fontId="60" fillId="0" borderId="33" xfId="0" applyNumberFormat="1" applyFont="1" applyBorder="1" applyAlignment="1">
      <alignment horizontal="center" vertical="center" wrapText="1"/>
    </xf>
    <xf numFmtId="3" fontId="60" fillId="0" borderId="34" xfId="0" applyNumberFormat="1" applyFont="1" applyBorder="1" applyAlignment="1">
      <alignment horizontal="center" vertical="center"/>
    </xf>
    <xf numFmtId="3" fontId="60" fillId="0" borderId="35" xfId="0" applyNumberFormat="1" applyFont="1" applyBorder="1" applyAlignment="1">
      <alignment horizontal="center" vertical="center" wrapText="1"/>
    </xf>
    <xf numFmtId="3" fontId="60" fillId="0" borderId="36" xfId="0" applyNumberFormat="1" applyFont="1" applyBorder="1" applyAlignment="1">
      <alignment horizontal="center" vertical="center" wrapText="1"/>
    </xf>
    <xf numFmtId="3" fontId="53" fillId="0" borderId="0" xfId="0" applyNumberFormat="1" applyFont="1" applyAlignment="1">
      <alignment horizontal="right"/>
    </xf>
    <xf numFmtId="3" fontId="60" fillId="0" borderId="37" xfId="0" applyNumberFormat="1" applyFont="1" applyBorder="1" applyAlignment="1">
      <alignment horizontal="center" vertical="center" wrapText="1"/>
    </xf>
    <xf numFmtId="3" fontId="60" fillId="0" borderId="38" xfId="0" applyNumberFormat="1" applyFont="1" applyBorder="1" applyAlignment="1">
      <alignment horizontal="center" vertical="center" wrapText="1"/>
    </xf>
    <xf numFmtId="3" fontId="53" fillId="0" borderId="39" xfId="0" applyNumberFormat="1" applyFont="1" applyBorder="1" applyAlignment="1">
      <alignment horizontal="right" vertical="center" wrapText="1"/>
    </xf>
    <xf numFmtId="3" fontId="60" fillId="0" borderId="40" xfId="0" applyNumberFormat="1" applyFont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/>
    </xf>
    <xf numFmtId="3" fontId="54" fillId="0" borderId="41" xfId="0" applyNumberFormat="1" applyFont="1" applyBorder="1" applyAlignment="1">
      <alignment horizontal="right"/>
    </xf>
    <xf numFmtId="3" fontId="55" fillId="0" borderId="42" xfId="0" applyNumberFormat="1" applyFont="1" applyBorder="1" applyAlignment="1">
      <alignment/>
    </xf>
    <xf numFmtId="49" fontId="27" fillId="0" borderId="0" xfId="99" applyNumberFormat="1" applyFont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1" fillId="0" borderId="0" xfId="0" applyFont="1" applyBorder="1" applyAlignment="1">
      <alignment wrapText="1"/>
    </xf>
    <xf numFmtId="0" fontId="27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right"/>
    </xf>
    <xf numFmtId="3" fontId="22" fillId="0" borderId="14" xfId="0" applyNumberFormat="1" applyFont="1" applyBorder="1" applyAlignment="1">
      <alignment/>
    </xf>
    <xf numFmtId="3" fontId="24" fillId="0" borderId="16" xfId="99" applyNumberFormat="1" applyFont="1" applyBorder="1" applyAlignment="1">
      <alignment horizontal="center" vertical="center" wrapText="1"/>
      <protection/>
    </xf>
    <xf numFmtId="3" fontId="27" fillId="0" borderId="0" xfId="99" applyNumberFormat="1" applyFont="1" applyAlignment="1">
      <alignment wrapText="1"/>
      <protection/>
    </xf>
    <xf numFmtId="0" fontId="36" fillId="0" borderId="0" xfId="99" applyFont="1" applyAlignment="1">
      <alignment wrapText="1"/>
      <protection/>
    </xf>
    <xf numFmtId="0" fontId="0" fillId="0" borderId="43" xfId="0" applyBorder="1" applyAlignment="1">
      <alignment/>
    </xf>
    <xf numFmtId="3" fontId="60" fillId="0" borderId="44" xfId="0" applyNumberFormat="1" applyFont="1" applyFill="1" applyBorder="1" applyAlignment="1">
      <alignment/>
    </xf>
    <xf numFmtId="3" fontId="60" fillId="0" borderId="45" xfId="0" applyNumberFormat="1" applyFont="1" applyBorder="1" applyAlignment="1">
      <alignment/>
    </xf>
    <xf numFmtId="3" fontId="38" fillId="0" borderId="0" xfId="0" applyNumberFormat="1" applyFont="1" applyAlignment="1">
      <alignment horizontal="right"/>
    </xf>
    <xf numFmtId="3" fontId="54" fillId="0" borderId="0" xfId="95" applyNumberFormat="1" applyFont="1" applyBorder="1">
      <alignment/>
      <protection/>
    </xf>
    <xf numFmtId="3" fontId="38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81" fillId="0" borderId="0" xfId="94" applyFont="1" applyAlignment="1">
      <alignment/>
      <protection/>
    </xf>
    <xf numFmtId="0" fontId="81" fillId="0" borderId="0" xfId="94" applyFont="1" applyAlignment="1">
      <alignment horizontal="center"/>
      <protection/>
    </xf>
    <xf numFmtId="0" fontId="79" fillId="0" borderId="0" xfId="94" applyFont="1" applyAlignment="1">
      <alignment horizontal="center"/>
      <protection/>
    </xf>
    <xf numFmtId="0" fontId="79" fillId="0" borderId="0" xfId="94" applyFont="1" applyAlignment="1">
      <alignment horizontal="right"/>
      <protection/>
    </xf>
    <xf numFmtId="0" fontId="81" fillId="0" borderId="19" xfId="94" applyFont="1" applyBorder="1" applyAlignment="1">
      <alignment horizontal="center"/>
      <protection/>
    </xf>
    <xf numFmtId="0" fontId="19" fillId="0" borderId="0" xfId="94" applyFont="1" applyAlignment="1">
      <alignment/>
      <protection/>
    </xf>
    <xf numFmtId="0" fontId="19" fillId="0" borderId="0" xfId="94" applyFont="1" applyAlignment="1">
      <alignment wrapText="1"/>
      <protection/>
    </xf>
    <xf numFmtId="0" fontId="19" fillId="0" borderId="0" xfId="94" applyFont="1" applyBorder="1" applyAlignment="1">
      <alignment/>
      <protection/>
    </xf>
    <xf numFmtId="0" fontId="19" fillId="0" borderId="0" xfId="94" applyFont="1" applyBorder="1" applyAlignment="1" applyProtection="1">
      <alignment wrapText="1"/>
      <protection locked="0"/>
    </xf>
    <xf numFmtId="0" fontId="48" fillId="0" borderId="0" xfId="94" applyFont="1" applyBorder="1" applyAlignment="1">
      <alignment/>
      <protection/>
    </xf>
    <xf numFmtId="0" fontId="48" fillId="0" borderId="0" xfId="94" applyFont="1" applyBorder="1" applyAlignment="1" applyProtection="1">
      <alignment wrapText="1"/>
      <protection locked="0"/>
    </xf>
    <xf numFmtId="3" fontId="79" fillId="0" borderId="0" xfId="94" applyNumberFormat="1" applyFont="1" applyAlignment="1">
      <alignment/>
      <protection/>
    </xf>
    <xf numFmtId="0" fontId="79" fillId="0" borderId="0" xfId="94" applyFont="1" applyBorder="1" applyAlignment="1">
      <alignment horizontal="center"/>
      <protection/>
    </xf>
    <xf numFmtId="0" fontId="79" fillId="0" borderId="0" xfId="94" applyFont="1" applyAlignment="1">
      <alignment horizontal="left"/>
      <protection/>
    </xf>
    <xf numFmtId="0" fontId="79" fillId="0" borderId="0" xfId="94" applyFont="1" applyAlignment="1">
      <alignment/>
      <protection/>
    </xf>
    <xf numFmtId="14" fontId="79" fillId="0" borderId="0" xfId="94" applyNumberFormat="1" applyFont="1" applyAlignment="1">
      <alignment horizontal="right"/>
      <protection/>
    </xf>
    <xf numFmtId="0" fontId="79" fillId="0" borderId="0" xfId="94" applyFont="1" applyBorder="1" applyAlignment="1">
      <alignment horizontal="left"/>
      <protection/>
    </xf>
    <xf numFmtId="0" fontId="79" fillId="0" borderId="0" xfId="94" applyFont="1" applyBorder="1" applyAlignment="1">
      <alignment horizontal="left" wrapText="1"/>
      <protection/>
    </xf>
    <xf numFmtId="14" fontId="79" fillId="0" borderId="0" xfId="94" applyNumberFormat="1" applyFont="1" applyBorder="1" applyAlignment="1">
      <alignment horizontal="right"/>
      <protection/>
    </xf>
    <xf numFmtId="0" fontId="79" fillId="0" borderId="0" xfId="94" applyFont="1" applyBorder="1" applyAlignment="1">
      <alignment horizontal="right"/>
      <protection/>
    </xf>
    <xf numFmtId="14" fontId="79" fillId="0" borderId="0" xfId="94" applyNumberFormat="1" applyFont="1" applyBorder="1" applyAlignment="1" applyProtection="1">
      <alignment horizontal="left"/>
      <protection locked="0"/>
    </xf>
    <xf numFmtId="0" fontId="79" fillId="0" borderId="0" xfId="94" applyFont="1" applyBorder="1" applyAlignment="1" applyProtection="1">
      <alignment horizontal="left" wrapText="1"/>
      <protection locked="0"/>
    </xf>
    <xf numFmtId="14" fontId="79" fillId="0" borderId="0" xfId="94" applyNumberFormat="1" applyFont="1" applyBorder="1" applyAlignment="1" applyProtection="1">
      <alignment horizontal="right"/>
      <protection locked="0"/>
    </xf>
    <xf numFmtId="1" fontId="79" fillId="0" borderId="0" xfId="94" applyNumberFormat="1" applyFont="1" applyBorder="1" applyAlignment="1" applyProtection="1">
      <alignment wrapText="1"/>
      <protection locked="0"/>
    </xf>
    <xf numFmtId="1" fontId="79" fillId="0" borderId="0" xfId="94" applyNumberFormat="1" applyFont="1" applyBorder="1" applyAlignment="1" applyProtection="1">
      <alignment/>
      <protection locked="0"/>
    </xf>
    <xf numFmtId="1" fontId="48" fillId="0" borderId="0" xfId="94" applyNumberFormat="1" applyFont="1" applyBorder="1" applyAlignment="1" applyProtection="1">
      <alignment/>
      <protection locked="0"/>
    </xf>
    <xf numFmtId="0" fontId="48" fillId="0" borderId="0" xfId="94" applyFont="1" applyBorder="1" applyAlignment="1" applyProtection="1">
      <alignment horizontal="right" wrapText="1"/>
      <protection locked="0"/>
    </xf>
    <xf numFmtId="3" fontId="79" fillId="0" borderId="0" xfId="94" applyNumberFormat="1" applyFont="1" applyAlignment="1">
      <alignment horizontal="center"/>
      <protection/>
    </xf>
    <xf numFmtId="0" fontId="19" fillId="0" borderId="0" xfId="94" applyFont="1" applyAlignment="1">
      <alignment horizontal="right" wrapText="1"/>
      <protection/>
    </xf>
    <xf numFmtId="0" fontId="79" fillId="0" borderId="0" xfId="94" applyFont="1" applyBorder="1" applyAlignment="1" applyProtection="1">
      <alignment wrapText="1"/>
      <protection locked="0"/>
    </xf>
    <xf numFmtId="1" fontId="79" fillId="0" borderId="0" xfId="94" applyNumberFormat="1" applyFont="1" applyBorder="1" applyAlignment="1" applyProtection="1">
      <alignment horizontal="right" wrapText="1"/>
      <protection locked="0"/>
    </xf>
    <xf numFmtId="1" fontId="19" fillId="0" borderId="0" xfId="94" applyNumberFormat="1" applyFont="1" applyBorder="1" applyAlignment="1" applyProtection="1">
      <alignment/>
      <protection locked="0"/>
    </xf>
    <xf numFmtId="0" fontId="19" fillId="0" borderId="0" xfId="94" applyFont="1" applyBorder="1" applyAlignment="1" applyProtection="1">
      <alignment horizontal="right" wrapText="1"/>
      <protection locked="0"/>
    </xf>
    <xf numFmtId="0" fontId="79" fillId="0" borderId="0" xfId="94" applyFont="1">
      <alignment/>
      <protection/>
    </xf>
    <xf numFmtId="0" fontId="79" fillId="0" borderId="0" xfId="94" applyFont="1" applyAlignment="1">
      <alignment horizontal="left" wrapText="1"/>
      <protection/>
    </xf>
    <xf numFmtId="0" fontId="79" fillId="0" borderId="0" xfId="94" applyFont="1" applyAlignment="1">
      <alignment wrapText="1"/>
      <protection/>
    </xf>
    <xf numFmtId="0" fontId="79" fillId="0" borderId="0" xfId="94" applyFont="1" applyAlignment="1">
      <alignment horizontal="right" wrapText="1"/>
      <protection/>
    </xf>
    <xf numFmtId="3" fontId="79" fillId="0" borderId="0" xfId="94" applyNumberFormat="1" applyFont="1" applyAlignment="1">
      <alignment wrapText="1"/>
      <protection/>
    </xf>
    <xf numFmtId="0" fontId="79" fillId="0" borderId="0" xfId="94" applyFont="1" applyBorder="1" applyAlignment="1">
      <alignment wrapText="1"/>
      <protection/>
    </xf>
    <xf numFmtId="0" fontId="79" fillId="0" borderId="0" xfId="94" applyFont="1" applyBorder="1" applyAlignment="1">
      <alignment/>
      <protection/>
    </xf>
    <xf numFmtId="0" fontId="19" fillId="0" borderId="0" xfId="94" applyFont="1" applyBorder="1" applyAlignment="1">
      <alignment horizontal="right" wrapText="1"/>
      <protection/>
    </xf>
    <xf numFmtId="0" fontId="19" fillId="0" borderId="0" xfId="94" applyFont="1" applyBorder="1" applyAlignment="1">
      <alignment wrapText="1"/>
      <protection/>
    </xf>
    <xf numFmtId="1" fontId="79" fillId="0" borderId="0" xfId="94" applyNumberFormat="1" applyFont="1">
      <alignment/>
      <protection/>
    </xf>
    <xf numFmtId="0" fontId="49" fillId="0" borderId="0" xfId="94" applyFont="1" applyBorder="1" applyAlignment="1">
      <alignment/>
      <protection/>
    </xf>
    <xf numFmtId="0" fontId="49" fillId="0" borderId="0" xfId="94" applyFont="1" applyAlignment="1">
      <alignment/>
      <protection/>
    </xf>
    <xf numFmtId="49" fontId="81" fillId="0" borderId="19" xfId="94" applyNumberFormat="1" applyFont="1" applyBorder="1" applyAlignment="1">
      <alignment horizontal="center"/>
      <protection/>
    </xf>
    <xf numFmtId="0" fontId="81" fillId="0" borderId="19" xfId="94" applyFont="1" applyBorder="1" applyAlignment="1">
      <alignment/>
      <protection/>
    </xf>
    <xf numFmtId="49" fontId="49" fillId="0" borderId="0" xfId="94" applyNumberFormat="1" applyFont="1" applyBorder="1" applyAlignment="1">
      <alignment horizontal="center"/>
      <protection/>
    </xf>
    <xf numFmtId="0" fontId="81" fillId="0" borderId="0" xfId="94" applyFont="1" applyAlignment="1">
      <alignment horizontal="left"/>
      <protection/>
    </xf>
    <xf numFmtId="0" fontId="81" fillId="0" borderId="0" xfId="94" applyFont="1" applyBorder="1" applyAlignment="1">
      <alignment horizontal="center"/>
      <protection/>
    </xf>
    <xf numFmtId="0" fontId="81" fillId="0" borderId="0" xfId="94" applyFont="1" applyBorder="1" applyAlignment="1">
      <alignment horizontal="right"/>
      <protection/>
    </xf>
    <xf numFmtId="0" fontId="82" fillId="0" borderId="0" xfId="94" applyFont="1" applyBorder="1" applyAlignment="1">
      <alignment horizontal="left"/>
      <protection/>
    </xf>
    <xf numFmtId="3" fontId="81" fillId="0" borderId="19" xfId="94" applyNumberFormat="1" applyFont="1" applyBorder="1" applyAlignment="1">
      <alignment/>
      <protection/>
    </xf>
    <xf numFmtId="3" fontId="84" fillId="0" borderId="0" xfId="0" applyNumberFormat="1" applyFont="1" applyAlignment="1">
      <alignment/>
    </xf>
    <xf numFmtId="3" fontId="33" fillId="0" borderId="46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3" fontId="29" fillId="0" borderId="46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3" fontId="53" fillId="0" borderId="46" xfId="0" applyNumberFormat="1" applyFont="1" applyBorder="1" applyAlignment="1">
      <alignment/>
    </xf>
    <xf numFmtId="0" fontId="24" fillId="0" borderId="17" xfId="0" applyFont="1" applyBorder="1" applyAlignment="1">
      <alignment wrapText="1"/>
    </xf>
    <xf numFmtId="3" fontId="24" fillId="0" borderId="47" xfId="0" applyNumberFormat="1" applyFont="1" applyBorder="1" applyAlignment="1">
      <alignment/>
    </xf>
    <xf numFmtId="3" fontId="54" fillId="0" borderId="46" xfId="0" applyNumberFormat="1" applyFont="1" applyBorder="1" applyAlignment="1">
      <alignment/>
    </xf>
    <xf numFmtId="3" fontId="34" fillId="0" borderId="46" xfId="0" applyNumberFormat="1" applyFont="1" applyBorder="1" applyAlignment="1">
      <alignment/>
    </xf>
    <xf numFmtId="3" fontId="62" fillId="0" borderId="46" xfId="0" applyNumberFormat="1" applyFont="1" applyBorder="1" applyAlignment="1">
      <alignment/>
    </xf>
    <xf numFmtId="0" fontId="29" fillId="0" borderId="46" xfId="0" applyFont="1" applyBorder="1" applyAlignment="1">
      <alignment/>
    </xf>
    <xf numFmtId="3" fontId="22" fillId="0" borderId="46" xfId="0" applyNumberFormat="1" applyFont="1" applyBorder="1" applyAlignment="1">
      <alignment/>
    </xf>
    <xf numFmtId="3" fontId="27" fillId="0" borderId="0" xfId="99" applyNumberFormat="1" applyFont="1" applyFill="1" applyBorder="1" applyAlignment="1">
      <alignment vertical="center"/>
      <protection/>
    </xf>
    <xf numFmtId="3" fontId="27" fillId="0" borderId="0" xfId="99" applyNumberFormat="1" applyFont="1" applyBorder="1" applyAlignment="1">
      <alignment vertical="center"/>
      <protection/>
    </xf>
    <xf numFmtId="3" fontId="24" fillId="0" borderId="0" xfId="99" applyNumberFormat="1" applyFont="1" applyBorder="1" applyAlignment="1">
      <alignment vertical="center"/>
      <protection/>
    </xf>
    <xf numFmtId="3" fontId="24" fillId="0" borderId="17" xfId="99" applyNumberFormat="1" applyFont="1" applyBorder="1" applyAlignment="1">
      <alignment horizontal="left" vertical="center" wrapText="1"/>
      <protection/>
    </xf>
    <xf numFmtId="3" fontId="24" fillId="0" borderId="48" xfId="99" applyNumberFormat="1" applyFont="1" applyBorder="1" applyAlignment="1">
      <alignment horizontal="left" vertical="center" wrapText="1"/>
      <protection/>
    </xf>
    <xf numFmtId="3" fontId="27" fillId="0" borderId="48" xfId="99" applyNumberFormat="1" applyFont="1" applyBorder="1" applyAlignment="1">
      <alignment horizontal="left" vertical="center" wrapText="1"/>
      <protection/>
    </xf>
    <xf numFmtId="3" fontId="24" fillId="0" borderId="49" xfId="99" applyNumberFormat="1" applyFont="1" applyFill="1" applyBorder="1" applyAlignment="1">
      <alignment horizontal="left" vertical="center" wrapText="1"/>
      <protection/>
    </xf>
    <xf numFmtId="3" fontId="24" fillId="0" borderId="48" xfId="99" applyNumberFormat="1" applyFont="1" applyBorder="1">
      <alignment/>
      <protection/>
    </xf>
    <xf numFmtId="3" fontId="34" fillId="0" borderId="48" xfId="99" applyNumberFormat="1" applyFont="1" applyBorder="1">
      <alignment/>
      <protection/>
    </xf>
    <xf numFmtId="3" fontId="24" fillId="0" borderId="50" xfId="99" applyNumberFormat="1" applyFont="1" applyBorder="1">
      <alignment/>
      <protection/>
    </xf>
    <xf numFmtId="0" fontId="43" fillId="0" borderId="19" xfId="0" applyFont="1" applyBorder="1" applyAlignment="1">
      <alignment horizontal="center"/>
    </xf>
    <xf numFmtId="3" fontId="54" fillId="0" borderId="14" xfId="0" applyNumberFormat="1" applyFont="1" applyBorder="1" applyAlignment="1">
      <alignment/>
    </xf>
    <xf numFmtId="3" fontId="54" fillId="0" borderId="14" xfId="0" applyNumberFormat="1" applyFont="1" applyFill="1" applyBorder="1" applyAlignment="1">
      <alignment/>
    </xf>
    <xf numFmtId="3" fontId="54" fillId="0" borderId="15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51" xfId="0" applyNumberFormat="1" applyFont="1" applyBorder="1" applyAlignment="1">
      <alignment/>
    </xf>
    <xf numFmtId="3" fontId="60" fillId="0" borderId="52" xfId="0" applyNumberFormat="1" applyFont="1" applyBorder="1" applyAlignment="1">
      <alignment horizontal="right" vertical="center" wrapText="1"/>
    </xf>
    <xf numFmtId="3" fontId="60" fillId="0" borderId="53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41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3" xfId="99" applyNumberFormat="1" applyFont="1" applyBorder="1" applyAlignment="1">
      <alignment vertical="center"/>
      <protection/>
    </xf>
    <xf numFmtId="0" fontId="53" fillId="0" borderId="0" xfId="0" applyFont="1" applyBorder="1" applyAlignment="1">
      <alignment horizontal="left"/>
    </xf>
    <xf numFmtId="3" fontId="53" fillId="0" borderId="15" xfId="0" applyNumberFormat="1" applyFont="1" applyBorder="1" applyAlignment="1">
      <alignment horizontal="right" wrapText="1"/>
    </xf>
    <xf numFmtId="3" fontId="53" fillId="0" borderId="0" xfId="0" applyNumberFormat="1" applyFont="1" applyBorder="1" applyAlignment="1">
      <alignment/>
    </xf>
    <xf numFmtId="0" fontId="60" fillId="0" borderId="55" xfId="0" applyFont="1" applyFill="1" applyBorder="1" applyAlignment="1">
      <alignment/>
    </xf>
    <xf numFmtId="3" fontId="53" fillId="0" borderId="56" xfId="0" applyNumberFormat="1" applyFont="1" applyFill="1" applyBorder="1" applyAlignment="1">
      <alignment/>
    </xf>
    <xf numFmtId="3" fontId="53" fillId="0" borderId="46" xfId="0" applyNumberFormat="1" applyFont="1" applyBorder="1" applyAlignment="1">
      <alignment horizontal="center" vertical="center" wrapText="1"/>
    </xf>
    <xf numFmtId="3" fontId="60" fillId="0" borderId="46" xfId="0" applyNumberFormat="1" applyFont="1" applyBorder="1" applyAlignment="1">
      <alignment/>
    </xf>
    <xf numFmtId="3" fontId="55" fillId="0" borderId="46" xfId="0" applyNumberFormat="1" applyFont="1" applyBorder="1" applyAlignment="1">
      <alignment/>
    </xf>
    <xf numFmtId="3" fontId="60" fillId="0" borderId="57" xfId="0" applyNumberFormat="1" applyFont="1" applyFill="1" applyBorder="1" applyAlignment="1">
      <alignment/>
    </xf>
    <xf numFmtId="3" fontId="60" fillId="0" borderId="41" xfId="0" applyNumberFormat="1" applyFont="1" applyBorder="1" applyAlignment="1">
      <alignment horizontal="right" vertical="center" wrapText="1"/>
    </xf>
    <xf numFmtId="0" fontId="60" fillId="0" borderId="58" xfId="0" applyFont="1" applyFill="1" applyBorder="1" applyAlignment="1">
      <alignment/>
    </xf>
    <xf numFmtId="3" fontId="60" fillId="0" borderId="31" xfId="0" applyNumberFormat="1" applyFont="1" applyFill="1" applyBorder="1" applyAlignment="1">
      <alignment/>
    </xf>
    <xf numFmtId="3" fontId="60" fillId="0" borderId="44" xfId="0" applyNumberFormat="1" applyFont="1" applyBorder="1" applyAlignment="1">
      <alignment/>
    </xf>
    <xf numFmtId="3" fontId="60" fillId="0" borderId="59" xfId="0" applyNumberFormat="1" applyFont="1" applyBorder="1" applyAlignment="1">
      <alignment/>
    </xf>
    <xf numFmtId="3" fontId="60" fillId="0" borderId="60" xfId="0" applyNumberFormat="1" applyFont="1" applyBorder="1" applyAlignment="1">
      <alignment/>
    </xf>
    <xf numFmtId="3" fontId="60" fillId="0" borderId="46" xfId="0" applyNumberFormat="1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37" fillId="0" borderId="15" xfId="0" applyFont="1" applyBorder="1" applyAlignment="1">
      <alignment/>
    </xf>
    <xf numFmtId="0" fontId="58" fillId="0" borderId="0" xfId="0" applyFont="1" applyAlignment="1">
      <alignment wrapText="1"/>
    </xf>
    <xf numFmtId="0" fontId="38" fillId="0" borderId="15" xfId="0" applyFont="1" applyBorder="1" applyAlignment="1">
      <alignment/>
    </xf>
    <xf numFmtId="3" fontId="55" fillId="0" borderId="44" xfId="0" applyNumberFormat="1" applyFont="1" applyFill="1" applyBorder="1" applyAlignment="1">
      <alignment/>
    </xf>
    <xf numFmtId="3" fontId="55" fillId="0" borderId="59" xfId="0" applyNumberFormat="1" applyFont="1" applyFill="1" applyBorder="1" applyAlignment="1">
      <alignment/>
    </xf>
    <xf numFmtId="3" fontId="73" fillId="0" borderId="0" xfId="0" applyNumberFormat="1" applyFont="1" applyAlignment="1">
      <alignment wrapText="1"/>
    </xf>
    <xf numFmtId="3" fontId="52" fillId="0" borderId="0" xfId="93" applyNumberFormat="1" applyFont="1" applyAlignment="1">
      <alignment horizontal="right" vertical="center"/>
      <protection/>
    </xf>
    <xf numFmtId="0" fontId="31" fillId="0" borderId="19" xfId="93" applyFont="1" applyBorder="1" applyAlignment="1">
      <alignment vertical="center"/>
      <protection/>
    </xf>
    <xf numFmtId="4" fontId="30" fillId="0" borderId="19" xfId="93" applyNumberFormat="1" applyFont="1" applyBorder="1" applyAlignment="1">
      <alignment vertical="center"/>
      <protection/>
    </xf>
    <xf numFmtId="3" fontId="30" fillId="0" borderId="19" xfId="93" applyNumberFormat="1" applyFont="1" applyBorder="1" applyAlignment="1">
      <alignment vertical="center"/>
      <protection/>
    </xf>
    <xf numFmtId="3" fontId="22" fillId="0" borderId="19" xfId="93" applyNumberFormat="1" applyFont="1" applyFill="1" applyBorder="1" applyAlignment="1">
      <alignment vertical="center"/>
      <protection/>
    </xf>
    <xf numFmtId="4" fontId="22" fillId="0" borderId="19" xfId="93" applyNumberFormat="1" applyFont="1" applyFill="1" applyBorder="1" applyAlignment="1">
      <alignment vertical="center"/>
      <protection/>
    </xf>
    <xf numFmtId="3" fontId="34" fillId="0" borderId="19" xfId="93" applyNumberFormat="1" applyFont="1" applyFill="1" applyBorder="1" applyAlignment="1">
      <alignment vertical="center" wrapText="1"/>
      <protection/>
    </xf>
    <xf numFmtId="0" fontId="30" fillId="0" borderId="19" xfId="93" applyFont="1" applyBorder="1" applyAlignment="1">
      <alignment vertical="center"/>
      <protection/>
    </xf>
    <xf numFmtId="166" fontId="22" fillId="0" borderId="19" xfId="93" applyNumberFormat="1" applyFont="1" applyFill="1" applyBorder="1" applyAlignment="1">
      <alignment vertical="center"/>
      <protection/>
    </xf>
    <xf numFmtId="166" fontId="22" fillId="0" borderId="19" xfId="93" applyNumberFormat="1" applyFont="1" applyFill="1" applyBorder="1" applyAlignment="1">
      <alignment horizontal="right" vertical="center"/>
      <protection/>
    </xf>
    <xf numFmtId="0" fontId="61" fillId="0" borderId="0" xfId="0" applyFont="1" applyAlignment="1">
      <alignment/>
    </xf>
    <xf numFmtId="0" fontId="0" fillId="0" borderId="0" xfId="92" applyAlignment="1">
      <alignment vertical="center"/>
      <protection/>
    </xf>
    <xf numFmtId="0" fontId="28" fillId="0" borderId="30" xfId="93" applyFont="1" applyBorder="1" applyAlignment="1">
      <alignment vertical="center"/>
      <protection/>
    </xf>
    <xf numFmtId="3" fontId="21" fillId="0" borderId="30" xfId="93" applyNumberFormat="1" applyFont="1" applyFill="1" applyBorder="1" applyAlignment="1">
      <alignment vertical="center"/>
      <protection/>
    </xf>
    <xf numFmtId="0" fontId="31" fillId="0" borderId="30" xfId="93" applyFont="1" applyBorder="1" applyAlignment="1">
      <alignment vertical="center"/>
      <protection/>
    </xf>
    <xf numFmtId="3" fontId="24" fillId="0" borderId="61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53" fillId="0" borderId="0" xfId="0" applyNumberFormat="1" applyFont="1" applyBorder="1" applyAlignment="1">
      <alignment horizontal="right"/>
    </xf>
    <xf numFmtId="0" fontId="53" fillId="0" borderId="52" xfId="0" applyFont="1" applyBorder="1" applyAlignment="1">
      <alignment/>
    </xf>
    <xf numFmtId="0" fontId="53" fillId="0" borderId="46" xfId="0" applyFont="1" applyBorder="1" applyAlignment="1">
      <alignment/>
    </xf>
    <xf numFmtId="0" fontId="53" fillId="0" borderId="62" xfId="0" applyFont="1" applyBorder="1" applyAlignment="1">
      <alignment/>
    </xf>
    <xf numFmtId="3" fontId="60" fillId="0" borderId="62" xfId="0" applyNumberFormat="1" applyFont="1" applyBorder="1" applyAlignment="1">
      <alignment horizontal="right"/>
    </xf>
    <xf numFmtId="3" fontId="61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89" fillId="0" borderId="0" xfId="0" applyFont="1" applyAlignment="1">
      <alignment/>
    </xf>
    <xf numFmtId="0" fontId="27" fillId="0" borderId="0" xfId="0" applyFont="1" applyFill="1" applyAlignment="1">
      <alignment/>
    </xf>
    <xf numFmtId="0" fontId="87" fillId="0" borderId="0" xfId="0" applyFont="1" applyFill="1" applyAlignment="1">
      <alignment/>
    </xf>
    <xf numFmtId="3" fontId="21" fillId="0" borderId="26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54" fillId="0" borderId="14" xfId="0" applyNumberFormat="1" applyFont="1" applyBorder="1" applyAlignment="1">
      <alignment horizontal="right" wrapText="1"/>
    </xf>
    <xf numFmtId="0" fontId="42" fillId="0" borderId="0" xfId="0" applyFont="1" applyBorder="1" applyAlignment="1">
      <alignment/>
    </xf>
    <xf numFmtId="168" fontId="19" fillId="0" borderId="0" xfId="0" applyNumberFormat="1" applyFont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31" fillId="0" borderId="15" xfId="93" applyFont="1" applyBorder="1" applyAlignment="1">
      <alignment vertical="center"/>
      <protection/>
    </xf>
    <xf numFmtId="0" fontId="0" fillId="0" borderId="15" xfId="92" applyBorder="1" applyAlignment="1">
      <alignment vertical="center"/>
      <protection/>
    </xf>
    <xf numFmtId="0" fontId="31" fillId="0" borderId="15" xfId="93" applyFont="1" applyBorder="1" applyAlignment="1">
      <alignment vertical="center" wrapText="1"/>
      <protection/>
    </xf>
    <xf numFmtId="0" fontId="85" fillId="0" borderId="15" xfId="93" applyFont="1" applyBorder="1" applyAlignment="1">
      <alignment horizontal="center" vertical="center" wrapText="1"/>
      <protection/>
    </xf>
    <xf numFmtId="0" fontId="32" fillId="0" borderId="15" xfId="92" applyFont="1" applyBorder="1" applyAlignment="1">
      <alignment vertical="center" wrapText="1"/>
      <protection/>
    </xf>
    <xf numFmtId="0" fontId="0" fillId="0" borderId="15" xfId="92" applyBorder="1" applyAlignment="1">
      <alignment vertical="center" wrapText="1"/>
      <protection/>
    </xf>
    <xf numFmtId="0" fontId="85" fillId="0" borderId="15" xfId="93" applyFont="1" applyBorder="1" applyAlignment="1">
      <alignment vertical="center" wrapText="1"/>
      <protection/>
    </xf>
    <xf numFmtId="0" fontId="32" fillId="0" borderId="15" xfId="0" applyFont="1" applyBorder="1" applyAlignment="1">
      <alignment/>
    </xf>
    <xf numFmtId="0" fontId="39" fillId="0" borderId="15" xfId="0" applyFont="1" applyBorder="1" applyAlignment="1">
      <alignment/>
    </xf>
    <xf numFmtId="3" fontId="34" fillId="0" borderId="15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76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34" fillId="0" borderId="0" xfId="99" applyFont="1" applyBorder="1">
      <alignment/>
      <protection/>
    </xf>
    <xf numFmtId="3" fontId="36" fillId="0" borderId="0" xfId="99" applyNumberFormat="1" applyFont="1" applyBorder="1">
      <alignment/>
      <protection/>
    </xf>
    <xf numFmtId="0" fontId="29" fillId="0" borderId="0" xfId="99" applyFont="1" applyBorder="1">
      <alignment/>
      <protection/>
    </xf>
    <xf numFmtId="0" fontId="37" fillId="0" borderId="0" xfId="0" applyFont="1" applyBorder="1" applyAlignment="1">
      <alignment/>
    </xf>
    <xf numFmtId="3" fontId="30" fillId="0" borderId="26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3" fontId="129" fillId="0" borderId="19" xfId="93" applyNumberFormat="1" applyFont="1" applyBorder="1" applyAlignment="1">
      <alignment vertical="center"/>
      <protection/>
    </xf>
    <xf numFmtId="0" fontId="50" fillId="0" borderId="0" xfId="94" applyFont="1" applyAlignment="1">
      <alignment horizontal="center"/>
      <protection/>
    </xf>
    <xf numFmtId="0" fontId="47" fillId="0" borderId="19" xfId="94" applyFont="1" applyBorder="1" applyAlignment="1">
      <alignment horizontal="center"/>
      <protection/>
    </xf>
    <xf numFmtId="0" fontId="47" fillId="0" borderId="19" xfId="94" applyFont="1" applyFill="1" applyBorder="1" applyAlignment="1">
      <alignment horizontal="center"/>
      <protection/>
    </xf>
    <xf numFmtId="49" fontId="81" fillId="0" borderId="19" xfId="94" applyNumberFormat="1" applyFont="1" applyFill="1" applyBorder="1" applyAlignment="1">
      <alignment horizontal="center"/>
      <protection/>
    </xf>
    <xf numFmtId="0" fontId="50" fillId="0" borderId="0" xfId="94" applyFont="1" applyBorder="1" applyAlignment="1">
      <alignment horizontal="center"/>
      <protection/>
    </xf>
    <xf numFmtId="0" fontId="47" fillId="0" borderId="0" xfId="94" applyFont="1" applyAlignment="1">
      <alignment horizontal="left"/>
      <protection/>
    </xf>
    <xf numFmtId="0" fontId="47" fillId="0" borderId="0" xfId="94" applyFont="1" applyBorder="1" applyAlignment="1">
      <alignment horizontal="center"/>
      <protection/>
    </xf>
    <xf numFmtId="0" fontId="50" fillId="0" borderId="0" xfId="94" applyFont="1" applyFill="1" applyBorder="1" applyAlignment="1">
      <alignment horizontal="center"/>
      <protection/>
    </xf>
    <xf numFmtId="0" fontId="50" fillId="0" borderId="0" xfId="94" applyFont="1" applyFill="1" applyAlignment="1">
      <alignment horizontal="left"/>
      <protection/>
    </xf>
    <xf numFmtId="0" fontId="50" fillId="0" borderId="0" xfId="94" applyFont="1" applyFill="1" applyAlignment="1">
      <alignment/>
      <protection/>
    </xf>
    <xf numFmtId="3" fontId="50" fillId="0" borderId="0" xfId="94" applyNumberFormat="1" applyFont="1" applyFill="1" applyAlignment="1">
      <alignment/>
      <protection/>
    </xf>
    <xf numFmtId="0" fontId="50" fillId="0" borderId="0" xfId="94" applyFont="1" applyFill="1" applyBorder="1" applyAlignment="1">
      <alignment horizontal="left"/>
      <protection/>
    </xf>
    <xf numFmtId="0" fontId="50" fillId="0" borderId="0" xfId="94" applyFont="1" applyFill="1" applyBorder="1" applyAlignment="1">
      <alignment horizontal="left" wrapText="1"/>
      <protection/>
    </xf>
    <xf numFmtId="3" fontId="50" fillId="0" borderId="0" xfId="94" applyNumberFormat="1" applyFont="1" applyFill="1" applyBorder="1" applyAlignment="1">
      <alignment horizontal="right"/>
      <protection/>
    </xf>
    <xf numFmtId="14" fontId="50" fillId="0" borderId="0" xfId="94" applyNumberFormat="1" applyFont="1" applyFill="1" applyBorder="1" applyAlignment="1" applyProtection="1">
      <alignment horizontal="left"/>
      <protection locked="0"/>
    </xf>
    <xf numFmtId="0" fontId="50" fillId="0" borderId="0" xfId="94" applyFont="1" applyFill="1" applyBorder="1" applyAlignment="1" applyProtection="1">
      <alignment horizontal="left" wrapText="1"/>
      <protection locked="0"/>
    </xf>
    <xf numFmtId="3" fontId="50" fillId="0" borderId="0" xfId="94" applyNumberFormat="1" applyFont="1" applyFill="1" applyBorder="1" applyAlignment="1" applyProtection="1">
      <alignment wrapText="1"/>
      <protection locked="0"/>
    </xf>
    <xf numFmtId="14" fontId="50" fillId="0" borderId="0" xfId="94" applyNumberFormat="1" applyFont="1" applyFill="1" applyBorder="1" applyAlignment="1" applyProtection="1">
      <alignment horizontal="left" vertical="center"/>
      <protection locked="0"/>
    </xf>
    <xf numFmtId="3" fontId="130" fillId="0" borderId="0" xfId="0" applyNumberFormat="1" applyFont="1" applyFill="1" applyAlignment="1">
      <alignment/>
    </xf>
    <xf numFmtId="14" fontId="79" fillId="0" borderId="0" xfId="94" applyNumberFormat="1" applyFont="1" applyFill="1" applyBorder="1" applyAlignment="1" applyProtection="1">
      <alignment horizontal="left"/>
      <protection locked="0"/>
    </xf>
    <xf numFmtId="3" fontId="131" fillId="0" borderId="0" xfId="94" applyNumberFormat="1" applyFont="1" applyFill="1" applyBorder="1" applyAlignment="1" applyProtection="1">
      <alignment wrapText="1"/>
      <protection locked="0"/>
    </xf>
    <xf numFmtId="3" fontId="79" fillId="0" borderId="0" xfId="0" applyNumberFormat="1" applyFont="1" applyFill="1" applyAlignment="1">
      <alignment/>
    </xf>
    <xf numFmtId="3" fontId="79" fillId="0" borderId="0" xfId="94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132" fillId="0" borderId="0" xfId="0" applyFont="1" applyFill="1" applyAlignment="1">
      <alignment/>
    </xf>
    <xf numFmtId="0" fontId="133" fillId="0" borderId="19" xfId="0" applyFont="1" applyBorder="1" applyAlignment="1">
      <alignment horizontal="center"/>
    </xf>
    <xf numFmtId="0" fontId="47" fillId="0" borderId="0" xfId="94" applyFont="1" applyBorder="1" applyAlignment="1">
      <alignment horizontal="right"/>
      <protection/>
    </xf>
    <xf numFmtId="14" fontId="50" fillId="0" borderId="0" xfId="94" applyNumberFormat="1" applyFont="1" applyFill="1" applyAlignment="1">
      <alignment horizontal="right"/>
      <protection/>
    </xf>
    <xf numFmtId="14" fontId="50" fillId="0" borderId="0" xfId="94" applyNumberFormat="1" applyFont="1" applyFill="1" applyBorder="1" applyAlignment="1">
      <alignment horizontal="right"/>
      <protection/>
    </xf>
    <xf numFmtId="0" fontId="50" fillId="0" borderId="0" xfId="94" applyFont="1" applyFill="1" applyAlignment="1">
      <alignment horizontal="right"/>
      <protection/>
    </xf>
    <xf numFmtId="14" fontId="50" fillId="0" borderId="0" xfId="94" applyNumberFormat="1" applyFont="1" applyFill="1" applyBorder="1" applyAlignment="1" applyProtection="1">
      <alignment horizontal="right"/>
      <protection locked="0"/>
    </xf>
    <xf numFmtId="0" fontId="50" fillId="0" borderId="0" xfId="94" applyFont="1" applyFill="1" applyBorder="1" applyAlignment="1">
      <alignment horizontal="center" vertical="center"/>
      <protection/>
    </xf>
    <xf numFmtId="0" fontId="50" fillId="0" borderId="0" xfId="94" applyFont="1" applyFill="1" applyBorder="1" applyAlignment="1" applyProtection="1">
      <alignment horizontal="left" vertical="center" wrapText="1"/>
      <protection locked="0"/>
    </xf>
    <xf numFmtId="14" fontId="50" fillId="0" borderId="0" xfId="94" applyNumberFormat="1" applyFont="1" applyFill="1" applyBorder="1" applyAlignment="1" applyProtection="1">
      <alignment horizontal="right" vertical="center"/>
      <protection locked="0"/>
    </xf>
    <xf numFmtId="3" fontId="50" fillId="0" borderId="0" xfId="94" applyNumberFormat="1" applyFont="1" applyFill="1" applyBorder="1" applyAlignment="1" applyProtection="1">
      <alignment vertical="center" wrapText="1"/>
      <protection locked="0"/>
    </xf>
    <xf numFmtId="14" fontId="79" fillId="0" borderId="0" xfId="94" applyNumberFormat="1" applyFont="1" applyFill="1" applyBorder="1" applyAlignment="1" applyProtection="1">
      <alignment horizontal="right"/>
      <protection locked="0"/>
    </xf>
    <xf numFmtId="0" fontId="130" fillId="0" borderId="0" xfId="0" applyFont="1" applyFill="1" applyAlignment="1">
      <alignment horizontal="center"/>
    </xf>
    <xf numFmtId="3" fontId="133" fillId="0" borderId="0" xfId="0" applyNumberFormat="1" applyFont="1" applyAlignment="1">
      <alignment/>
    </xf>
    <xf numFmtId="0" fontId="0" fillId="0" borderId="0" xfId="0" applyAlignment="1">
      <alignment/>
    </xf>
    <xf numFmtId="0" fontId="30" fillId="0" borderId="19" xfId="93" applyFont="1" applyBorder="1" applyAlignment="1">
      <alignment vertical="center" wrapText="1"/>
      <protection/>
    </xf>
    <xf numFmtId="2" fontId="22" fillId="0" borderId="19" xfId="93" applyNumberFormat="1" applyFont="1" applyFill="1" applyBorder="1" applyAlignment="1">
      <alignment vertical="center"/>
      <protection/>
    </xf>
    <xf numFmtId="3" fontId="22" fillId="0" borderId="19" xfId="93" applyNumberFormat="1" applyFont="1" applyFill="1" applyBorder="1" applyAlignment="1">
      <alignment vertical="center" shrinkToFit="1"/>
      <protection/>
    </xf>
    <xf numFmtId="3" fontId="134" fillId="0" borderId="19" xfId="93" applyNumberFormat="1" applyFont="1" applyFill="1" applyBorder="1" applyAlignment="1">
      <alignment vertical="center"/>
      <protection/>
    </xf>
    <xf numFmtId="3" fontId="134" fillId="0" borderId="19" xfId="93" applyNumberFormat="1" applyFont="1" applyFill="1" applyBorder="1" applyAlignment="1">
      <alignment horizontal="right" vertical="center"/>
      <protection/>
    </xf>
    <xf numFmtId="3" fontId="22" fillId="0" borderId="19" xfId="93" applyNumberFormat="1" applyFont="1" applyFill="1" applyBorder="1" applyAlignment="1">
      <alignment horizontal="right" vertical="center"/>
      <protection/>
    </xf>
    <xf numFmtId="3" fontId="134" fillId="0" borderId="19" xfId="93" applyNumberFormat="1" applyFont="1" applyFill="1" applyBorder="1" applyAlignment="1">
      <alignment vertical="center"/>
      <protection/>
    </xf>
    <xf numFmtId="0" fontId="129" fillId="0" borderId="19" xfId="93" applyFont="1" applyBorder="1" applyAlignment="1">
      <alignment vertical="center"/>
      <protection/>
    </xf>
    <xf numFmtId="4" fontId="129" fillId="0" borderId="19" xfId="93" applyNumberFormat="1" applyFont="1" applyBorder="1" applyAlignment="1">
      <alignment vertical="center"/>
      <protection/>
    </xf>
    <xf numFmtId="3" fontId="31" fillId="0" borderId="0" xfId="93" applyNumberFormat="1" applyFont="1" applyAlignment="1">
      <alignment vertical="center"/>
      <protection/>
    </xf>
    <xf numFmtId="0" fontId="88" fillId="0" borderId="19" xfId="93" applyFont="1" applyBorder="1" applyAlignment="1">
      <alignment vertical="center"/>
      <protection/>
    </xf>
    <xf numFmtId="168" fontId="30" fillId="0" borderId="19" xfId="93" applyNumberFormat="1" applyFont="1" applyBorder="1" applyAlignment="1">
      <alignment vertical="center"/>
      <protection/>
    </xf>
    <xf numFmtId="4" fontId="134" fillId="0" borderId="19" xfId="93" applyNumberFormat="1" applyFont="1" applyFill="1" applyBorder="1" applyAlignment="1">
      <alignment vertical="center"/>
      <protection/>
    </xf>
    <xf numFmtId="3" fontId="135" fillId="0" borderId="19" xfId="93" applyNumberFormat="1" applyFont="1" applyFill="1" applyBorder="1" applyAlignment="1">
      <alignment vertical="center" wrapText="1"/>
      <protection/>
    </xf>
    <xf numFmtId="0" fontId="129" fillId="0" borderId="19" xfId="93" applyFont="1" applyBorder="1" applyAlignment="1">
      <alignment vertical="center" wrapText="1"/>
      <protection/>
    </xf>
    <xf numFmtId="3" fontId="34" fillId="0" borderId="19" xfId="93" applyNumberFormat="1" applyFont="1" applyFill="1" applyBorder="1" applyAlignment="1">
      <alignment vertical="center" shrinkToFit="1"/>
      <protection/>
    </xf>
    <xf numFmtId="165" fontId="134" fillId="0" borderId="19" xfId="93" applyNumberFormat="1" applyFont="1" applyFill="1" applyBorder="1" applyAlignment="1">
      <alignment vertical="center"/>
      <protection/>
    </xf>
    <xf numFmtId="166" fontId="134" fillId="0" borderId="19" xfId="93" applyNumberFormat="1" applyFont="1" applyFill="1" applyBorder="1" applyAlignment="1">
      <alignment vertical="center"/>
      <protection/>
    </xf>
    <xf numFmtId="169" fontId="134" fillId="0" borderId="19" xfId="93" applyNumberFormat="1" applyFont="1" applyFill="1" applyBorder="1" applyAlignment="1">
      <alignment vertical="center"/>
      <protection/>
    </xf>
    <xf numFmtId="3" fontId="134" fillId="0" borderId="19" xfId="93" applyNumberFormat="1" applyFont="1" applyBorder="1" applyAlignment="1">
      <alignment vertical="center"/>
      <protection/>
    </xf>
    <xf numFmtId="3" fontId="134" fillId="0" borderId="19" xfId="93" applyNumberFormat="1" applyFont="1" applyBorder="1" applyAlignment="1">
      <alignment horizontal="right" vertical="center"/>
      <protection/>
    </xf>
    <xf numFmtId="166" fontId="134" fillId="0" borderId="19" xfId="93" applyNumberFormat="1" applyFont="1" applyBorder="1" applyAlignment="1">
      <alignment vertical="center"/>
      <protection/>
    </xf>
    <xf numFmtId="0" fontId="136" fillId="0" borderId="19" xfId="96" applyFont="1" applyBorder="1" applyAlignment="1">
      <alignment vertical="center"/>
      <protection/>
    </xf>
    <xf numFmtId="3" fontId="134" fillId="0" borderId="19" xfId="96" applyNumberFormat="1" applyFont="1" applyBorder="1" applyAlignment="1">
      <alignment vertical="center"/>
      <protection/>
    </xf>
    <xf numFmtId="0" fontId="88" fillId="0" borderId="19" xfId="93" applyFont="1" applyBorder="1" applyAlignment="1">
      <alignment vertical="center" wrapText="1"/>
      <protection/>
    </xf>
    <xf numFmtId="9" fontId="134" fillId="0" borderId="19" xfId="93" applyNumberFormat="1" applyFont="1" applyFill="1" applyBorder="1" applyAlignment="1">
      <alignment vertical="center"/>
      <protection/>
    </xf>
    <xf numFmtId="0" fontId="129" fillId="0" borderId="63" xfId="93" applyFont="1" applyBorder="1" applyAlignment="1">
      <alignment vertical="center" wrapText="1"/>
      <protection/>
    </xf>
    <xf numFmtId="3" fontId="134" fillId="0" borderId="63" xfId="93" applyNumberFormat="1" applyFont="1" applyBorder="1" applyAlignment="1">
      <alignment vertical="center"/>
      <protection/>
    </xf>
    <xf numFmtId="3" fontId="134" fillId="0" borderId="63" xfId="93" applyNumberFormat="1" applyFont="1" applyFill="1" applyBorder="1" applyAlignment="1">
      <alignment vertical="center"/>
      <protection/>
    </xf>
    <xf numFmtId="166" fontId="134" fillId="0" borderId="63" xfId="93" applyNumberFormat="1" applyFont="1" applyFill="1" applyBorder="1" applyAlignment="1">
      <alignment vertical="center"/>
      <protection/>
    </xf>
    <xf numFmtId="3" fontId="129" fillId="0" borderId="63" xfId="93" applyNumberFormat="1" applyFont="1" applyBorder="1" applyAlignment="1">
      <alignment vertical="center"/>
      <protection/>
    </xf>
    <xf numFmtId="4" fontId="129" fillId="0" borderId="63" xfId="93" applyNumberFormat="1" applyFont="1" applyBorder="1" applyAlignment="1">
      <alignment vertical="center"/>
      <protection/>
    </xf>
    <xf numFmtId="0" fontId="88" fillId="0" borderId="64" xfId="93" applyFont="1" applyFill="1" applyBorder="1" applyAlignment="1">
      <alignment vertical="center"/>
      <protection/>
    </xf>
    <xf numFmtId="3" fontId="137" fillId="0" borderId="44" xfId="93" applyNumberFormat="1" applyFont="1" applyFill="1" applyBorder="1" applyAlignment="1">
      <alignment vertical="center"/>
      <protection/>
    </xf>
    <xf numFmtId="3" fontId="137" fillId="0" borderId="59" xfId="93" applyNumberFormat="1" applyFont="1" applyFill="1" applyBorder="1" applyAlignment="1">
      <alignment vertical="center"/>
      <protection/>
    </xf>
    <xf numFmtId="3" fontId="137" fillId="0" borderId="32" xfId="93" applyNumberFormat="1" applyFont="1" applyFill="1" applyBorder="1" applyAlignment="1">
      <alignment vertical="center"/>
      <protection/>
    </xf>
    <xf numFmtId="3" fontId="31" fillId="0" borderId="0" xfId="93" applyNumberFormat="1" applyFont="1" applyBorder="1" applyAlignment="1">
      <alignment vertical="center"/>
      <protection/>
    </xf>
    <xf numFmtId="14" fontId="79" fillId="0" borderId="0" xfId="94" applyNumberFormat="1" applyFont="1" applyFill="1" applyBorder="1" applyAlignment="1" applyProtection="1">
      <alignment horizontal="left" wrapText="1"/>
      <protection locked="0"/>
    </xf>
    <xf numFmtId="0" fontId="88" fillId="0" borderId="63" xfId="93" applyFont="1" applyBorder="1" applyAlignment="1">
      <alignment vertical="center" wrapText="1"/>
      <protection/>
    </xf>
    <xf numFmtId="0" fontId="30" fillId="0" borderId="63" xfId="93" applyFont="1" applyBorder="1" applyAlignment="1">
      <alignment vertical="center" wrapText="1"/>
      <protection/>
    </xf>
    <xf numFmtId="3" fontId="30" fillId="30" borderId="19" xfId="93" applyNumberFormat="1" applyFont="1" applyFill="1" applyBorder="1" applyAlignment="1">
      <alignment vertical="center"/>
      <protection/>
    </xf>
    <xf numFmtId="4" fontId="22" fillId="30" borderId="19" xfId="93" applyNumberFormat="1" applyFont="1" applyFill="1" applyBorder="1" applyAlignment="1">
      <alignment vertical="center"/>
      <protection/>
    </xf>
    <xf numFmtId="3" fontId="33" fillId="0" borderId="0" xfId="0" applyNumberFormat="1" applyFont="1" applyBorder="1" applyAlignment="1">
      <alignment/>
    </xf>
    <xf numFmtId="0" fontId="138" fillId="0" borderId="19" xfId="93" applyFont="1" applyBorder="1" applyAlignment="1">
      <alignment vertical="center"/>
      <protection/>
    </xf>
    <xf numFmtId="2" fontId="134" fillId="0" borderId="19" xfId="93" applyNumberFormat="1" applyFont="1" applyFill="1" applyBorder="1" applyAlignment="1">
      <alignment vertical="center"/>
      <protection/>
    </xf>
    <xf numFmtId="3" fontId="129" fillId="0" borderId="19" xfId="93" applyNumberFormat="1" applyFont="1" applyBorder="1" applyAlignment="1">
      <alignment vertical="center" wrapText="1"/>
      <protection/>
    </xf>
    <xf numFmtId="0" fontId="139" fillId="0" borderId="19" xfId="93" applyFont="1" applyBorder="1" applyAlignment="1">
      <alignment vertical="center"/>
      <protection/>
    </xf>
    <xf numFmtId="3" fontId="134" fillId="0" borderId="19" xfId="93" applyNumberFormat="1" applyFont="1" applyFill="1" applyBorder="1" applyAlignment="1">
      <alignment vertical="center" shrinkToFit="1"/>
      <protection/>
    </xf>
    <xf numFmtId="166" fontId="30" fillId="0" borderId="19" xfId="93" applyNumberFormat="1" applyFont="1" applyBorder="1" applyAlignment="1">
      <alignment vertical="center"/>
      <protection/>
    </xf>
    <xf numFmtId="3" fontId="135" fillId="0" borderId="19" xfId="93" applyNumberFormat="1" applyFont="1" applyFill="1" applyBorder="1" applyAlignment="1">
      <alignment vertical="center" shrinkToFit="1"/>
      <protection/>
    </xf>
    <xf numFmtId="3" fontId="22" fillId="0" borderId="19" xfId="93" applyNumberFormat="1" applyFont="1" applyBorder="1" applyAlignment="1">
      <alignment horizontal="right" vertical="center"/>
      <protection/>
    </xf>
    <xf numFmtId="3" fontId="22" fillId="0" borderId="19" xfId="93" applyNumberFormat="1" applyFont="1" applyBorder="1" applyAlignment="1">
      <alignment vertical="center"/>
      <protection/>
    </xf>
    <xf numFmtId="9" fontId="22" fillId="0" borderId="19" xfId="93" applyNumberFormat="1" applyFont="1" applyFill="1" applyBorder="1" applyAlignment="1">
      <alignment vertical="center"/>
      <protection/>
    </xf>
    <xf numFmtId="3" fontId="134" fillId="0" borderId="19" xfId="93" applyNumberFormat="1" applyFont="1" applyBorder="1" applyAlignment="1">
      <alignment vertical="center" wrapText="1"/>
      <protection/>
    </xf>
    <xf numFmtId="0" fontId="92" fillId="0" borderId="0" xfId="93" applyFont="1" applyAlignment="1">
      <alignment vertical="center"/>
      <protection/>
    </xf>
    <xf numFmtId="3" fontId="22" fillId="0" borderId="63" xfId="93" applyNumberFormat="1" applyFont="1" applyBorder="1" applyAlignment="1">
      <alignment vertical="center"/>
      <protection/>
    </xf>
    <xf numFmtId="9" fontId="22" fillId="0" borderId="63" xfId="93" applyNumberFormat="1" applyFont="1" applyFill="1" applyBorder="1" applyAlignment="1">
      <alignment vertical="center"/>
      <protection/>
    </xf>
    <xf numFmtId="3" fontId="22" fillId="0" borderId="63" xfId="93" applyNumberFormat="1" applyFont="1" applyFill="1" applyBorder="1" applyAlignment="1">
      <alignment vertical="center"/>
      <protection/>
    </xf>
    <xf numFmtId="3" fontId="134" fillId="0" borderId="63" xfId="93" applyNumberFormat="1" applyFont="1" applyBorder="1" applyAlignment="1">
      <alignment vertical="center" wrapText="1"/>
      <protection/>
    </xf>
    <xf numFmtId="4" fontId="30" fillId="0" borderId="63" xfId="93" applyNumberFormat="1" applyFont="1" applyBorder="1" applyAlignment="1">
      <alignment vertical="center"/>
      <protection/>
    </xf>
    <xf numFmtId="3" fontId="30" fillId="0" borderId="63" xfId="93" applyNumberFormat="1" applyFont="1" applyBorder="1" applyAlignment="1">
      <alignment vertical="center"/>
      <protection/>
    </xf>
    <xf numFmtId="0" fontId="85" fillId="0" borderId="0" xfId="93" applyFont="1" applyBorder="1" applyAlignment="1">
      <alignment vertical="center"/>
      <protection/>
    </xf>
    <xf numFmtId="0" fontId="140" fillId="0" borderId="0" xfId="93" applyFont="1" applyAlignment="1">
      <alignment vertical="center"/>
      <protection/>
    </xf>
    <xf numFmtId="0" fontId="42" fillId="0" borderId="0" xfId="93" applyFont="1" applyAlignment="1">
      <alignment vertical="center"/>
      <protection/>
    </xf>
    <xf numFmtId="3" fontId="42" fillId="0" borderId="0" xfId="93" applyNumberFormat="1" applyFont="1" applyAlignment="1">
      <alignment vertical="center"/>
      <protection/>
    </xf>
    <xf numFmtId="0" fontId="93" fillId="0" borderId="0" xfId="93" applyFont="1" applyAlignment="1">
      <alignment vertical="center"/>
      <protection/>
    </xf>
    <xf numFmtId="0" fontId="35" fillId="0" borderId="0" xfId="0" applyFont="1" applyBorder="1" applyAlignment="1">
      <alignment/>
    </xf>
    <xf numFmtId="3" fontId="30" fillId="0" borderId="19" xfId="93" applyNumberFormat="1" applyFont="1" applyBorder="1" applyAlignment="1">
      <alignment vertical="center" wrapText="1"/>
      <protection/>
    </xf>
    <xf numFmtId="3" fontId="34" fillId="0" borderId="0" xfId="99" applyNumberFormat="1" applyFont="1" applyBorder="1" applyAlignment="1">
      <alignment vertical="center"/>
      <protection/>
    </xf>
    <xf numFmtId="3" fontId="29" fillId="0" borderId="0" xfId="99" applyNumberFormat="1" applyFont="1" applyBorder="1" applyAlignment="1">
      <alignment vertical="center"/>
      <protection/>
    </xf>
    <xf numFmtId="3" fontId="29" fillId="0" borderId="65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166" fontId="42" fillId="0" borderId="0" xfId="0" applyNumberFormat="1" applyFont="1" applyAlignment="1">
      <alignment/>
    </xf>
    <xf numFmtId="0" fontId="30" fillId="0" borderId="0" xfId="0" applyFont="1" applyBorder="1" applyAlignment="1">
      <alignment vertical="center" wrapText="1"/>
    </xf>
    <xf numFmtId="3" fontId="29" fillId="0" borderId="17" xfId="99" applyNumberFormat="1" applyFont="1" applyBorder="1">
      <alignment/>
      <protection/>
    </xf>
    <xf numFmtId="0" fontId="102" fillId="0" borderId="0" xfId="0" applyFont="1" applyBorder="1" applyAlignment="1">
      <alignment/>
    </xf>
    <xf numFmtId="3" fontId="102" fillId="0" borderId="15" xfId="0" applyNumberFormat="1" applyFont="1" applyBorder="1" applyAlignment="1">
      <alignment/>
    </xf>
    <xf numFmtId="0" fontId="54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1" fillId="0" borderId="0" xfId="93" applyFont="1" applyAlignment="1">
      <alignment vertical="center" wrapText="1"/>
      <protection/>
    </xf>
    <xf numFmtId="0" fontId="92" fillId="0" borderId="0" xfId="93" applyFont="1" applyAlignment="1">
      <alignment vertical="center" wrapText="1"/>
      <protection/>
    </xf>
    <xf numFmtId="0" fontId="141" fillId="0" borderId="0" xfId="0" applyFont="1" applyAlignment="1">
      <alignment/>
    </xf>
    <xf numFmtId="3" fontId="75" fillId="0" borderId="15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3" fontId="55" fillId="0" borderId="15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54" fillId="0" borderId="15" xfId="0" applyNumberFormat="1" applyFont="1" applyBorder="1" applyAlignment="1">
      <alignment wrapText="1"/>
    </xf>
    <xf numFmtId="3" fontId="55" fillId="0" borderId="0" xfId="0" applyNumberFormat="1" applyFont="1" applyBorder="1" applyAlignment="1">
      <alignment wrapText="1"/>
    </xf>
    <xf numFmtId="3" fontId="54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2" fillId="0" borderId="66" xfId="0" applyNumberFormat="1" applyFont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88" fillId="0" borderId="19" xfId="0" applyNumberFormat="1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 wrapText="1"/>
    </xf>
    <xf numFmtId="3" fontId="30" fillId="0" borderId="63" xfId="0" applyNumberFormat="1" applyFont="1" applyBorder="1" applyAlignment="1">
      <alignment horizontal="center" vertical="center" wrapText="1"/>
    </xf>
    <xf numFmtId="3" fontId="30" fillId="0" borderId="63" xfId="0" applyNumberFormat="1" applyFont="1" applyBorder="1" applyAlignment="1">
      <alignment/>
    </xf>
    <xf numFmtId="0" fontId="30" fillId="0" borderId="0" xfId="0" applyFont="1" applyAlignment="1">
      <alignment wrapText="1"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0" fontId="88" fillId="0" borderId="0" xfId="0" applyFont="1" applyBorder="1" applyAlignment="1">
      <alignment wrapText="1"/>
    </xf>
    <xf numFmtId="3" fontId="30" fillId="0" borderId="26" xfId="0" applyNumberFormat="1" applyFont="1" applyBorder="1" applyAlignment="1">
      <alignment vertical="center"/>
    </xf>
    <xf numFmtId="3" fontId="38" fillId="0" borderId="0" xfId="95" applyNumberFormat="1" applyFont="1" applyBorder="1">
      <alignment/>
      <protection/>
    </xf>
    <xf numFmtId="3" fontId="29" fillId="0" borderId="31" xfId="0" applyNumberFormat="1" applyFont="1" applyBorder="1" applyAlignment="1">
      <alignment/>
    </xf>
    <xf numFmtId="3" fontId="29" fillId="0" borderId="57" xfId="0" applyNumberFormat="1" applyFont="1" applyFill="1" applyBorder="1" applyAlignment="1">
      <alignment/>
    </xf>
    <xf numFmtId="0" fontId="29" fillId="0" borderId="17" xfId="0" applyFont="1" applyBorder="1" applyAlignment="1">
      <alignment/>
    </xf>
    <xf numFmtId="3" fontId="27" fillId="0" borderId="48" xfId="99" applyNumberFormat="1" applyFont="1" applyBorder="1" applyAlignment="1">
      <alignment vertical="center"/>
      <protection/>
    </xf>
    <xf numFmtId="3" fontId="24" fillId="0" borderId="48" xfId="99" applyNumberFormat="1" applyFont="1" applyBorder="1" applyAlignment="1">
      <alignment vertical="center"/>
      <protection/>
    </xf>
    <xf numFmtId="3" fontId="24" fillId="0" borderId="57" xfId="0" applyNumberFormat="1" applyFont="1" applyBorder="1" applyAlignment="1">
      <alignment/>
    </xf>
    <xf numFmtId="3" fontId="24" fillId="0" borderId="61" xfId="0" applyNumberFormat="1" applyFont="1" applyBorder="1" applyAlignment="1">
      <alignment/>
    </xf>
    <xf numFmtId="0" fontId="27" fillId="0" borderId="55" xfId="0" applyFont="1" applyBorder="1" applyAlignment="1">
      <alignment horizontal="center"/>
    </xf>
    <xf numFmtId="3" fontId="29" fillId="0" borderId="17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139" fillId="0" borderId="19" xfId="93" applyNumberFormat="1" applyFont="1" applyBorder="1" applyAlignment="1">
      <alignment vertical="center"/>
      <protection/>
    </xf>
    <xf numFmtId="3" fontId="142" fillId="0" borderId="19" xfId="93" applyNumberFormat="1" applyFont="1" applyFill="1" applyBorder="1" applyAlignment="1">
      <alignment vertical="center"/>
      <protection/>
    </xf>
    <xf numFmtId="0" fontId="142" fillId="0" borderId="0" xfId="93" applyFont="1" applyAlignment="1">
      <alignment vertical="center"/>
      <protection/>
    </xf>
    <xf numFmtId="0" fontId="106" fillId="0" borderId="0" xfId="0" applyFont="1" applyFill="1" applyAlignment="1">
      <alignment/>
    </xf>
    <xf numFmtId="0" fontId="0" fillId="0" borderId="0" xfId="92" applyAlignment="1">
      <alignment vertical="center"/>
      <protection/>
    </xf>
    <xf numFmtId="3" fontId="143" fillId="0" borderId="19" xfId="93" applyNumberFormat="1" applyFont="1" applyBorder="1" applyAlignment="1">
      <alignment vertical="center"/>
      <protection/>
    </xf>
    <xf numFmtId="3" fontId="144" fillId="0" borderId="0" xfId="93" applyNumberFormat="1" applyFont="1" applyAlignment="1">
      <alignment vertical="center"/>
      <protection/>
    </xf>
    <xf numFmtId="3" fontId="145" fillId="0" borderId="19" xfId="93" applyNumberFormat="1" applyFont="1" applyBorder="1" applyAlignment="1">
      <alignment vertical="center" wrapText="1"/>
      <protection/>
    </xf>
    <xf numFmtId="166" fontId="143" fillId="0" borderId="19" xfId="93" applyNumberFormat="1" applyFont="1" applyBorder="1" applyAlignment="1">
      <alignment vertical="center"/>
      <protection/>
    </xf>
    <xf numFmtId="168" fontId="143" fillId="0" borderId="19" xfId="93" applyNumberFormat="1" applyFont="1" applyBorder="1" applyAlignment="1">
      <alignment vertical="center"/>
      <protection/>
    </xf>
    <xf numFmtId="4" fontId="143" fillId="0" borderId="19" xfId="93" applyNumberFormat="1" applyFont="1" applyBorder="1" applyAlignment="1">
      <alignment vertical="center"/>
      <protection/>
    </xf>
    <xf numFmtId="3" fontId="146" fillId="0" borderId="19" xfId="93" applyNumberFormat="1" applyFont="1" applyFill="1" applyBorder="1" applyAlignment="1">
      <alignment vertical="center"/>
      <protection/>
    </xf>
    <xf numFmtId="3" fontId="143" fillId="0" borderId="19" xfId="93" applyNumberFormat="1" applyFont="1" applyBorder="1" applyAlignment="1">
      <alignment vertical="center" wrapText="1"/>
      <protection/>
    </xf>
    <xf numFmtId="0" fontId="30" fillId="30" borderId="0" xfId="0" applyFont="1" applyFill="1" applyAlignment="1">
      <alignment horizontal="left" wrapText="1"/>
    </xf>
    <xf numFmtId="3" fontId="27" fillId="0" borderId="0" xfId="99" applyNumberFormat="1" applyFont="1" applyBorder="1" applyAlignment="1">
      <alignment vertical="center"/>
      <protection/>
    </xf>
    <xf numFmtId="3" fontId="24" fillId="0" borderId="0" xfId="99" applyNumberFormat="1" applyFont="1" applyBorder="1" applyAlignment="1">
      <alignment vertical="center"/>
      <protection/>
    </xf>
    <xf numFmtId="0" fontId="147" fillId="0" borderId="0" xfId="0" applyFont="1" applyAlignment="1">
      <alignment/>
    </xf>
    <xf numFmtId="0" fontId="22" fillId="0" borderId="46" xfId="0" applyFont="1" applyBorder="1" applyAlignment="1">
      <alignment/>
    </xf>
    <xf numFmtId="0" fontId="21" fillId="0" borderId="6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3" fontId="24" fillId="0" borderId="17" xfId="0" applyNumberFormat="1" applyFont="1" applyFill="1" applyBorder="1" applyAlignment="1">
      <alignment/>
    </xf>
    <xf numFmtId="0" fontId="57" fillId="0" borderId="0" xfId="99" applyFont="1" applyBorder="1">
      <alignment/>
      <protection/>
    </xf>
    <xf numFmtId="0" fontId="40" fillId="0" borderId="0" xfId="0" applyFont="1" applyBorder="1" applyAlignment="1">
      <alignment/>
    </xf>
    <xf numFmtId="3" fontId="29" fillId="0" borderId="42" xfId="0" applyNumberFormat="1" applyFont="1" applyFill="1" applyBorder="1" applyAlignment="1">
      <alignment/>
    </xf>
    <xf numFmtId="0" fontId="29" fillId="0" borderId="57" xfId="0" applyFont="1" applyBorder="1" applyAlignment="1">
      <alignment/>
    </xf>
    <xf numFmtId="3" fontId="29" fillId="0" borderId="68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0" fontId="21" fillId="0" borderId="0" xfId="0" applyFont="1" applyAlignment="1">
      <alignment vertical="center"/>
    </xf>
    <xf numFmtId="3" fontId="22" fillId="0" borderId="46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39" fillId="0" borderId="0" xfId="0" applyFont="1" applyBorder="1" applyAlignment="1">
      <alignment/>
    </xf>
    <xf numFmtId="0" fontId="88" fillId="0" borderId="17" xfId="0" applyFont="1" applyBorder="1" applyAlignment="1">
      <alignment wrapText="1"/>
    </xf>
    <xf numFmtId="0" fontId="28" fillId="0" borderId="0" xfId="0" applyFont="1" applyAlignment="1">
      <alignment wrapText="1"/>
    </xf>
    <xf numFmtId="16" fontId="53" fillId="0" borderId="0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7" fillId="0" borderId="69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/>
    </xf>
    <xf numFmtId="0" fontId="29" fillId="0" borderId="32" xfId="0" applyFont="1" applyBorder="1" applyAlignment="1">
      <alignment/>
    </xf>
    <xf numFmtId="3" fontId="54" fillId="0" borderId="0" xfId="95" applyNumberFormat="1" applyFont="1" applyBorder="1" applyAlignment="1">
      <alignment vertical="center"/>
      <protection/>
    </xf>
    <xf numFmtId="3" fontId="55" fillId="0" borderId="0" xfId="0" applyNumberFormat="1" applyFont="1" applyFill="1" applyBorder="1" applyAlignment="1">
      <alignment/>
    </xf>
    <xf numFmtId="0" fontId="148" fillId="0" borderId="0" xfId="0" applyFont="1" applyAlignment="1">
      <alignment/>
    </xf>
    <xf numFmtId="0" fontId="24" fillId="0" borderId="55" xfId="0" applyFont="1" applyBorder="1" applyAlignment="1">
      <alignment wrapText="1"/>
    </xf>
    <xf numFmtId="3" fontId="55" fillId="0" borderId="17" xfId="0" applyNumberFormat="1" applyFont="1" applyBorder="1" applyAlignment="1">
      <alignment/>
    </xf>
    <xf numFmtId="3" fontId="55" fillId="0" borderId="61" xfId="0" applyNumberFormat="1" applyFont="1" applyBorder="1" applyAlignment="1">
      <alignment/>
    </xf>
    <xf numFmtId="0" fontId="29" fillId="0" borderId="55" xfId="0" applyFont="1" applyBorder="1" applyAlignment="1">
      <alignment wrapText="1"/>
    </xf>
    <xf numFmtId="3" fontId="88" fillId="0" borderId="26" xfId="0" applyNumberFormat="1" applyFont="1" applyBorder="1" applyAlignment="1">
      <alignment/>
    </xf>
    <xf numFmtId="3" fontId="88" fillId="0" borderId="0" xfId="0" applyNumberFormat="1" applyFont="1" applyBorder="1" applyAlignment="1">
      <alignment/>
    </xf>
    <xf numFmtId="1" fontId="34" fillId="0" borderId="0" xfId="99" applyNumberFormat="1" applyFont="1">
      <alignment/>
      <protection/>
    </xf>
    <xf numFmtId="0" fontId="27" fillId="0" borderId="39" xfId="0" applyFont="1" applyBorder="1" applyAlignment="1">
      <alignment horizontal="center"/>
    </xf>
    <xf numFmtId="0" fontId="149" fillId="0" borderId="0" xfId="99" applyFont="1" applyBorder="1">
      <alignment/>
      <protection/>
    </xf>
    <xf numFmtId="3" fontId="27" fillId="0" borderId="0" xfId="0" applyNumberFormat="1" applyFont="1" applyFill="1" applyBorder="1" applyAlignment="1">
      <alignment vertical="center" wrapText="1"/>
    </xf>
    <xf numFmtId="3" fontId="27" fillId="0" borderId="48" xfId="99" applyNumberFormat="1" applyFont="1" applyFill="1" applyBorder="1" applyAlignment="1">
      <alignment vertical="center"/>
      <protection/>
    </xf>
    <xf numFmtId="3" fontId="34" fillId="0" borderId="48" xfId="99" applyNumberFormat="1" applyFont="1" applyBorder="1" applyAlignment="1">
      <alignment vertical="center"/>
      <protection/>
    </xf>
    <xf numFmtId="0" fontId="19" fillId="0" borderId="0" xfId="0" applyFont="1" applyAlignment="1">
      <alignment horizontal="right"/>
    </xf>
    <xf numFmtId="0" fontId="114" fillId="0" borderId="46" xfId="0" applyFont="1" applyBorder="1" applyAlignment="1">
      <alignment wrapText="1"/>
    </xf>
    <xf numFmtId="0" fontId="88" fillId="0" borderId="46" xfId="0" applyFont="1" applyBorder="1" applyAlignment="1">
      <alignment vertical="center" wrapText="1"/>
    </xf>
    <xf numFmtId="0" fontId="52" fillId="0" borderId="46" xfId="0" applyFont="1" applyBorder="1" applyAlignment="1">
      <alignment wrapText="1"/>
    </xf>
    <xf numFmtId="0" fontId="88" fillId="0" borderId="51" xfId="0" applyFont="1" applyBorder="1" applyAlignment="1">
      <alignment wrapText="1"/>
    </xf>
    <xf numFmtId="0" fontId="88" fillId="0" borderId="46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39" fillId="0" borderId="70" xfId="0" applyFont="1" applyBorder="1" applyAlignment="1">
      <alignment/>
    </xf>
    <xf numFmtId="3" fontId="27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46" xfId="0" applyNumberFormat="1" applyFont="1" applyBorder="1" applyAlignment="1">
      <alignment vertical="center"/>
    </xf>
    <xf numFmtId="0" fontId="38" fillId="0" borderId="46" xfId="0" applyFont="1" applyBorder="1" applyAlignment="1">
      <alignment/>
    </xf>
    <xf numFmtId="0" fontId="34" fillId="0" borderId="46" xfId="0" applyFont="1" applyBorder="1" applyAlignment="1">
      <alignment/>
    </xf>
    <xf numFmtId="0" fontId="66" fillId="0" borderId="46" xfId="0" applyFont="1" applyBorder="1" applyAlignment="1">
      <alignment/>
    </xf>
    <xf numFmtId="0" fontId="30" fillId="0" borderId="46" xfId="0" applyFont="1" applyBorder="1" applyAlignment="1">
      <alignment/>
    </xf>
    <xf numFmtId="0" fontId="66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88" fillId="0" borderId="71" xfId="0" applyNumberFormat="1" applyFont="1" applyBorder="1" applyAlignment="1">
      <alignment/>
    </xf>
    <xf numFmtId="0" fontId="52" fillId="0" borderId="63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69" xfId="0" applyFont="1" applyBorder="1" applyAlignment="1">
      <alignment horizontal="center"/>
    </xf>
    <xf numFmtId="0" fontId="88" fillId="0" borderId="51" xfId="0" applyFont="1" applyBorder="1" applyAlignment="1">
      <alignment vertical="center" wrapText="1"/>
    </xf>
    <xf numFmtId="0" fontId="33" fillId="0" borderId="52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3" fontId="49" fillId="0" borderId="19" xfId="0" applyNumberFormat="1" applyFont="1" applyBorder="1" applyAlignment="1">
      <alignment vertical="center"/>
    </xf>
    <xf numFmtId="3" fontId="34" fillId="0" borderId="0" xfId="95" applyNumberFormat="1" applyFont="1" applyBorder="1">
      <alignment/>
      <protection/>
    </xf>
    <xf numFmtId="3" fontId="34" fillId="0" borderId="0" xfId="0" applyNumberFormat="1" applyFont="1" applyBorder="1" applyAlignment="1">
      <alignment vertical="center"/>
    </xf>
    <xf numFmtId="3" fontId="129" fillId="0" borderId="26" xfId="0" applyNumberFormat="1" applyFont="1" applyBorder="1" applyAlignment="1">
      <alignment/>
    </xf>
    <xf numFmtId="3" fontId="129" fillId="0" borderId="0" xfId="0" applyNumberFormat="1" applyFont="1" applyAlignment="1">
      <alignment/>
    </xf>
    <xf numFmtId="3" fontId="129" fillId="30" borderId="26" xfId="0" applyNumberFormat="1" applyFont="1" applyFill="1" applyBorder="1" applyAlignment="1">
      <alignment/>
    </xf>
    <xf numFmtId="3" fontId="129" fillId="0" borderId="46" xfId="0" applyNumberFormat="1" applyFont="1" applyBorder="1" applyAlignment="1">
      <alignment/>
    </xf>
    <xf numFmtId="3" fontId="137" fillId="0" borderId="26" xfId="0" applyNumberFormat="1" applyFont="1" applyBorder="1" applyAlignment="1">
      <alignment/>
    </xf>
    <xf numFmtId="3" fontId="137" fillId="0" borderId="0" xfId="0" applyNumberFormat="1" applyFont="1" applyAlignment="1">
      <alignment/>
    </xf>
    <xf numFmtId="3" fontId="149" fillId="0" borderId="0" xfId="0" applyNumberFormat="1" applyFont="1" applyBorder="1" applyAlignment="1">
      <alignment/>
    </xf>
    <xf numFmtId="0" fontId="150" fillId="0" borderId="0" xfId="0" applyFont="1" applyAlignment="1">
      <alignment/>
    </xf>
    <xf numFmtId="0" fontId="150" fillId="0" borderId="46" xfId="0" applyFont="1" applyBorder="1" applyAlignment="1">
      <alignment/>
    </xf>
    <xf numFmtId="0" fontId="135" fillId="0" borderId="0" xfId="0" applyFont="1" applyAlignment="1">
      <alignment/>
    </xf>
    <xf numFmtId="3" fontId="34" fillId="0" borderId="0" xfId="0" applyNumberFormat="1" applyFont="1" applyAlignment="1">
      <alignment vertical="center"/>
    </xf>
    <xf numFmtId="3" fontId="34" fillId="0" borderId="46" xfId="0" applyNumberFormat="1" applyFont="1" applyBorder="1" applyAlignment="1">
      <alignment vertical="center"/>
    </xf>
    <xf numFmtId="3" fontId="149" fillId="0" borderId="0" xfId="99" applyNumberFormat="1" applyFont="1" applyBorder="1">
      <alignment/>
      <protection/>
    </xf>
    <xf numFmtId="3" fontId="135" fillId="0" borderId="0" xfId="99" applyNumberFormat="1" applyFont="1" applyBorder="1" applyAlignment="1">
      <alignment horizontal="left" vertical="center" wrapText="1"/>
      <protection/>
    </xf>
    <xf numFmtId="3" fontId="135" fillId="0" borderId="0" xfId="99" applyNumberFormat="1" applyFont="1" applyBorder="1">
      <alignment/>
      <protection/>
    </xf>
    <xf numFmtId="3" fontId="30" fillId="30" borderId="0" xfId="0" applyNumberFormat="1" applyFont="1" applyFill="1" applyBorder="1" applyAlignment="1">
      <alignment/>
    </xf>
    <xf numFmtId="3" fontId="30" fillId="30" borderId="26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 horizontal="center" vertical="center" wrapText="1"/>
    </xf>
    <xf numFmtId="3" fontId="34" fillId="0" borderId="0" xfId="99" applyNumberFormat="1" applyFont="1" applyBorder="1" applyAlignment="1">
      <alignment horizontal="left" vertical="center" wrapText="1"/>
      <protection/>
    </xf>
    <xf numFmtId="3" fontId="88" fillId="0" borderId="32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52" fillId="0" borderId="32" xfId="0" applyFont="1" applyBorder="1" applyAlignment="1">
      <alignment horizontal="center"/>
    </xf>
    <xf numFmtId="0" fontId="52" fillId="0" borderId="69" xfId="0" applyFont="1" applyBorder="1" applyAlignment="1">
      <alignment horizontal="center" vertical="center"/>
    </xf>
    <xf numFmtId="3" fontId="88" fillId="0" borderId="42" xfId="0" applyNumberFormat="1" applyFont="1" applyBorder="1" applyAlignment="1">
      <alignment/>
    </xf>
    <xf numFmtId="3" fontId="88" fillId="0" borderId="32" xfId="0" applyNumberFormat="1" applyFont="1" applyBorder="1" applyAlignment="1">
      <alignment vertical="center"/>
    </xf>
    <xf numFmtId="0" fontId="52" fillId="0" borderId="55" xfId="0" applyFont="1" applyBorder="1" applyAlignment="1">
      <alignment horizontal="center"/>
    </xf>
    <xf numFmtId="3" fontId="88" fillId="0" borderId="61" xfId="0" applyNumberFormat="1" applyFont="1" applyBorder="1" applyAlignment="1">
      <alignment vertical="center"/>
    </xf>
    <xf numFmtId="0" fontId="140" fillId="0" borderId="0" xfId="0" applyFont="1" applyBorder="1" applyAlignment="1">
      <alignment horizontal="center"/>
    </xf>
    <xf numFmtId="0" fontId="151" fillId="31" borderId="12" xfId="0" applyFont="1" applyFill="1" applyBorder="1" applyAlignment="1">
      <alignment horizontal="left" vertical="center" wrapText="1"/>
    </xf>
    <xf numFmtId="1" fontId="151" fillId="31" borderId="12" xfId="0" applyNumberFormat="1" applyFont="1" applyFill="1" applyBorder="1" applyAlignment="1">
      <alignment horizontal="right" vertical="center"/>
    </xf>
    <xf numFmtId="49" fontId="151" fillId="31" borderId="12" xfId="0" applyNumberFormat="1" applyFont="1" applyFill="1" applyBorder="1" applyAlignment="1">
      <alignment horizontal="right" vertical="center"/>
    </xf>
    <xf numFmtId="168" fontId="151" fillId="31" borderId="12" xfId="0" applyNumberFormat="1" applyFont="1" applyFill="1" applyBorder="1" applyAlignment="1">
      <alignment horizontal="right" vertical="center"/>
    </xf>
    <xf numFmtId="0" fontId="152" fillId="0" borderId="0" xfId="0" applyFont="1" applyBorder="1" applyAlignment="1">
      <alignment horizontal="center" vertical="center" wrapText="1"/>
    </xf>
    <xf numFmtId="49" fontId="149" fillId="0" borderId="0" xfId="0" applyNumberFormat="1" applyFont="1" applyBorder="1" applyAlignment="1">
      <alignment horizontal="center" vertical="center"/>
    </xf>
    <xf numFmtId="167" fontId="149" fillId="0" borderId="0" xfId="0" applyNumberFormat="1" applyFont="1" applyBorder="1" applyAlignment="1">
      <alignment horizontal="center" vertical="center"/>
    </xf>
    <xf numFmtId="0" fontId="134" fillId="0" borderId="0" xfId="0" applyFont="1" applyAlignment="1">
      <alignment horizontal="center"/>
    </xf>
    <xf numFmtId="0" fontId="151" fillId="0" borderId="12" xfId="0" applyFont="1" applyBorder="1" applyAlignment="1">
      <alignment wrapText="1"/>
    </xf>
    <xf numFmtId="0" fontId="151" fillId="0" borderId="12" xfId="0" applyFont="1" applyBorder="1" applyAlignment="1">
      <alignment/>
    </xf>
    <xf numFmtId="0" fontId="151" fillId="0" borderId="12" xfId="0" applyFont="1" applyBorder="1" applyAlignment="1">
      <alignment horizontal="right"/>
    </xf>
    <xf numFmtId="168" fontId="151" fillId="0" borderId="12" xfId="0" applyNumberFormat="1" applyFont="1" applyBorder="1" applyAlignment="1">
      <alignment horizontal="right"/>
    </xf>
    <xf numFmtId="0" fontId="140" fillId="0" borderId="0" xfId="0" applyFont="1" applyAlignment="1">
      <alignment/>
    </xf>
    <xf numFmtId="0" fontId="153" fillId="0" borderId="0" xfId="0" applyFont="1" applyBorder="1" applyAlignment="1">
      <alignment wrapText="1"/>
    </xf>
    <xf numFmtId="0" fontId="153" fillId="0" borderId="0" xfId="0" applyFont="1" applyBorder="1" applyAlignment="1">
      <alignment/>
    </xf>
    <xf numFmtId="0" fontId="153" fillId="0" borderId="0" xfId="0" applyFont="1" applyBorder="1" applyAlignment="1">
      <alignment horizontal="right"/>
    </xf>
    <xf numFmtId="0" fontId="151" fillId="0" borderId="0" xfId="0" applyFont="1" applyBorder="1" applyAlignment="1">
      <alignment horizontal="right"/>
    </xf>
    <xf numFmtId="0" fontId="151" fillId="0" borderId="0" xfId="0" applyFont="1" applyBorder="1" applyAlignment="1">
      <alignment/>
    </xf>
    <xf numFmtId="0" fontId="151" fillId="0" borderId="72" xfId="0" applyFont="1" applyBorder="1" applyAlignment="1">
      <alignment wrapText="1"/>
    </xf>
    <xf numFmtId="0" fontId="151" fillId="0" borderId="72" xfId="0" applyFont="1" applyBorder="1" applyAlignment="1">
      <alignment/>
    </xf>
    <xf numFmtId="0" fontId="151" fillId="0" borderId="72" xfId="0" applyFont="1" applyBorder="1" applyAlignment="1">
      <alignment horizontal="right"/>
    </xf>
    <xf numFmtId="0" fontId="131" fillId="0" borderId="72" xfId="0" applyFont="1" applyBorder="1" applyAlignment="1">
      <alignment horizontal="right"/>
    </xf>
    <xf numFmtId="0" fontId="131" fillId="0" borderId="12" xfId="0" applyFont="1" applyBorder="1" applyAlignment="1">
      <alignment wrapText="1"/>
    </xf>
    <xf numFmtId="0" fontId="131" fillId="0" borderId="12" xfId="0" applyFont="1" applyBorder="1" applyAlignment="1">
      <alignment horizontal="right"/>
    </xf>
    <xf numFmtId="0" fontId="131" fillId="0" borderId="12" xfId="0" applyFont="1" applyBorder="1" applyAlignment="1">
      <alignment/>
    </xf>
    <xf numFmtId="0" fontId="153" fillId="0" borderId="12" xfId="0" applyFont="1" applyBorder="1" applyAlignment="1">
      <alignment horizontal="right"/>
    </xf>
    <xf numFmtId="166" fontId="151" fillId="0" borderId="12" xfId="0" applyNumberFormat="1" applyFont="1" applyBorder="1" applyAlignment="1">
      <alignment horizontal="right"/>
    </xf>
    <xf numFmtId="0" fontId="153" fillId="0" borderId="73" xfId="0" applyFont="1" applyBorder="1" applyAlignment="1">
      <alignment wrapText="1"/>
    </xf>
    <xf numFmtId="0" fontId="153" fillId="0" borderId="73" xfId="0" applyFont="1" applyBorder="1" applyAlignment="1">
      <alignment/>
    </xf>
    <xf numFmtId="0" fontId="153" fillId="0" borderId="73" xfId="0" applyFont="1" applyBorder="1" applyAlignment="1">
      <alignment horizontal="right"/>
    </xf>
    <xf numFmtId="0" fontId="151" fillId="0" borderId="73" xfId="0" applyFont="1" applyBorder="1" applyAlignment="1">
      <alignment horizontal="right"/>
    </xf>
    <xf numFmtId="0" fontId="131" fillId="0" borderId="0" xfId="0" applyFont="1" applyBorder="1" applyAlignment="1">
      <alignment horizontal="right"/>
    </xf>
    <xf numFmtId="0" fontId="153" fillId="0" borderId="74" xfId="0" applyFont="1" applyBorder="1" applyAlignment="1">
      <alignment wrapText="1"/>
    </xf>
    <xf numFmtId="0" fontId="153" fillId="0" borderId="74" xfId="0" applyFont="1" applyBorder="1" applyAlignment="1">
      <alignment/>
    </xf>
    <xf numFmtId="0" fontId="153" fillId="0" borderId="74" xfId="0" applyFont="1" applyBorder="1" applyAlignment="1">
      <alignment horizontal="right"/>
    </xf>
    <xf numFmtId="0" fontId="151" fillId="0" borderId="74" xfId="0" applyFont="1" applyBorder="1" applyAlignment="1">
      <alignment horizontal="right"/>
    </xf>
    <xf numFmtId="0" fontId="131" fillId="0" borderId="10" xfId="0" applyFont="1" applyBorder="1" applyAlignment="1">
      <alignment horizontal="right"/>
    </xf>
    <xf numFmtId="0" fontId="151" fillId="0" borderId="0" xfId="0" applyFont="1" applyBorder="1" applyAlignment="1">
      <alignment/>
    </xf>
    <xf numFmtId="0" fontId="154" fillId="0" borderId="72" xfId="0" applyFont="1" applyBorder="1" applyAlignment="1">
      <alignment wrapText="1"/>
    </xf>
    <xf numFmtId="0" fontId="154" fillId="0" borderId="12" xfId="0" applyFont="1" applyBorder="1" applyAlignment="1">
      <alignment/>
    </xf>
    <xf numFmtId="0" fontId="154" fillId="0" borderId="12" xfId="0" applyFont="1" applyBorder="1" applyAlignment="1">
      <alignment wrapText="1"/>
    </xf>
    <xf numFmtId="4" fontId="151" fillId="0" borderId="12" xfId="0" applyNumberFormat="1" applyFont="1" applyBorder="1" applyAlignment="1">
      <alignment horizontal="right"/>
    </xf>
    <xf numFmtId="0" fontId="151" fillId="0" borderId="73" xfId="0" applyFont="1" applyBorder="1" applyAlignment="1">
      <alignment wrapText="1"/>
    </xf>
    <xf numFmtId="0" fontId="151" fillId="0" borderId="73" xfId="0" applyFont="1" applyBorder="1" applyAlignment="1">
      <alignment/>
    </xf>
    <xf numFmtId="0" fontId="131" fillId="0" borderId="73" xfId="0" applyFont="1" applyBorder="1" applyAlignment="1">
      <alignment horizontal="right"/>
    </xf>
    <xf numFmtId="4" fontId="151" fillId="0" borderId="73" xfId="0" applyNumberFormat="1" applyFont="1" applyBorder="1" applyAlignment="1">
      <alignment horizontal="right"/>
    </xf>
    <xf numFmtId="0" fontId="151" fillId="0" borderId="0" xfId="0" applyFont="1" applyBorder="1" applyAlignment="1">
      <alignment wrapText="1"/>
    </xf>
    <xf numFmtId="4" fontId="151" fillId="0" borderId="0" xfId="0" applyNumberFormat="1" applyFont="1" applyBorder="1" applyAlignment="1">
      <alignment horizontal="right"/>
    </xf>
    <xf numFmtId="0" fontId="155" fillId="0" borderId="0" xfId="0" applyFont="1" applyAlignment="1">
      <alignment/>
    </xf>
    <xf numFmtId="0" fontId="154" fillId="0" borderId="74" xfId="0" applyFont="1" applyBorder="1" applyAlignment="1">
      <alignment wrapText="1"/>
    </xf>
    <xf numFmtId="0" fontId="151" fillId="0" borderId="19" xfId="0" applyFont="1" applyBorder="1" applyAlignment="1">
      <alignment/>
    </xf>
    <xf numFmtId="0" fontId="153" fillId="0" borderId="19" xfId="0" applyFont="1" applyBorder="1" applyAlignment="1">
      <alignment horizontal="right"/>
    </xf>
    <xf numFmtId="0" fontId="131" fillId="0" borderId="19" xfId="0" applyFont="1" applyBorder="1" applyAlignment="1">
      <alignment horizontal="right"/>
    </xf>
    <xf numFmtId="0" fontId="151" fillId="0" borderId="19" xfId="0" applyFont="1" applyBorder="1" applyAlignment="1">
      <alignment horizontal="right"/>
    </xf>
    <xf numFmtId="1" fontId="151" fillId="0" borderId="19" xfId="0" applyNumberFormat="1" applyFont="1" applyBorder="1" applyAlignment="1">
      <alignment horizontal="right"/>
    </xf>
    <xf numFmtId="0" fontId="131" fillId="0" borderId="74" xfId="0" applyFont="1" applyBorder="1" applyAlignment="1">
      <alignment wrapText="1"/>
    </xf>
    <xf numFmtId="166" fontId="151" fillId="0" borderId="19" xfId="0" applyNumberFormat="1" applyFont="1" applyBorder="1" applyAlignment="1">
      <alignment horizontal="right"/>
    </xf>
    <xf numFmtId="168" fontId="151" fillId="0" borderId="19" xfId="0" applyNumberFormat="1" applyFont="1" applyBorder="1" applyAlignment="1">
      <alignment horizontal="right"/>
    </xf>
    <xf numFmtId="0" fontId="151" fillId="0" borderId="74" xfId="0" applyFont="1" applyBorder="1" applyAlignment="1">
      <alignment wrapText="1"/>
    </xf>
    <xf numFmtId="0" fontId="151" fillId="0" borderId="75" xfId="0" applyFont="1" applyBorder="1" applyAlignment="1">
      <alignment/>
    </xf>
    <xf numFmtId="0" fontId="153" fillId="0" borderId="75" xfId="0" applyFont="1" applyBorder="1" applyAlignment="1">
      <alignment horizontal="right"/>
    </xf>
    <xf numFmtId="0" fontId="131" fillId="0" borderId="75" xfId="0" applyFont="1" applyBorder="1" applyAlignment="1">
      <alignment horizontal="right"/>
    </xf>
    <xf numFmtId="0" fontId="151" fillId="0" borderId="75" xfId="0" applyFont="1" applyBorder="1" applyAlignment="1">
      <alignment horizontal="right"/>
    </xf>
    <xf numFmtId="4" fontId="151" fillId="0" borderId="75" xfId="0" applyNumberFormat="1" applyFont="1" applyBorder="1" applyAlignment="1">
      <alignment horizontal="right"/>
    </xf>
    <xf numFmtId="0" fontId="134" fillId="0" borderId="0" xfId="0" applyFont="1" applyBorder="1" applyAlignment="1">
      <alignment horizontal="center"/>
    </xf>
    <xf numFmtId="168" fontId="151" fillId="0" borderId="12" xfId="0" applyNumberFormat="1" applyFont="1" applyBorder="1" applyAlignment="1">
      <alignment/>
    </xf>
    <xf numFmtId="0" fontId="151" fillId="0" borderId="10" xfId="0" applyFont="1" applyBorder="1" applyAlignment="1">
      <alignment horizontal="right"/>
    </xf>
    <xf numFmtId="166" fontId="151" fillId="0" borderId="10" xfId="0" applyNumberFormat="1" applyFont="1" applyBorder="1" applyAlignment="1">
      <alignment horizontal="right"/>
    </xf>
    <xf numFmtId="49" fontId="151" fillId="0" borderId="12" xfId="0" applyNumberFormat="1" applyFont="1" applyBorder="1" applyAlignment="1">
      <alignment horizontal="right"/>
    </xf>
    <xf numFmtId="170" fontId="151" fillId="0" borderId="12" xfId="0" applyNumberFormat="1" applyFont="1" applyBorder="1" applyAlignment="1">
      <alignment horizontal="right"/>
    </xf>
    <xf numFmtId="1" fontId="151" fillId="0" borderId="12" xfId="0" applyNumberFormat="1" applyFont="1" applyBorder="1" applyAlignment="1">
      <alignment horizontal="right"/>
    </xf>
    <xf numFmtId="0" fontId="151" fillId="0" borderId="12" xfId="0" applyNumberFormat="1" applyFont="1" applyBorder="1" applyAlignment="1">
      <alignment horizontal="right"/>
    </xf>
    <xf numFmtId="1" fontId="151" fillId="0" borderId="76" xfId="0" applyNumberFormat="1" applyFont="1" applyBorder="1" applyAlignment="1">
      <alignment horizontal="right"/>
    </xf>
    <xf numFmtId="0" fontId="151" fillId="0" borderId="76" xfId="0" applyNumberFormat="1" applyFont="1" applyBorder="1" applyAlignment="1">
      <alignment horizontal="right"/>
    </xf>
    <xf numFmtId="166" fontId="151" fillId="0" borderId="76" xfId="0" applyNumberFormat="1" applyFont="1" applyBorder="1" applyAlignment="1">
      <alignment horizontal="right"/>
    </xf>
    <xf numFmtId="49" fontId="151" fillId="0" borderId="0" xfId="0" applyNumberFormat="1" applyFont="1" applyBorder="1" applyAlignment="1">
      <alignment horizontal="right"/>
    </xf>
    <xf numFmtId="0" fontId="151" fillId="0" borderId="0" xfId="0" applyNumberFormat="1" applyFont="1" applyBorder="1" applyAlignment="1">
      <alignment horizontal="right"/>
    </xf>
    <xf numFmtId="0" fontId="140" fillId="0" borderId="0" xfId="0" applyFont="1" applyAlignment="1">
      <alignment wrapText="1"/>
    </xf>
    <xf numFmtId="0" fontId="81" fillId="0" borderId="12" xfId="0" applyFont="1" applyBorder="1" applyAlignment="1">
      <alignment wrapText="1"/>
    </xf>
    <xf numFmtId="0" fontId="81" fillId="0" borderId="12" xfId="0" applyFont="1" applyBorder="1" applyAlignment="1">
      <alignment/>
    </xf>
    <xf numFmtId="0" fontId="81" fillId="0" borderId="12" xfId="0" applyFont="1" applyBorder="1" applyAlignment="1">
      <alignment horizontal="right"/>
    </xf>
    <xf numFmtId="168" fontId="81" fillId="0" borderId="12" xfId="0" applyNumberFormat="1" applyFont="1" applyBorder="1" applyAlignment="1">
      <alignment horizontal="right"/>
    </xf>
    <xf numFmtId="0" fontId="54" fillId="0" borderId="15" xfId="0" applyFont="1" applyBorder="1" applyAlignment="1">
      <alignment wrapText="1"/>
    </xf>
    <xf numFmtId="3" fontId="22" fillId="0" borderId="0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34" fillId="0" borderId="0" xfId="0" applyNumberFormat="1" applyFont="1" applyAlignment="1">
      <alignment wrapText="1"/>
    </xf>
    <xf numFmtId="0" fontId="29" fillId="0" borderId="17" xfId="0" applyFont="1" applyBorder="1" applyAlignment="1">
      <alignment wrapText="1"/>
    </xf>
    <xf numFmtId="3" fontId="29" fillId="0" borderId="61" xfId="0" applyNumberFormat="1" applyFont="1" applyFill="1" applyBorder="1" applyAlignment="1">
      <alignment/>
    </xf>
    <xf numFmtId="0" fontId="81" fillId="0" borderId="72" xfId="0" applyFont="1" applyBorder="1" applyAlignment="1">
      <alignment wrapText="1"/>
    </xf>
    <xf numFmtId="0" fontId="81" fillId="0" borderId="72" xfId="0" applyFont="1" applyBorder="1" applyAlignment="1">
      <alignment/>
    </xf>
    <xf numFmtId="0" fontId="81" fillId="0" borderId="72" xfId="0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79" fillId="0" borderId="12" xfId="0" applyFont="1" applyBorder="1" applyAlignment="1">
      <alignment wrapText="1"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 horizontal="right"/>
    </xf>
    <xf numFmtId="0" fontId="79" fillId="0" borderId="12" xfId="0" applyFont="1" applyBorder="1" applyAlignment="1">
      <alignment horizontal="right" vertical="center"/>
    </xf>
    <xf numFmtId="0" fontId="81" fillId="0" borderId="12" xfId="0" applyFont="1" applyBorder="1" applyAlignment="1">
      <alignment horizontal="right" vertical="center"/>
    </xf>
    <xf numFmtId="0" fontId="82" fillId="0" borderId="12" xfId="0" applyFont="1" applyBorder="1" applyAlignment="1">
      <alignment horizontal="right"/>
    </xf>
    <xf numFmtId="166" fontId="81" fillId="0" borderId="12" xfId="0" applyNumberFormat="1" applyFont="1" applyBorder="1" applyAlignment="1">
      <alignment horizontal="right"/>
    </xf>
    <xf numFmtId="168" fontId="81" fillId="31" borderId="12" xfId="0" applyNumberFormat="1" applyFont="1" applyFill="1" applyBorder="1" applyAlignment="1">
      <alignment horizontal="right" vertical="center"/>
    </xf>
    <xf numFmtId="166" fontId="79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79" fillId="0" borderId="72" xfId="0" applyFont="1" applyBorder="1" applyAlignment="1">
      <alignment horizontal="right"/>
    </xf>
    <xf numFmtId="0" fontId="81" fillId="0" borderId="7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4" fontId="81" fillId="0" borderId="0" xfId="0" applyNumberFormat="1" applyFont="1" applyBorder="1" applyAlignment="1">
      <alignment horizontal="right"/>
    </xf>
    <xf numFmtId="0" fontId="79" fillId="0" borderId="19" xfId="0" applyFont="1" applyBorder="1" applyAlignment="1">
      <alignment wrapText="1"/>
    </xf>
    <xf numFmtId="0" fontId="81" fillId="0" borderId="19" xfId="0" applyFont="1" applyBorder="1" applyAlignment="1">
      <alignment/>
    </xf>
    <xf numFmtId="0" fontId="82" fillId="0" borderId="19" xfId="0" applyFont="1" applyBorder="1" applyAlignment="1">
      <alignment horizontal="right"/>
    </xf>
    <xf numFmtId="0" fontId="79" fillId="0" borderId="19" xfId="0" applyFont="1" applyBorder="1" applyAlignment="1">
      <alignment horizontal="right"/>
    </xf>
    <xf numFmtId="0" fontId="81" fillId="0" borderId="19" xfId="0" applyFont="1" applyBorder="1" applyAlignment="1">
      <alignment horizontal="right"/>
    </xf>
    <xf numFmtId="0" fontId="81" fillId="0" borderId="0" xfId="0" applyFont="1" applyBorder="1" applyAlignment="1">
      <alignment shrinkToFit="1"/>
    </xf>
    <xf numFmtId="0" fontId="79" fillId="0" borderId="19" xfId="0" applyFont="1" applyBorder="1" applyAlignment="1">
      <alignment/>
    </xf>
    <xf numFmtId="0" fontId="80" fillId="0" borderId="19" xfId="0" applyFont="1" applyBorder="1" applyAlignment="1">
      <alignment horizontal="right"/>
    </xf>
    <xf numFmtId="168" fontId="81" fillId="0" borderId="19" xfId="0" applyNumberFormat="1" applyFont="1" applyBorder="1" applyAlignment="1">
      <alignment horizontal="right"/>
    </xf>
    <xf numFmtId="0" fontId="81" fillId="0" borderId="27" xfId="0" applyFont="1" applyBorder="1" applyAlignment="1">
      <alignment shrinkToFit="1"/>
    </xf>
    <xf numFmtId="0" fontId="79" fillId="0" borderId="77" xfId="0" applyFont="1" applyBorder="1" applyAlignment="1">
      <alignment/>
    </xf>
    <xf numFmtId="0" fontId="80" fillId="0" borderId="77" xfId="0" applyFont="1" applyBorder="1" applyAlignment="1">
      <alignment horizontal="right"/>
    </xf>
    <xf numFmtId="0" fontId="79" fillId="0" borderId="77" xfId="0" applyFont="1" applyBorder="1" applyAlignment="1">
      <alignment horizontal="right"/>
    </xf>
    <xf numFmtId="0" fontId="81" fillId="0" borderId="77" xfId="0" applyFont="1" applyBorder="1" applyAlignment="1">
      <alignment horizontal="right"/>
    </xf>
    <xf numFmtId="0" fontId="81" fillId="0" borderId="78" xfId="0" applyFont="1" applyFill="1" applyBorder="1" applyAlignment="1">
      <alignment horizontal="right"/>
    </xf>
    <xf numFmtId="0" fontId="151" fillId="0" borderId="79" xfId="0" applyFont="1" applyBorder="1" applyAlignment="1">
      <alignment horizontal="right"/>
    </xf>
    <xf numFmtId="0" fontId="81" fillId="0" borderId="74" xfId="0" applyFont="1" applyBorder="1" applyAlignment="1">
      <alignment horizontal="right"/>
    </xf>
    <xf numFmtId="0" fontId="81" fillId="0" borderId="10" xfId="0" applyFont="1" applyBorder="1" applyAlignment="1">
      <alignment horizontal="right"/>
    </xf>
    <xf numFmtId="0" fontId="55" fillId="0" borderId="0" xfId="0" applyFont="1" applyBorder="1" applyAlignment="1">
      <alignment wrapText="1"/>
    </xf>
    <xf numFmtId="0" fontId="19" fillId="0" borderId="19" xfId="0" applyFont="1" applyBorder="1" applyAlignment="1">
      <alignment/>
    </xf>
    <xf numFmtId="0" fontId="27" fillId="0" borderId="0" xfId="99" applyFont="1" applyBorder="1">
      <alignment/>
      <protection/>
    </xf>
    <xf numFmtId="0" fontId="36" fillId="0" borderId="0" xfId="99" applyFont="1" applyBorder="1">
      <alignment/>
      <protection/>
    </xf>
    <xf numFmtId="1" fontId="34" fillId="0" borderId="0" xfId="99" applyNumberFormat="1" applyFont="1" applyBorder="1">
      <alignment/>
      <protection/>
    </xf>
    <xf numFmtId="0" fontId="56" fillId="0" borderId="0" xfId="99" applyFont="1" applyBorder="1">
      <alignment/>
      <protection/>
    </xf>
    <xf numFmtId="0" fontId="2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0" fillId="0" borderId="0" xfId="0" applyAlignment="1">
      <alignment/>
    </xf>
    <xf numFmtId="0" fontId="33" fillId="0" borderId="0" xfId="0" applyFont="1" applyBorder="1" applyAlignment="1">
      <alignment horizontal="right"/>
    </xf>
    <xf numFmtId="3" fontId="33" fillId="0" borderId="0" xfId="99" applyNumberFormat="1" applyFont="1" applyBorder="1" applyAlignment="1">
      <alignment horizontal="right"/>
      <protection/>
    </xf>
    <xf numFmtId="3" fontId="24" fillId="0" borderId="80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vertical="center"/>
    </xf>
    <xf numFmtId="3" fontId="24" fillId="32" borderId="17" xfId="99" applyNumberFormat="1" applyFont="1" applyFill="1" applyBorder="1" applyAlignment="1">
      <alignment horizontal="left" vertical="center" wrapText="1"/>
      <protection/>
    </xf>
    <xf numFmtId="3" fontId="24" fillId="32" borderId="17" xfId="99" applyNumberFormat="1" applyFont="1" applyFill="1" applyBorder="1">
      <alignment/>
      <protection/>
    </xf>
    <xf numFmtId="3" fontId="29" fillId="32" borderId="17" xfId="99" applyNumberFormat="1" applyFont="1" applyFill="1" applyBorder="1" applyAlignment="1">
      <alignment horizontal="left" vertical="center" wrapText="1"/>
      <protection/>
    </xf>
    <xf numFmtId="3" fontId="29" fillId="32" borderId="17" xfId="99" applyNumberFormat="1" applyFont="1" applyFill="1" applyBorder="1" applyAlignment="1">
      <alignment vertical="center"/>
      <protection/>
    </xf>
    <xf numFmtId="3" fontId="24" fillId="32" borderId="13" xfId="99" applyNumberFormat="1" applyFont="1" applyFill="1" applyBorder="1" applyAlignment="1">
      <alignment horizontal="left" vertical="center" wrapText="1"/>
      <protection/>
    </xf>
    <xf numFmtId="3" fontId="24" fillId="32" borderId="13" xfId="99" applyNumberFormat="1" applyFont="1" applyFill="1" applyBorder="1">
      <alignment/>
      <protection/>
    </xf>
    <xf numFmtId="3" fontId="29" fillId="32" borderId="13" xfId="99" applyNumberFormat="1" applyFont="1" applyFill="1" applyBorder="1" applyAlignment="1">
      <alignment vertical="center"/>
      <protection/>
    </xf>
    <xf numFmtId="0" fontId="19" fillId="0" borderId="19" xfId="0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3" fillId="0" borderId="19" xfId="0" applyFont="1" applyBorder="1" applyAlignment="1">
      <alignment horizontal="left" vertical="center"/>
    </xf>
    <xf numFmtId="0" fontId="47" fillId="0" borderId="19" xfId="0" applyFont="1" applyFill="1" applyBorder="1" applyAlignment="1">
      <alignment wrapText="1"/>
    </xf>
    <xf numFmtId="0" fontId="19" fillId="0" borderId="19" xfId="0" applyFont="1" applyBorder="1" applyAlignment="1">
      <alignment vertical="center"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3" fontId="19" fillId="0" borderId="19" xfId="0" applyNumberFormat="1" applyFont="1" applyBorder="1" applyAlignment="1">
      <alignment vertical="center"/>
    </xf>
    <xf numFmtId="0" fontId="43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27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 vertical="center"/>
    </xf>
    <xf numFmtId="3" fontId="27" fillId="30" borderId="19" xfId="0" applyNumberFormat="1" applyFont="1" applyFill="1" applyBorder="1" applyAlignment="1">
      <alignment/>
    </xf>
    <xf numFmtId="3" fontId="29" fillId="0" borderId="19" xfId="0" applyNumberFormat="1" applyFont="1" applyBorder="1" applyAlignment="1">
      <alignment/>
    </xf>
    <xf numFmtId="3" fontId="135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27" fillId="0" borderId="19" xfId="0" applyFont="1" applyBorder="1" applyAlignment="1">
      <alignment/>
    </xf>
    <xf numFmtId="3" fontId="34" fillId="0" borderId="19" xfId="0" applyNumberFormat="1" applyFont="1" applyBorder="1" applyAlignment="1">
      <alignment/>
    </xf>
    <xf numFmtId="0" fontId="24" fillId="0" borderId="37" xfId="0" applyFont="1" applyBorder="1" applyAlignment="1">
      <alignment horizontal="center" vertical="center"/>
    </xf>
    <xf numFmtId="0" fontId="27" fillId="33" borderId="55" xfId="0" applyFont="1" applyFill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3" fillId="0" borderId="63" xfId="0" applyFont="1" applyBorder="1" applyAlignment="1">
      <alignment horizontal="left" vertical="center"/>
    </xf>
    <xf numFmtId="3" fontId="27" fillId="0" borderId="63" xfId="0" applyNumberFormat="1" applyFont="1" applyBorder="1" applyAlignment="1">
      <alignment/>
    </xf>
    <xf numFmtId="0" fontId="24" fillId="0" borderId="32" xfId="0" applyFont="1" applyBorder="1" applyAlignment="1">
      <alignment horizontal="left" vertical="center"/>
    </xf>
    <xf numFmtId="3" fontId="24" fillId="0" borderId="42" xfId="0" applyNumberFormat="1" applyFont="1" applyBorder="1" applyAlignment="1">
      <alignment/>
    </xf>
    <xf numFmtId="3" fontId="149" fillId="0" borderId="32" xfId="0" applyNumberFormat="1" applyFont="1" applyBorder="1" applyAlignment="1">
      <alignment/>
    </xf>
    <xf numFmtId="3" fontId="149" fillId="0" borderId="42" xfId="0" applyNumberFormat="1" applyFont="1" applyBorder="1" applyAlignment="1">
      <alignment/>
    </xf>
    <xf numFmtId="0" fontId="27" fillId="0" borderId="26" xfId="0" applyFont="1" applyBorder="1" applyAlignment="1">
      <alignment/>
    </xf>
    <xf numFmtId="3" fontId="29" fillId="0" borderId="26" xfId="0" applyNumberFormat="1" applyFont="1" applyBorder="1" applyAlignment="1">
      <alignment/>
    </xf>
    <xf numFmtId="0" fontId="24" fillId="33" borderId="55" xfId="0" applyFont="1" applyFill="1" applyBorder="1" applyAlignment="1">
      <alignment horizontal="center"/>
    </xf>
    <xf numFmtId="3" fontId="24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 horizontal="left" vertical="center"/>
    </xf>
    <xf numFmtId="0" fontId="27" fillId="0" borderId="55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3" fontId="149" fillId="0" borderId="17" xfId="0" applyNumberFormat="1" applyFont="1" applyFill="1" applyBorder="1" applyAlignment="1">
      <alignment/>
    </xf>
    <xf numFmtId="3" fontId="149" fillId="0" borderId="61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4" fillId="33" borderId="17" xfId="0" applyFont="1" applyFill="1" applyBorder="1" applyAlignment="1">
      <alignment/>
    </xf>
    <xf numFmtId="3" fontId="29" fillId="33" borderId="17" xfId="0" applyNumberFormat="1" applyFont="1" applyFill="1" applyBorder="1" applyAlignment="1">
      <alignment/>
    </xf>
    <xf numFmtId="3" fontId="149" fillId="33" borderId="17" xfId="0" applyNumberFormat="1" applyFont="1" applyFill="1" applyBorder="1" applyAlignment="1">
      <alignment/>
    </xf>
    <xf numFmtId="3" fontId="149" fillId="33" borderId="61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33" fillId="0" borderId="2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3" fontId="28" fillId="0" borderId="33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3" fillId="0" borderId="69" xfId="0" applyFont="1" applyBorder="1" applyAlignment="1">
      <alignment/>
    </xf>
    <xf numFmtId="3" fontId="23" fillId="0" borderId="32" xfId="0" applyNumberFormat="1" applyFont="1" applyBorder="1" applyAlignment="1">
      <alignment/>
    </xf>
    <xf numFmtId="0" fontId="27" fillId="0" borderId="0" xfId="0" applyFont="1" applyBorder="1" applyAlignment="1">
      <alignment horizontal="left" wrapText="1"/>
    </xf>
    <xf numFmtId="3" fontId="24" fillId="0" borderId="63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 wrapText="1"/>
    </xf>
    <xf numFmtId="3" fontId="43" fillId="0" borderId="19" xfId="0" applyNumberFormat="1" applyFont="1" applyBorder="1" applyAlignment="1">
      <alignment/>
    </xf>
    <xf numFmtId="3" fontId="64" fillId="0" borderId="33" xfId="0" applyNumberFormat="1" applyFont="1" applyBorder="1" applyAlignment="1">
      <alignment horizontal="center" vertical="center" wrapText="1"/>
    </xf>
    <xf numFmtId="3" fontId="64" fillId="0" borderId="38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/>
    </xf>
    <xf numFmtId="3" fontId="24" fillId="0" borderId="19" xfId="0" applyNumberFormat="1" applyFont="1" applyBorder="1" applyAlignment="1">
      <alignment/>
    </xf>
    <xf numFmtId="3" fontId="60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0" fontId="53" fillId="0" borderId="19" xfId="0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0" borderId="19" xfId="95" applyNumberFormat="1" applyFont="1" applyBorder="1">
      <alignment/>
      <protection/>
    </xf>
    <xf numFmtId="3" fontId="77" fillId="0" borderId="19" xfId="0" applyNumberFormat="1" applyFont="1" applyBorder="1" applyAlignment="1">
      <alignment/>
    </xf>
    <xf numFmtId="3" fontId="54" fillId="0" borderId="19" xfId="0" applyNumberFormat="1" applyFont="1" applyBorder="1" applyAlignment="1">
      <alignment/>
    </xf>
    <xf numFmtId="3" fontId="54" fillId="0" borderId="19" xfId="95" applyNumberFormat="1" applyFont="1" applyBorder="1">
      <alignment/>
      <protection/>
    </xf>
    <xf numFmtId="0" fontId="53" fillId="0" borderId="19" xfId="0" applyFont="1" applyBorder="1" applyAlignment="1">
      <alignment wrapText="1"/>
    </xf>
    <xf numFmtId="0" fontId="59" fillId="0" borderId="19" xfId="0" applyFont="1" applyBorder="1" applyAlignment="1">
      <alignment/>
    </xf>
    <xf numFmtId="3" fontId="33" fillId="0" borderId="19" xfId="0" applyNumberFormat="1" applyFont="1" applyBorder="1" applyAlignment="1">
      <alignment/>
    </xf>
    <xf numFmtId="0" fontId="63" fillId="0" borderId="19" xfId="0" applyFont="1" applyBorder="1" applyAlignment="1">
      <alignment/>
    </xf>
    <xf numFmtId="3" fontId="62" fillId="0" borderId="19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53" fillId="0" borderId="19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0" fontId="24" fillId="0" borderId="63" xfId="0" applyFont="1" applyBorder="1" applyAlignment="1">
      <alignment/>
    </xf>
    <xf numFmtId="3" fontId="60" fillId="0" borderId="63" xfId="0" applyNumberFormat="1" applyFont="1" applyBorder="1" applyAlignment="1">
      <alignment/>
    </xf>
    <xf numFmtId="3" fontId="24" fillId="0" borderId="63" xfId="0" applyNumberFormat="1" applyFont="1" applyBorder="1" applyAlignment="1">
      <alignment/>
    </xf>
    <xf numFmtId="0" fontId="24" fillId="0" borderId="37" xfId="0" applyFont="1" applyBorder="1" applyAlignment="1">
      <alignment horizontal="center" vertical="center" wrapText="1"/>
    </xf>
    <xf numFmtId="3" fontId="24" fillId="0" borderId="80" xfId="0" applyNumberFormat="1" applyFont="1" applyBorder="1" applyAlignment="1">
      <alignment horizontal="center" vertical="center" wrapText="1"/>
    </xf>
    <xf numFmtId="3" fontId="78" fillId="0" borderId="33" xfId="0" applyNumberFormat="1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0" fontId="77" fillId="0" borderId="19" xfId="0" applyFont="1" applyBorder="1" applyAlignment="1">
      <alignment/>
    </xf>
    <xf numFmtId="3" fontId="156" fillId="0" borderId="19" xfId="0" applyNumberFormat="1" applyFont="1" applyBorder="1" applyAlignment="1">
      <alignment/>
    </xf>
    <xf numFmtId="3" fontId="156" fillId="0" borderId="19" xfId="95" applyNumberFormat="1" applyFont="1" applyBorder="1">
      <alignment/>
      <protection/>
    </xf>
    <xf numFmtId="16" fontId="53" fillId="0" borderId="19" xfId="0" applyNumberFormat="1" applyFont="1" applyBorder="1" applyAlignment="1">
      <alignment/>
    </xf>
    <xf numFmtId="3" fontId="34" fillId="0" borderId="19" xfId="95" applyNumberFormat="1" applyFont="1" applyBorder="1">
      <alignment/>
      <protection/>
    </xf>
    <xf numFmtId="3" fontId="55" fillId="0" borderId="19" xfId="0" applyNumberFormat="1" applyFont="1" applyBorder="1" applyAlignment="1">
      <alignment/>
    </xf>
    <xf numFmtId="3" fontId="38" fillId="0" borderId="19" xfId="95" applyNumberFormat="1" applyFont="1" applyBorder="1">
      <alignment/>
      <protection/>
    </xf>
    <xf numFmtId="3" fontId="102" fillId="0" borderId="19" xfId="0" applyNumberFormat="1" applyFont="1" applyBorder="1" applyAlignment="1">
      <alignment/>
    </xf>
    <xf numFmtId="3" fontId="54" fillId="0" borderId="19" xfId="0" applyNumberFormat="1" applyFont="1" applyBorder="1" applyAlignment="1">
      <alignment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3" fontId="54" fillId="0" borderId="19" xfId="0" applyNumberFormat="1" applyFont="1" applyBorder="1" applyAlignment="1">
      <alignment vertical="center"/>
    </xf>
    <xf numFmtId="3" fontId="54" fillId="0" borderId="19" xfId="0" applyNumberFormat="1" applyFont="1" applyBorder="1" applyAlignment="1">
      <alignment vertical="center" wrapText="1"/>
    </xf>
    <xf numFmtId="0" fontId="54" fillId="0" borderId="19" xfId="0" applyFont="1" applyBorder="1" applyAlignment="1">
      <alignment/>
    </xf>
    <xf numFmtId="3" fontId="55" fillId="0" borderId="19" xfId="0" applyNumberFormat="1" applyFont="1" applyBorder="1" applyAlignment="1">
      <alignment wrapText="1"/>
    </xf>
    <xf numFmtId="3" fontId="75" fillId="0" borderId="19" xfId="0" applyNumberFormat="1" applyFont="1" applyBorder="1" applyAlignment="1">
      <alignment/>
    </xf>
    <xf numFmtId="3" fontId="55" fillId="0" borderId="63" xfId="0" applyNumberFormat="1" applyFont="1" applyBorder="1" applyAlignment="1">
      <alignment/>
    </xf>
    <xf numFmtId="3" fontId="24" fillId="33" borderId="6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30" fillId="0" borderId="19" xfId="0" applyFont="1" applyBorder="1" applyAlignment="1">
      <alignment wrapText="1"/>
    </xf>
    <xf numFmtId="3" fontId="30" fillId="0" borderId="19" xfId="0" applyNumberFormat="1" applyFont="1" applyBorder="1" applyAlignment="1">
      <alignment/>
    </xf>
    <xf numFmtId="0" fontId="52" fillId="0" borderId="19" xfId="0" applyFont="1" applyBorder="1" applyAlignment="1">
      <alignment horizontal="center" vertical="center"/>
    </xf>
    <xf numFmtId="0" fontId="88" fillId="0" borderId="19" xfId="0" applyFont="1" applyBorder="1" applyAlignment="1">
      <alignment vertical="center" wrapText="1"/>
    </xf>
    <xf numFmtId="3" fontId="30" fillId="0" borderId="19" xfId="0" applyNumberFormat="1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3" fontId="88" fillId="0" borderId="19" xfId="0" applyNumberFormat="1" applyFont="1" applyBorder="1" applyAlignment="1">
      <alignment vertical="center"/>
    </xf>
    <xf numFmtId="0" fontId="36" fillId="0" borderId="0" xfId="99" applyFont="1" applyFill="1">
      <alignment/>
      <protection/>
    </xf>
    <xf numFmtId="3" fontId="56" fillId="0" borderId="0" xfId="99" applyNumberFormat="1" applyFont="1" applyBorder="1">
      <alignment/>
      <protection/>
    </xf>
    <xf numFmtId="3" fontId="24" fillId="0" borderId="81" xfId="99" applyNumberFormat="1" applyFont="1" applyBorder="1" applyAlignment="1">
      <alignment horizontal="center" vertical="center" wrapText="1"/>
      <protection/>
    </xf>
    <xf numFmtId="3" fontId="24" fillId="0" borderId="81" xfId="99" applyNumberFormat="1" applyFont="1" applyBorder="1" applyAlignment="1">
      <alignment horizontal="center" vertical="center"/>
      <protection/>
    </xf>
    <xf numFmtId="3" fontId="24" fillId="0" borderId="82" xfId="99" applyNumberFormat="1" applyFont="1" applyBorder="1" applyAlignment="1">
      <alignment horizontal="center" vertical="center"/>
      <protection/>
    </xf>
    <xf numFmtId="3" fontId="24" fillId="0" borderId="34" xfId="99" applyNumberFormat="1" applyFont="1" applyBorder="1" applyAlignment="1">
      <alignment horizontal="center" vertical="center"/>
      <protection/>
    </xf>
    <xf numFmtId="3" fontId="36" fillId="0" borderId="41" xfId="99" applyNumberFormat="1" applyFont="1" applyBorder="1">
      <alignment/>
      <protection/>
    </xf>
    <xf numFmtId="49" fontId="27" fillId="0" borderId="83" xfId="99" applyNumberFormat="1" applyFont="1" applyBorder="1" applyAlignment="1">
      <alignment horizontal="center" vertical="center" wrapText="1"/>
      <protection/>
    </xf>
    <xf numFmtId="3" fontId="36" fillId="0" borderId="84" xfId="99" applyNumberFormat="1" applyFont="1" applyBorder="1">
      <alignment/>
      <protection/>
    </xf>
    <xf numFmtId="49" fontId="27" fillId="0" borderId="85" xfId="99" applyNumberFormat="1" applyFont="1" applyBorder="1" applyAlignment="1">
      <alignment horizontal="center" vertical="center" wrapText="1"/>
      <protection/>
    </xf>
    <xf numFmtId="3" fontId="24" fillId="0" borderId="85" xfId="99" applyNumberFormat="1" applyFont="1" applyBorder="1" applyAlignment="1">
      <alignment horizontal="center" vertical="center" wrapText="1"/>
      <protection/>
    </xf>
    <xf numFmtId="3" fontId="27" fillId="0" borderId="85" xfId="99" applyNumberFormat="1" applyFont="1" applyBorder="1" applyAlignment="1">
      <alignment horizontal="center" vertical="center" wrapText="1"/>
      <protection/>
    </xf>
    <xf numFmtId="3" fontId="27" fillId="0" borderId="41" xfId="99" applyNumberFormat="1" applyFont="1" applyBorder="1">
      <alignment/>
      <protection/>
    </xf>
    <xf numFmtId="49" fontId="24" fillId="0" borderId="85" xfId="99" applyNumberFormat="1" applyFont="1" applyBorder="1" applyAlignment="1">
      <alignment horizontal="center" vertical="center" wrapText="1"/>
      <protection/>
    </xf>
    <xf numFmtId="3" fontId="34" fillId="0" borderId="41" xfId="99" applyNumberFormat="1" applyFont="1" applyBorder="1">
      <alignment/>
      <protection/>
    </xf>
    <xf numFmtId="49" fontId="24" fillId="0" borderId="69" xfId="99" applyNumberFormat="1" applyFont="1" applyBorder="1" applyAlignment="1">
      <alignment horizontal="center" vertical="center" wrapText="1"/>
      <protection/>
    </xf>
    <xf numFmtId="3" fontId="29" fillId="0" borderId="61" xfId="99" applyNumberFormat="1" applyFont="1" applyBorder="1">
      <alignment/>
      <protection/>
    </xf>
    <xf numFmtId="49" fontId="24" fillId="0" borderId="86" xfId="99" applyNumberFormat="1" applyFont="1" applyBorder="1" applyAlignment="1">
      <alignment horizontal="center" vertical="center" wrapText="1"/>
      <protection/>
    </xf>
    <xf numFmtId="3" fontId="24" fillId="0" borderId="85" xfId="99" applyNumberFormat="1" applyFont="1" applyBorder="1" applyAlignment="1">
      <alignment horizontal="center" wrapText="1"/>
      <protection/>
    </xf>
    <xf numFmtId="49" fontId="34" fillId="0" borderId="85" xfId="99" applyNumberFormat="1" applyFont="1" applyBorder="1" applyAlignment="1">
      <alignment horizontal="center" vertical="center" wrapText="1"/>
      <protection/>
    </xf>
    <xf numFmtId="3" fontId="34" fillId="0" borderId="41" xfId="99" applyNumberFormat="1" applyFont="1" applyBorder="1" applyAlignment="1">
      <alignment vertical="center"/>
      <protection/>
    </xf>
    <xf numFmtId="3" fontId="27" fillId="0" borderId="69" xfId="99" applyNumberFormat="1" applyFont="1" applyBorder="1" applyAlignment="1">
      <alignment horizontal="center" vertical="center" wrapText="1"/>
      <protection/>
    </xf>
    <xf numFmtId="3" fontId="24" fillId="0" borderId="41" xfId="99" applyNumberFormat="1" applyFont="1" applyBorder="1">
      <alignment/>
      <protection/>
    </xf>
    <xf numFmtId="3" fontId="56" fillId="0" borderId="41" xfId="99" applyNumberFormat="1" applyFont="1" applyBorder="1">
      <alignment/>
      <protection/>
    </xf>
    <xf numFmtId="3" fontId="27" fillId="0" borderId="41" xfId="99" applyNumberFormat="1" applyFont="1" applyBorder="1" applyAlignment="1">
      <alignment vertical="center"/>
      <protection/>
    </xf>
    <xf numFmtId="0" fontId="27" fillId="0" borderId="0" xfId="99" applyFont="1" applyBorder="1" applyAlignment="1">
      <alignment vertical="center" wrapText="1"/>
      <protection/>
    </xf>
    <xf numFmtId="3" fontId="27" fillId="0" borderId="41" xfId="99" applyNumberFormat="1" applyFont="1" applyBorder="1" applyAlignment="1">
      <alignment vertical="center"/>
      <protection/>
    </xf>
    <xf numFmtId="49" fontId="24" fillId="0" borderId="87" xfId="99" applyNumberFormat="1" applyFont="1" applyBorder="1" applyAlignment="1">
      <alignment horizontal="center" vertical="center" wrapText="1"/>
      <protection/>
    </xf>
    <xf numFmtId="3" fontId="24" fillId="0" borderId="88" xfId="99" applyNumberFormat="1" applyFont="1" applyBorder="1">
      <alignment/>
      <protection/>
    </xf>
    <xf numFmtId="49" fontId="27" fillId="0" borderId="89" xfId="99" applyNumberFormat="1" applyFont="1" applyBorder="1" applyAlignment="1">
      <alignment horizontal="center" vertical="center" wrapText="1"/>
      <protection/>
    </xf>
    <xf numFmtId="3" fontId="27" fillId="0" borderId="90" xfId="99" applyNumberFormat="1" applyFont="1" applyBorder="1" applyAlignment="1">
      <alignment vertical="center"/>
      <protection/>
    </xf>
    <xf numFmtId="3" fontId="24" fillId="0" borderId="90" xfId="99" applyNumberFormat="1" applyFont="1" applyBorder="1">
      <alignment/>
      <protection/>
    </xf>
    <xf numFmtId="49" fontId="27" fillId="0" borderId="69" xfId="99" applyNumberFormat="1" applyFont="1" applyBorder="1" applyAlignment="1">
      <alignment horizontal="center" vertical="center" wrapText="1"/>
      <protection/>
    </xf>
    <xf numFmtId="3" fontId="57" fillId="0" borderId="0" xfId="99" applyNumberFormat="1" applyFont="1" applyBorder="1">
      <alignment/>
      <protection/>
    </xf>
    <xf numFmtId="3" fontId="24" fillId="0" borderId="88" xfId="99" applyNumberFormat="1" applyFont="1" applyBorder="1" applyAlignment="1">
      <alignment vertical="center"/>
      <protection/>
    </xf>
    <xf numFmtId="3" fontId="34" fillId="0" borderId="90" xfId="99" applyNumberFormat="1" applyFont="1" applyBorder="1">
      <alignment/>
      <protection/>
    </xf>
    <xf numFmtId="49" fontId="27" fillId="32" borderId="69" xfId="99" applyNumberFormat="1" applyFont="1" applyFill="1" applyBorder="1" applyAlignment="1">
      <alignment horizontal="center" vertical="center" wrapText="1"/>
      <protection/>
    </xf>
    <xf numFmtId="3" fontId="24" fillId="32" borderId="61" xfId="99" applyNumberFormat="1" applyFont="1" applyFill="1" applyBorder="1">
      <alignment/>
      <protection/>
    </xf>
    <xf numFmtId="3" fontId="29" fillId="0" borderId="41" xfId="99" applyNumberFormat="1" applyFont="1" applyBorder="1">
      <alignment/>
      <protection/>
    </xf>
    <xf numFmtId="3" fontId="29" fillId="32" borderId="88" xfId="99" applyNumberFormat="1" applyFont="1" applyFill="1" applyBorder="1" applyAlignment="1">
      <alignment vertical="center"/>
      <protection/>
    </xf>
    <xf numFmtId="49" fontId="29" fillId="0" borderId="85" xfId="99" applyNumberFormat="1" applyFont="1" applyBorder="1" applyAlignment="1">
      <alignment horizontal="center" vertical="center" wrapText="1"/>
      <protection/>
    </xf>
    <xf numFmtId="49" fontId="34" fillId="32" borderId="69" xfId="99" applyNumberFormat="1" applyFont="1" applyFill="1" applyBorder="1" applyAlignment="1">
      <alignment horizontal="center" vertical="center" wrapText="1"/>
      <protection/>
    </xf>
    <xf numFmtId="3" fontId="29" fillId="32" borderId="61" xfId="99" applyNumberFormat="1" applyFont="1" applyFill="1" applyBorder="1" applyAlignment="1">
      <alignment vertical="center"/>
      <protection/>
    </xf>
    <xf numFmtId="49" fontId="135" fillId="0" borderId="85" xfId="99" applyNumberFormat="1" applyFont="1" applyBorder="1" applyAlignment="1">
      <alignment horizontal="center" vertical="center" wrapText="1"/>
      <protection/>
    </xf>
    <xf numFmtId="3" fontId="135" fillId="0" borderId="41" xfId="99" applyNumberFormat="1" applyFont="1" applyBorder="1">
      <alignment/>
      <protection/>
    </xf>
    <xf numFmtId="3" fontId="29" fillId="32" borderId="91" xfId="99" applyNumberFormat="1" applyFont="1" applyFill="1" applyBorder="1" applyAlignment="1">
      <alignment horizontal="left" vertical="center" wrapText="1"/>
      <protection/>
    </xf>
    <xf numFmtId="3" fontId="29" fillId="32" borderId="91" xfId="99" applyNumberFormat="1" applyFont="1" applyFill="1" applyBorder="1" applyAlignment="1">
      <alignment vertical="center"/>
      <protection/>
    </xf>
    <xf numFmtId="3" fontId="29" fillId="32" borderId="92" xfId="99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80" fillId="0" borderId="0" xfId="0" applyFont="1" applyFill="1" applyBorder="1" applyAlignment="1">
      <alignment horizontal="right"/>
    </xf>
    <xf numFmtId="0" fontId="8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123" fillId="0" borderId="19" xfId="100" applyFont="1" applyFill="1" applyBorder="1" applyAlignment="1">
      <alignment horizontal="left" vertical="center" wrapText="1"/>
      <protection/>
    </xf>
    <xf numFmtId="0" fontId="123" fillId="0" borderId="19" xfId="100" applyFont="1" applyFill="1" applyBorder="1" applyAlignment="1">
      <alignment horizontal="center" vertical="center" wrapText="1"/>
      <protection/>
    </xf>
    <xf numFmtId="0" fontId="124" fillId="0" borderId="19" xfId="0" applyFont="1" applyFill="1" applyBorder="1" applyAlignment="1">
      <alignment horizontal="center" wrapText="1"/>
    </xf>
    <xf numFmtId="0" fontId="125" fillId="0" borderId="19" xfId="100" applyFont="1" applyFill="1" applyBorder="1" applyAlignment="1">
      <alignment horizontal="left" vertical="center" wrapText="1"/>
      <protection/>
    </xf>
    <xf numFmtId="164" fontId="125" fillId="0" borderId="19" xfId="68" applyFont="1" applyFill="1" applyBorder="1" applyAlignment="1">
      <alignment horizontal="right" vertical="center" wrapText="1"/>
    </xf>
    <xf numFmtId="164" fontId="123" fillId="0" borderId="19" xfId="68" applyFont="1" applyFill="1" applyBorder="1" applyAlignment="1">
      <alignment horizontal="right" vertical="center" wrapText="1"/>
    </xf>
    <xf numFmtId="164" fontId="126" fillId="0" borderId="19" xfId="68" applyFont="1" applyFill="1" applyBorder="1" applyAlignment="1">
      <alignment horizontal="right" vertical="center" wrapText="1"/>
    </xf>
    <xf numFmtId="0" fontId="22" fillId="0" borderId="0" xfId="98" applyFont="1" applyFill="1">
      <alignment/>
      <protection/>
    </xf>
    <xf numFmtId="0" fontId="49" fillId="0" borderId="19" xfId="98" applyFont="1" applyFill="1" applyBorder="1" applyAlignment="1">
      <alignment horizontal="center"/>
      <protection/>
    </xf>
    <xf numFmtId="0" fontId="19" fillId="0" borderId="0" xfId="98" applyFont="1" applyFill="1">
      <alignment/>
      <protection/>
    </xf>
    <xf numFmtId="0" fontId="49" fillId="0" borderId="0" xfId="98" applyFont="1" applyFill="1">
      <alignment/>
      <protection/>
    </xf>
    <xf numFmtId="0" fontId="19" fillId="0" borderId="19" xfId="98" applyFont="1" applyFill="1" applyBorder="1" applyAlignment="1">
      <alignment horizontal="center"/>
      <protection/>
    </xf>
    <xf numFmtId="0" fontId="83" fillId="0" borderId="19" xfId="98" applyFont="1" applyFill="1" applyBorder="1">
      <alignment/>
      <protection/>
    </xf>
    <xf numFmtId="0" fontId="19" fillId="0" borderId="19" xfId="98" applyFont="1" applyFill="1" applyBorder="1">
      <alignment/>
      <protection/>
    </xf>
    <xf numFmtId="0" fontId="48" fillId="0" borderId="19" xfId="98" applyFont="1" applyFill="1" applyBorder="1">
      <alignment/>
      <protection/>
    </xf>
    <xf numFmtId="3" fontId="48" fillId="0" borderId="19" xfId="98" applyNumberFormat="1" applyFont="1" applyFill="1" applyBorder="1">
      <alignment/>
      <protection/>
    </xf>
    <xf numFmtId="0" fontId="48" fillId="0" borderId="19" xfId="98" applyFont="1" applyFill="1" applyBorder="1" applyAlignment="1">
      <alignment horizontal="right"/>
      <protection/>
    </xf>
    <xf numFmtId="14" fontId="48" fillId="0" borderId="19" xfId="98" applyNumberFormat="1" applyFont="1" applyFill="1" applyBorder="1" applyAlignment="1">
      <alignment horizontal="right"/>
      <protection/>
    </xf>
    <xf numFmtId="9" fontId="48" fillId="0" borderId="19" xfId="98" applyNumberFormat="1" applyFont="1" applyFill="1" applyBorder="1" applyAlignment="1">
      <alignment horizontal="right"/>
      <protection/>
    </xf>
    <xf numFmtId="0" fontId="49" fillId="0" borderId="19" xfId="98" applyFont="1" applyFill="1" applyBorder="1">
      <alignment/>
      <protection/>
    </xf>
    <xf numFmtId="3" fontId="49" fillId="0" borderId="19" xfId="98" applyNumberFormat="1" applyFont="1" applyFill="1" applyBorder="1">
      <alignment/>
      <protection/>
    </xf>
    <xf numFmtId="0" fontId="49" fillId="0" borderId="19" xfId="98" applyFont="1" applyFill="1" applyBorder="1" applyAlignment="1">
      <alignment horizontal="right"/>
      <protection/>
    </xf>
    <xf numFmtId="0" fontId="41" fillId="0" borderId="0" xfId="98" applyFont="1" applyFill="1">
      <alignment/>
      <protection/>
    </xf>
    <xf numFmtId="0" fontId="19" fillId="0" borderId="0" xfId="98" applyFont="1" applyFill="1" applyAlignment="1">
      <alignment horizontal="center"/>
      <protection/>
    </xf>
    <xf numFmtId="3" fontId="49" fillId="0" borderId="0" xfId="98" applyNumberFormat="1" applyFont="1" applyFill="1">
      <alignment/>
      <protection/>
    </xf>
    <xf numFmtId="0" fontId="49" fillId="0" borderId="0" xfId="98" applyFont="1" applyFill="1" applyAlignment="1">
      <alignment horizontal="right"/>
      <protection/>
    </xf>
    <xf numFmtId="9" fontId="48" fillId="0" borderId="0" xfId="98" applyNumberFormat="1" applyFont="1" applyFill="1" applyAlignment="1">
      <alignment horizontal="right"/>
      <protection/>
    </xf>
    <xf numFmtId="0" fontId="48" fillId="0" borderId="0" xfId="98" applyFont="1" applyFill="1" applyAlignment="1">
      <alignment horizontal="right"/>
      <protection/>
    </xf>
    <xf numFmtId="0" fontId="76" fillId="0" borderId="0" xfId="98" applyFont="1" applyFill="1">
      <alignment/>
      <protection/>
    </xf>
    <xf numFmtId="3" fontId="62" fillId="0" borderId="15" xfId="0" applyNumberFormat="1" applyFont="1" applyBorder="1" applyAlignment="1">
      <alignment/>
    </xf>
    <xf numFmtId="0" fontId="29" fillId="0" borderId="0" xfId="0" applyFont="1" applyBorder="1" applyAlignment="1">
      <alignment wrapText="1"/>
    </xf>
    <xf numFmtId="3" fontId="24" fillId="0" borderId="80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19" xfId="0" applyFont="1" applyBorder="1" applyAlignment="1">
      <alignment wrapText="1"/>
    </xf>
    <xf numFmtId="0" fontId="29" fillId="0" borderId="19" xfId="0" applyFont="1" applyBorder="1" applyAlignment="1">
      <alignment/>
    </xf>
    <xf numFmtId="3" fontId="34" fillId="0" borderId="19" xfId="0" applyNumberFormat="1" applyFont="1" applyBorder="1" applyAlignment="1">
      <alignment vertical="center"/>
    </xf>
    <xf numFmtId="0" fontId="34" fillId="0" borderId="19" xfId="0" applyFont="1" applyBorder="1" applyAlignment="1">
      <alignment/>
    </xf>
    <xf numFmtId="3" fontId="77" fillId="0" borderId="19" xfId="0" applyNumberFormat="1" applyFont="1" applyBorder="1" applyAlignment="1">
      <alignment wrapText="1"/>
    </xf>
    <xf numFmtId="0" fontId="27" fillId="0" borderId="94" xfId="0" applyFont="1" applyBorder="1" applyAlignment="1">
      <alignment horizontal="center"/>
    </xf>
    <xf numFmtId="0" fontId="60" fillId="0" borderId="39" xfId="0" applyFont="1" applyBorder="1" applyAlignment="1">
      <alignment/>
    </xf>
    <xf numFmtId="3" fontId="24" fillId="0" borderId="39" xfId="0" applyNumberFormat="1" applyFont="1" applyBorder="1" applyAlignment="1">
      <alignment/>
    </xf>
    <xf numFmtId="3" fontId="60" fillId="0" borderId="95" xfId="0" applyNumberFormat="1" applyFont="1" applyBorder="1" applyAlignment="1">
      <alignment/>
    </xf>
    <xf numFmtId="3" fontId="27" fillId="0" borderId="40" xfId="0" applyNumberFormat="1" applyFont="1" applyBorder="1" applyAlignment="1">
      <alignment/>
    </xf>
    <xf numFmtId="0" fontId="27" fillId="0" borderId="70" xfId="0" applyFont="1" applyBorder="1" applyAlignment="1">
      <alignment horizontal="center"/>
    </xf>
    <xf numFmtId="3" fontId="34" fillId="0" borderId="41" xfId="0" applyNumberFormat="1" applyFont="1" applyBorder="1" applyAlignment="1">
      <alignment/>
    </xf>
    <xf numFmtId="3" fontId="34" fillId="0" borderId="41" xfId="95" applyNumberFormat="1" applyFont="1" applyBorder="1">
      <alignment/>
      <protection/>
    </xf>
    <xf numFmtId="3" fontId="38" fillId="0" borderId="41" xfId="0" applyNumberFormat="1" applyFont="1" applyBorder="1" applyAlignment="1">
      <alignment/>
    </xf>
    <xf numFmtId="0" fontId="33" fillId="0" borderId="0" xfId="0" applyFont="1" applyBorder="1" applyAlignment="1">
      <alignment/>
    </xf>
    <xf numFmtId="3" fontId="29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7" fillId="0" borderId="7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3" fontId="77" fillId="0" borderId="0" xfId="0" applyNumberFormat="1" applyFont="1" applyBorder="1" applyAlignment="1">
      <alignment wrapText="1"/>
    </xf>
    <xf numFmtId="3" fontId="55" fillId="0" borderId="48" xfId="0" applyNumberFormat="1" applyFont="1" applyBorder="1" applyAlignment="1">
      <alignment/>
    </xf>
    <xf numFmtId="3" fontId="55" fillId="0" borderId="96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3" fontId="29" fillId="0" borderId="90" xfId="0" applyNumberFormat="1" applyFont="1" applyBorder="1" applyAlignment="1">
      <alignment/>
    </xf>
    <xf numFmtId="0" fontId="29" fillId="0" borderId="33" xfId="0" applyFont="1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 wrapText="1"/>
    </xf>
    <xf numFmtId="3" fontId="29" fillId="0" borderId="80" xfId="0" applyNumberFormat="1" applyFont="1" applyBorder="1" applyAlignment="1">
      <alignment horizontal="center" vertical="center"/>
    </xf>
    <xf numFmtId="0" fontId="34" fillId="0" borderId="94" xfId="0" applyFont="1" applyBorder="1" applyAlignment="1">
      <alignment horizontal="center"/>
    </xf>
    <xf numFmtId="0" fontId="55" fillId="0" borderId="39" xfId="0" applyFont="1" applyBorder="1" applyAlignment="1">
      <alignment/>
    </xf>
    <xf numFmtId="3" fontId="29" fillId="0" borderId="39" xfId="0" applyNumberFormat="1" applyFont="1" applyBorder="1" applyAlignment="1">
      <alignment/>
    </xf>
    <xf numFmtId="3" fontId="55" fillId="0" borderId="95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0" fontId="34" fillId="0" borderId="70" xfId="0" applyFont="1" applyBorder="1" applyAlignment="1">
      <alignment horizontal="center"/>
    </xf>
    <xf numFmtId="3" fontId="54" fillId="0" borderId="41" xfId="0" applyNumberFormat="1" applyFont="1" applyBorder="1" applyAlignment="1">
      <alignment/>
    </xf>
    <xf numFmtId="3" fontId="54" fillId="0" borderId="41" xfId="95" applyNumberFormat="1" applyFont="1" applyBorder="1">
      <alignment/>
      <protection/>
    </xf>
    <xf numFmtId="3" fontId="62" fillId="0" borderId="41" xfId="0" applyNumberFormat="1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34" fillId="0" borderId="93" xfId="0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7" fillId="0" borderId="89" xfId="0" applyFont="1" applyBorder="1" applyAlignment="1">
      <alignment horizontal="center"/>
    </xf>
    <xf numFmtId="0" fontId="24" fillId="0" borderId="43" xfId="0" applyFont="1" applyBorder="1" applyAlignment="1">
      <alignment/>
    </xf>
    <xf numFmtId="3" fontId="24" fillId="0" borderId="97" xfId="0" applyNumberFormat="1" applyFont="1" applyBorder="1" applyAlignment="1">
      <alignment/>
    </xf>
    <xf numFmtId="3" fontId="24" fillId="0" borderId="98" xfId="0" applyNumberFormat="1" applyFont="1" applyBorder="1" applyAlignment="1">
      <alignment/>
    </xf>
    <xf numFmtId="3" fontId="24" fillId="0" borderId="99" xfId="0" applyNumberFormat="1" applyFont="1" applyFill="1" applyBorder="1" applyAlignment="1">
      <alignment/>
    </xf>
    <xf numFmtId="3" fontId="53" fillId="0" borderId="41" xfId="95" applyNumberFormat="1" applyFont="1" applyBorder="1">
      <alignment/>
      <protection/>
    </xf>
    <xf numFmtId="3" fontId="27" fillId="0" borderId="41" xfId="0" applyNumberFormat="1" applyFont="1" applyBorder="1" applyAlignment="1">
      <alignment/>
    </xf>
    <xf numFmtId="3" fontId="37" fillId="0" borderId="41" xfId="0" applyNumberFormat="1" applyFont="1" applyBorder="1" applyAlignment="1">
      <alignment/>
    </xf>
    <xf numFmtId="3" fontId="33" fillId="0" borderId="41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0" fontId="24" fillId="0" borderId="41" xfId="0" applyFont="1" applyBorder="1" applyAlignment="1">
      <alignment/>
    </xf>
    <xf numFmtId="3" fontId="60" fillId="0" borderId="48" xfId="0" applyNumberFormat="1" applyFont="1" applyBorder="1" applyAlignment="1">
      <alignment/>
    </xf>
    <xf numFmtId="3" fontId="60" fillId="0" borderId="96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3" fontId="24" fillId="0" borderId="9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43" fillId="0" borderId="33" xfId="0" applyFont="1" applyBorder="1" applyAlignment="1">
      <alignment horizontal="center"/>
    </xf>
    <xf numFmtId="3" fontId="23" fillId="0" borderId="19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/>
    </xf>
    <xf numFmtId="0" fontId="24" fillId="0" borderId="55" xfId="0" applyFont="1" applyBorder="1" applyAlignment="1">
      <alignment/>
    </xf>
    <xf numFmtId="3" fontId="43" fillId="0" borderId="19" xfId="0" applyNumberFormat="1" applyFont="1" applyBorder="1" applyAlignment="1">
      <alignment horizontal="center" vertical="center" wrapText="1"/>
    </xf>
    <xf numFmtId="3" fontId="4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3" fontId="24" fillId="0" borderId="69" xfId="99" applyNumberFormat="1" applyFont="1" applyBorder="1" applyAlignment="1">
      <alignment horizontal="center" vertical="center" wrapText="1"/>
      <protection/>
    </xf>
    <xf numFmtId="3" fontId="24" fillId="0" borderId="17" xfId="99" applyNumberFormat="1" applyFont="1" applyFill="1" applyBorder="1" applyAlignment="1">
      <alignment horizontal="left" vertical="center" wrapText="1"/>
      <protection/>
    </xf>
    <xf numFmtId="3" fontId="34" fillId="0" borderId="0" xfId="99" applyNumberFormat="1" applyFont="1" applyFill="1" applyBorder="1" applyAlignment="1">
      <alignment horizontal="left" vertical="center" wrapText="1"/>
      <protection/>
    </xf>
    <xf numFmtId="3" fontId="24" fillId="0" borderId="17" xfId="99" applyNumberFormat="1" applyFont="1" applyFill="1" applyBorder="1">
      <alignment/>
      <protection/>
    </xf>
    <xf numFmtId="0" fontId="24" fillId="0" borderId="9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/>
    </xf>
    <xf numFmtId="0" fontId="33" fillId="0" borderId="101" xfId="0" applyFont="1" applyBorder="1" applyAlignment="1">
      <alignment horizontal="left" vertical="center"/>
    </xf>
    <xf numFmtId="3" fontId="27" fillId="30" borderId="101" xfId="0" applyNumberFormat="1" applyFont="1" applyFill="1" applyBorder="1" applyAlignment="1">
      <alignment/>
    </xf>
    <xf numFmtId="3" fontId="27" fillId="30" borderId="102" xfId="0" applyNumberFormat="1" applyFont="1" applyFill="1" applyBorder="1" applyAlignment="1">
      <alignment/>
    </xf>
    <xf numFmtId="0" fontId="27" fillId="0" borderId="103" xfId="0" applyFont="1" applyBorder="1" applyAlignment="1">
      <alignment horizontal="center"/>
    </xf>
    <xf numFmtId="3" fontId="27" fillId="30" borderId="104" xfId="0" applyNumberFormat="1" applyFont="1" applyFill="1" applyBorder="1" applyAlignment="1">
      <alignment/>
    </xf>
    <xf numFmtId="0" fontId="27" fillId="0" borderId="105" xfId="0" applyFont="1" applyBorder="1" applyAlignment="1">
      <alignment horizontal="center"/>
    </xf>
    <xf numFmtId="3" fontId="27" fillId="0" borderId="106" xfId="0" applyNumberFormat="1" applyFont="1" applyBorder="1" applyAlignment="1">
      <alignment/>
    </xf>
    <xf numFmtId="0" fontId="27" fillId="0" borderId="85" xfId="0" applyFont="1" applyBorder="1" applyAlignment="1">
      <alignment horizontal="center"/>
    </xf>
    <xf numFmtId="3" fontId="29" fillId="0" borderId="107" xfId="0" applyNumberFormat="1" applyFont="1" applyBorder="1" applyAlignment="1">
      <alignment/>
    </xf>
    <xf numFmtId="0" fontId="27" fillId="0" borderId="0" xfId="0" applyFont="1" applyFill="1" applyAlignment="1">
      <alignment horizontal="center"/>
    </xf>
    <xf numFmtId="0" fontId="74" fillId="0" borderId="108" xfId="0" applyFont="1" applyBorder="1" applyAlignment="1">
      <alignment/>
    </xf>
    <xf numFmtId="3" fontId="22" fillId="0" borderId="109" xfId="0" applyNumberFormat="1" applyFont="1" applyBorder="1" applyAlignment="1">
      <alignment/>
    </xf>
    <xf numFmtId="3" fontId="22" fillId="0" borderId="79" xfId="0" applyNumberFormat="1" applyFont="1" applyBorder="1" applyAlignment="1">
      <alignment/>
    </xf>
    <xf numFmtId="3" fontId="22" fillId="0" borderId="110" xfId="0" applyNumberFormat="1" applyFont="1" applyBorder="1" applyAlignment="1">
      <alignment/>
    </xf>
    <xf numFmtId="0" fontId="23" fillId="0" borderId="111" xfId="0" applyFont="1" applyBorder="1" applyAlignment="1">
      <alignment/>
    </xf>
    <xf numFmtId="3" fontId="25" fillId="0" borderId="112" xfId="0" applyNumberFormat="1" applyFont="1" applyBorder="1" applyAlignment="1">
      <alignment/>
    </xf>
    <xf numFmtId="3" fontId="25" fillId="0" borderId="77" xfId="0" applyNumberFormat="1" applyFont="1" applyBorder="1" applyAlignment="1">
      <alignment/>
    </xf>
    <xf numFmtId="3" fontId="25" fillId="0" borderId="78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60" fillId="0" borderId="113" xfId="0" applyNumberFormat="1" applyFont="1" applyBorder="1" applyAlignment="1">
      <alignment horizontal="center" vertical="center" wrapText="1"/>
    </xf>
    <xf numFmtId="3" fontId="149" fillId="0" borderId="41" xfId="0" applyNumberFormat="1" applyFont="1" applyBorder="1" applyAlignment="1">
      <alignment/>
    </xf>
    <xf numFmtId="3" fontId="135" fillId="0" borderId="0" xfId="0" applyNumberFormat="1" applyFont="1" applyBorder="1" applyAlignment="1">
      <alignment/>
    </xf>
    <xf numFmtId="3" fontId="135" fillId="0" borderId="41" xfId="0" applyNumberFormat="1" applyFont="1" applyBorder="1" applyAlignment="1">
      <alignment/>
    </xf>
    <xf numFmtId="3" fontId="29" fillId="33" borderId="61" xfId="0" applyNumberFormat="1" applyFont="1" applyFill="1" applyBorder="1" applyAlignment="1">
      <alignment/>
    </xf>
    <xf numFmtId="3" fontId="60" fillId="0" borderId="12" xfId="0" applyNumberFormat="1" applyFont="1" applyBorder="1" applyAlignment="1">
      <alignment horizontal="center" vertical="center"/>
    </xf>
    <xf numFmtId="3" fontId="60" fillId="0" borderId="114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0" borderId="72" xfId="0" applyFont="1" applyBorder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115" xfId="0" applyNumberFormat="1" applyFont="1" applyBorder="1" applyAlignment="1">
      <alignment horizontal="center" vertical="center"/>
    </xf>
    <xf numFmtId="3" fontId="24" fillId="0" borderId="80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60" fillId="0" borderId="11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6" xfId="0" applyFont="1" applyBorder="1" applyAlignment="1">
      <alignment horizontal="center" vertical="center"/>
    </xf>
    <xf numFmtId="3" fontId="60" fillId="0" borderId="115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3" fontId="55" fillId="0" borderId="115" xfId="0" applyNumberFormat="1" applyFont="1" applyBorder="1" applyAlignment="1">
      <alignment horizontal="center" vertical="center"/>
    </xf>
    <xf numFmtId="3" fontId="55" fillId="0" borderId="114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29" fillId="0" borderId="72" xfId="0" applyFont="1" applyBorder="1" applyAlignment="1">
      <alignment horizontal="right"/>
    </xf>
    <xf numFmtId="0" fontId="34" fillId="0" borderId="1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3" fontId="29" fillId="0" borderId="117" xfId="0" applyNumberFormat="1" applyFont="1" applyBorder="1" applyAlignment="1">
      <alignment horizontal="center" vertical="center"/>
    </xf>
    <xf numFmtId="0" fontId="55" fillId="0" borderId="1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/>
    </xf>
    <xf numFmtId="3" fontId="68" fillId="0" borderId="1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3" fontId="88" fillId="0" borderId="32" xfId="93" applyNumberFormat="1" applyFont="1" applyBorder="1" applyAlignment="1">
      <alignment horizontal="right" vertical="center"/>
      <protection/>
    </xf>
    <xf numFmtId="3" fontId="88" fillId="0" borderId="42" xfId="93" applyNumberFormat="1" applyFont="1" applyBorder="1" applyAlignment="1">
      <alignment horizontal="right" vertical="center"/>
      <protection/>
    </xf>
    <xf numFmtId="0" fontId="26" fillId="0" borderId="0" xfId="96" applyFont="1" applyAlignment="1">
      <alignment horizontal="right"/>
      <protection/>
    </xf>
    <xf numFmtId="0" fontId="28" fillId="0" borderId="0" xfId="93" applyFont="1" applyAlignment="1">
      <alignment horizontal="center" vertical="center"/>
      <protection/>
    </xf>
    <xf numFmtId="0" fontId="0" fillId="0" borderId="0" xfId="92" applyAlignment="1">
      <alignment vertical="center"/>
      <protection/>
    </xf>
    <xf numFmtId="0" fontId="69" fillId="0" borderId="118" xfId="93" applyFont="1" applyFill="1" applyBorder="1" applyAlignment="1">
      <alignment horizontal="center" vertical="center"/>
      <protection/>
    </xf>
    <xf numFmtId="0" fontId="69" fillId="0" borderId="119" xfId="93" applyFont="1" applyFill="1" applyBorder="1" applyAlignment="1">
      <alignment horizontal="center" vertical="center"/>
      <protection/>
    </xf>
    <xf numFmtId="3" fontId="69" fillId="0" borderId="55" xfId="93" applyNumberFormat="1" applyFont="1" applyFill="1" applyBorder="1" applyAlignment="1">
      <alignment horizontal="center" vertical="center"/>
      <protection/>
    </xf>
    <xf numFmtId="3" fontId="69" fillId="0" borderId="17" xfId="93" applyNumberFormat="1" applyFont="1" applyFill="1" applyBorder="1" applyAlignment="1">
      <alignment horizontal="center" vertical="center"/>
      <protection/>
    </xf>
    <xf numFmtId="0" fontId="31" fillId="0" borderId="0" xfId="93" applyFont="1" applyAlignment="1">
      <alignment horizontal="right" vertical="center"/>
      <protection/>
    </xf>
    <xf numFmtId="0" fontId="23" fillId="33" borderId="19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top" wrapText="1"/>
    </xf>
    <xf numFmtId="0" fontId="23" fillId="0" borderId="7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71" fillId="0" borderId="0" xfId="0" applyFont="1" applyBorder="1" applyAlignment="1">
      <alignment horizontal="right"/>
    </xf>
    <xf numFmtId="0" fontId="0" fillId="0" borderId="72" xfId="0" applyBorder="1" applyAlignment="1">
      <alignment/>
    </xf>
    <xf numFmtId="0" fontId="25" fillId="0" borderId="0" xfId="0" applyFont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24" fillId="0" borderId="12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 wrapText="1"/>
    </xf>
    <xf numFmtId="3" fontId="24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100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3" fontId="157" fillId="0" borderId="32" xfId="93" applyNumberFormat="1" applyFont="1" applyBorder="1" applyAlignment="1">
      <alignment horizontal="right" vertical="center"/>
      <protection/>
    </xf>
    <xf numFmtId="3" fontId="157" fillId="0" borderId="42" xfId="93" applyNumberFormat="1" applyFont="1" applyBorder="1" applyAlignment="1">
      <alignment horizontal="right" vertical="center"/>
      <protection/>
    </xf>
    <xf numFmtId="0" fontId="94" fillId="0" borderId="0" xfId="93" applyFont="1" applyAlignment="1">
      <alignment horizontal="right" vertical="center"/>
      <protection/>
    </xf>
    <xf numFmtId="3" fontId="69" fillId="0" borderId="55" xfId="93" applyNumberFormat="1" applyFont="1" applyFill="1" applyBorder="1" applyAlignment="1">
      <alignment horizontal="center" vertical="center" wrapText="1"/>
      <protection/>
    </xf>
    <xf numFmtId="3" fontId="69" fillId="0" borderId="17" xfId="93" applyNumberFormat="1" applyFont="1" applyFill="1" applyBorder="1" applyAlignment="1">
      <alignment horizontal="center" vertical="center" wrapText="1"/>
      <protection/>
    </xf>
    <xf numFmtId="3" fontId="69" fillId="0" borderId="61" xfId="93" applyNumberFormat="1" applyFont="1" applyFill="1" applyBorder="1" applyAlignment="1">
      <alignment horizontal="center" vertical="center" wrapText="1"/>
      <protection/>
    </xf>
    <xf numFmtId="0" fontId="24" fillId="0" borderId="0" xfId="97" applyFont="1" applyBorder="1" applyAlignment="1">
      <alignment horizontal="center"/>
      <protection/>
    </xf>
    <xf numFmtId="0" fontId="33" fillId="0" borderId="100" xfId="0" applyFont="1" applyBorder="1" applyAlignment="1">
      <alignment horizontal="center" vertical="center" wrapText="1"/>
    </xf>
    <xf numFmtId="0" fontId="33" fillId="0" borderId="121" xfId="0" applyFont="1" applyBorder="1" applyAlignment="1">
      <alignment horizontal="center" vertical="center" wrapText="1"/>
    </xf>
    <xf numFmtId="0" fontId="24" fillId="0" borderId="122" xfId="0" applyFont="1" applyBorder="1" applyAlignment="1">
      <alignment horizontal="center" vertical="center" wrapText="1"/>
    </xf>
    <xf numFmtId="0" fontId="24" fillId="0" borderId="12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65" fillId="0" borderId="0" xfId="0" applyFont="1" applyFill="1" applyBorder="1" applyAlignment="1">
      <alignment horizontal="right"/>
    </xf>
    <xf numFmtId="3" fontId="28" fillId="0" borderId="77" xfId="0" applyNumberFormat="1" applyFont="1" applyBorder="1" applyAlignment="1">
      <alignment horizontal="right"/>
    </xf>
    <xf numFmtId="0" fontId="0" fillId="0" borderId="77" xfId="0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88" fillId="0" borderId="124" xfId="0" applyFont="1" applyBorder="1" applyAlignment="1">
      <alignment horizontal="center" vertical="center" wrapText="1"/>
    </xf>
    <xf numFmtId="3" fontId="88" fillId="0" borderId="19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3" fontId="33" fillId="0" borderId="0" xfId="99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24" fillId="0" borderId="0" xfId="99" applyNumberFormat="1" applyFont="1" applyBorder="1" applyAlignment="1">
      <alignment horizontal="center"/>
      <protection/>
    </xf>
    <xf numFmtId="3" fontId="24" fillId="0" borderId="27" xfId="99" applyNumberFormat="1" applyFont="1" applyBorder="1" applyAlignment="1">
      <alignment horizontal="center" vertical="center"/>
      <protection/>
    </xf>
    <xf numFmtId="3" fontId="24" fillId="0" borderId="125" xfId="99" applyNumberFormat="1" applyFont="1" applyBorder="1" applyAlignment="1">
      <alignment horizontal="center" vertical="center"/>
      <protection/>
    </xf>
    <xf numFmtId="3" fontId="24" fillId="0" borderId="0" xfId="99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24" fillId="0" borderId="126" xfId="99" applyNumberFormat="1" applyFont="1" applyBorder="1" applyAlignment="1">
      <alignment horizontal="center" vertical="center" textRotation="255" wrapText="1"/>
      <protection/>
    </xf>
    <xf numFmtId="49" fontId="24" fillId="0" borderId="127" xfId="99" applyNumberFormat="1" applyFont="1" applyBorder="1" applyAlignment="1">
      <alignment horizontal="center" vertical="center" textRotation="255" wrapText="1"/>
      <protection/>
    </xf>
    <xf numFmtId="3" fontId="24" fillId="0" borderId="21" xfId="99" applyNumberFormat="1" applyFont="1" applyBorder="1" applyAlignment="1">
      <alignment horizontal="center" vertical="center" wrapText="1"/>
      <protection/>
    </xf>
    <xf numFmtId="3" fontId="24" fillId="0" borderId="128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129" xfId="0" applyNumberFormat="1" applyFont="1" applyBorder="1" applyAlignment="1">
      <alignment horizontal="center" vertical="center" wrapText="1"/>
    </xf>
    <xf numFmtId="3" fontId="24" fillId="0" borderId="130" xfId="0" applyNumberFormat="1" applyFont="1" applyBorder="1" applyAlignment="1">
      <alignment horizontal="center" vertical="center" wrapText="1"/>
    </xf>
    <xf numFmtId="0" fontId="29" fillId="0" borderId="0" xfId="99" applyFont="1" applyAlignment="1">
      <alignment horizontal="center"/>
      <protection/>
    </xf>
    <xf numFmtId="3" fontId="24" fillId="0" borderId="131" xfId="99" applyNumberFormat="1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77" xfId="0" applyFont="1" applyBorder="1" applyAlignment="1">
      <alignment horizontal="right"/>
    </xf>
    <xf numFmtId="0" fontId="0" fillId="0" borderId="77" xfId="0" applyBorder="1" applyAlignment="1">
      <alignment horizontal="right"/>
    </xf>
    <xf numFmtId="3" fontId="47" fillId="0" borderId="19" xfId="0" applyNumberFormat="1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3" fontId="24" fillId="0" borderId="117" xfId="0" applyNumberFormat="1" applyFont="1" applyBorder="1" applyAlignment="1">
      <alignment horizontal="center" vertical="center"/>
    </xf>
    <xf numFmtId="0" fontId="60" fillId="0" borderId="0" xfId="95" applyFont="1" applyBorder="1" applyAlignment="1">
      <alignment horizontal="center"/>
      <protection/>
    </xf>
    <xf numFmtId="3" fontId="113" fillId="0" borderId="117" xfId="0" applyNumberFormat="1" applyFont="1" applyBorder="1" applyAlignment="1">
      <alignment horizontal="center" vertical="center"/>
    </xf>
    <xf numFmtId="0" fontId="60" fillId="0" borderId="55" xfId="0" applyFont="1" applyFill="1" applyBorder="1" applyAlignment="1">
      <alignment/>
    </xf>
    <xf numFmtId="0" fontId="71" fillId="0" borderId="61" xfId="0" applyFont="1" applyBorder="1" applyAlignment="1">
      <alignment/>
    </xf>
    <xf numFmtId="0" fontId="60" fillId="0" borderId="71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132" xfId="0" applyFont="1" applyBorder="1" applyAlignment="1">
      <alignment horizontal="center" vertical="center"/>
    </xf>
    <xf numFmtId="3" fontId="60" fillId="0" borderId="76" xfId="0" applyNumberFormat="1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 wrapText="1"/>
    </xf>
    <xf numFmtId="3" fontId="60" fillId="0" borderId="38" xfId="0" applyNumberFormat="1" applyFont="1" applyBorder="1" applyAlignment="1">
      <alignment horizontal="center" vertical="center" wrapText="1"/>
    </xf>
    <xf numFmtId="3" fontId="60" fillId="0" borderId="37" xfId="0" applyNumberFormat="1" applyFont="1" applyBorder="1" applyAlignment="1">
      <alignment horizontal="center" vertical="center" wrapText="1"/>
    </xf>
    <xf numFmtId="3" fontId="60" fillId="0" borderId="131" xfId="0" applyNumberFormat="1" applyFont="1" applyBorder="1" applyAlignment="1">
      <alignment horizontal="center" vertical="center" wrapText="1"/>
    </xf>
    <xf numFmtId="3" fontId="60" fillId="0" borderId="133" xfId="0" applyNumberFormat="1" applyFont="1" applyBorder="1" applyAlignment="1">
      <alignment horizontal="center" vertical="center" wrapText="1"/>
    </xf>
    <xf numFmtId="3" fontId="53" fillId="0" borderId="134" xfId="0" applyNumberFormat="1" applyFont="1" applyBorder="1" applyAlignment="1">
      <alignment horizontal="center" vertical="center" wrapText="1"/>
    </xf>
    <xf numFmtId="3" fontId="53" fillId="0" borderId="135" xfId="0" applyNumberFormat="1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textRotation="255"/>
    </xf>
    <xf numFmtId="0" fontId="53" fillId="0" borderId="85" xfId="0" applyFont="1" applyBorder="1" applyAlignment="1">
      <alignment horizontal="center" vertical="center" textRotation="255"/>
    </xf>
    <xf numFmtId="0" fontId="0" fillId="0" borderId="89" xfId="0" applyBorder="1" applyAlignment="1">
      <alignment/>
    </xf>
    <xf numFmtId="3" fontId="60" fillId="0" borderId="136" xfId="0" applyNumberFormat="1" applyFont="1" applyBorder="1" applyAlignment="1">
      <alignment horizontal="center" vertical="center" wrapText="1"/>
    </xf>
    <xf numFmtId="3" fontId="60" fillId="0" borderId="137" xfId="0" applyNumberFormat="1" applyFont="1" applyBorder="1" applyAlignment="1">
      <alignment horizontal="center" vertical="center" wrapText="1"/>
    </xf>
    <xf numFmtId="3" fontId="60" fillId="0" borderId="138" xfId="0" applyNumberFormat="1" applyFont="1" applyBorder="1" applyAlignment="1">
      <alignment horizontal="center" vertical="center"/>
    </xf>
    <xf numFmtId="3" fontId="60" fillId="0" borderId="81" xfId="0" applyNumberFormat="1" applyFont="1" applyBorder="1" applyAlignment="1">
      <alignment horizontal="center" vertical="center"/>
    </xf>
    <xf numFmtId="3" fontId="60" fillId="0" borderId="120" xfId="0" applyNumberFormat="1" applyFont="1" applyBorder="1" applyAlignment="1">
      <alignment horizontal="center" vertical="center"/>
    </xf>
    <xf numFmtId="3" fontId="60" fillId="0" borderId="82" xfId="0" applyNumberFormat="1" applyFont="1" applyBorder="1" applyAlignment="1">
      <alignment horizontal="center" vertical="center"/>
    </xf>
    <xf numFmtId="3" fontId="60" fillId="0" borderId="139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right"/>
    </xf>
    <xf numFmtId="3" fontId="60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3" fontId="71" fillId="0" borderId="14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41" xfId="0" applyFont="1" applyBorder="1" applyAlignment="1">
      <alignment horizontal="center" vertical="center"/>
    </xf>
    <xf numFmtId="3" fontId="60" fillId="0" borderId="0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3" fontId="60" fillId="0" borderId="43" xfId="0" applyNumberFormat="1" applyFont="1" applyBorder="1" applyAlignment="1">
      <alignment horizontal="right"/>
    </xf>
    <xf numFmtId="3" fontId="60" fillId="0" borderId="134" xfId="0" applyNumberFormat="1" applyFont="1" applyBorder="1" applyAlignment="1">
      <alignment horizontal="center" vertical="center" wrapText="1"/>
    </xf>
    <xf numFmtId="0" fontId="60" fillId="0" borderId="142" xfId="0" applyFont="1" applyBorder="1" applyAlignment="1">
      <alignment horizontal="center" vertical="center" readingOrder="2"/>
    </xf>
    <xf numFmtId="0" fontId="71" fillId="0" borderId="140" xfId="0" applyFont="1" applyBorder="1" applyAlignment="1">
      <alignment horizontal="center" vertical="center"/>
    </xf>
    <xf numFmtId="0" fontId="53" fillId="0" borderId="143" xfId="0" applyFont="1" applyBorder="1" applyAlignment="1">
      <alignment horizontal="center" vertical="center" textRotation="255"/>
    </xf>
    <xf numFmtId="3" fontId="60" fillId="0" borderId="144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left" wrapText="1"/>
    </xf>
    <xf numFmtId="0" fontId="42" fillId="0" borderId="124" xfId="0" applyFont="1" applyBorder="1" applyAlignment="1">
      <alignment horizontal="left" wrapText="1"/>
    </xf>
    <xf numFmtId="0" fontId="42" fillId="0" borderId="27" xfId="0" applyFont="1" applyFill="1" applyBorder="1" applyAlignment="1">
      <alignment horizontal="left" wrapText="1"/>
    </xf>
    <xf numFmtId="0" fontId="42" fillId="0" borderId="124" xfId="0" applyFont="1" applyFill="1" applyBorder="1" applyAlignment="1">
      <alignment horizontal="left" wrapText="1"/>
    </xf>
    <xf numFmtId="0" fontId="116" fillId="0" borderId="0" xfId="0" applyFont="1" applyBorder="1" applyAlignment="1">
      <alignment horizontal="right"/>
    </xf>
    <xf numFmtId="0" fontId="158" fillId="0" borderId="0" xfId="0" applyFont="1" applyBorder="1" applyAlignment="1">
      <alignment horizontal="right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42" fillId="0" borderId="33" xfId="0" applyFont="1" applyBorder="1" applyAlignment="1">
      <alignment horizontal="center" textRotation="255"/>
    </xf>
    <xf numFmtId="0" fontId="42" fillId="0" borderId="16" xfId="0" applyFont="1" applyBorder="1" applyAlignment="1">
      <alignment horizontal="center" textRotation="255"/>
    </xf>
    <xf numFmtId="0" fontId="4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1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21" fillId="0" borderId="33" xfId="0" applyFont="1" applyBorder="1" applyAlignment="1">
      <alignment horizontal="center" textRotation="255"/>
    </xf>
    <xf numFmtId="0" fontId="21" fillId="0" borderId="16" xfId="0" applyFont="1" applyBorder="1" applyAlignment="1">
      <alignment horizontal="center" textRotation="255"/>
    </xf>
    <xf numFmtId="0" fontId="21" fillId="0" borderId="24" xfId="0" applyFont="1" applyBorder="1" applyAlignment="1">
      <alignment horizontal="center" textRotation="255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3" fontId="24" fillId="0" borderId="3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154" fillId="0" borderId="0" xfId="0" applyFont="1" applyBorder="1" applyAlignment="1">
      <alignment horizontal="left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154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115" xfId="0" applyFont="1" applyBorder="1" applyAlignment="1">
      <alignment horizontal="center"/>
    </xf>
    <xf numFmtId="0" fontId="42" fillId="0" borderId="12" xfId="0" applyFont="1" applyBorder="1" applyAlignment="1">
      <alignment horizontal="center" textRotation="255"/>
    </xf>
    <xf numFmtId="0" fontId="28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81" fillId="0" borderId="0" xfId="94" applyFont="1" applyAlignment="1">
      <alignment horizontal="center"/>
      <protection/>
    </xf>
    <xf numFmtId="0" fontId="81" fillId="0" borderId="0" xfId="94" applyFont="1" applyAlignment="1">
      <alignment horizontal="right"/>
      <protection/>
    </xf>
    <xf numFmtId="0" fontId="90" fillId="0" borderId="19" xfId="94" applyFont="1" applyBorder="1" applyAlignment="1">
      <alignment horizontal="center"/>
      <protection/>
    </xf>
    <xf numFmtId="0" fontId="47" fillId="0" borderId="124" xfId="94" applyFont="1" applyBorder="1" applyAlignment="1">
      <alignment horizontal="center" wrapText="1"/>
      <protection/>
    </xf>
    <xf numFmtId="0" fontId="47" fillId="0" borderId="19" xfId="94" applyFont="1" applyBorder="1" applyAlignment="1">
      <alignment horizontal="center" vertical="center"/>
      <protection/>
    </xf>
    <xf numFmtId="0" fontId="47" fillId="0" borderId="19" xfId="94" applyFont="1" applyBorder="1" applyAlignment="1">
      <alignment horizontal="center"/>
      <protection/>
    </xf>
    <xf numFmtId="0" fontId="47" fillId="0" borderId="77" xfId="94" applyFont="1" applyBorder="1" applyAlignment="1">
      <alignment horizontal="center"/>
      <protection/>
    </xf>
    <xf numFmtId="0" fontId="47" fillId="0" borderId="78" xfId="94" applyFont="1" applyBorder="1" applyAlignment="1">
      <alignment horizontal="center"/>
      <protection/>
    </xf>
    <xf numFmtId="0" fontId="81" fillId="0" borderId="0" xfId="94" applyFont="1" applyAlignment="1">
      <alignment/>
      <protection/>
    </xf>
    <xf numFmtId="0" fontId="81" fillId="0" borderId="27" xfId="94" applyFont="1" applyBorder="1" applyAlignment="1">
      <alignment horizontal="center"/>
      <protection/>
    </xf>
    <xf numFmtId="0" fontId="81" fillId="0" borderId="75" xfId="94" applyFont="1" applyBorder="1" applyAlignment="1">
      <alignment horizontal="center"/>
      <protection/>
    </xf>
    <xf numFmtId="0" fontId="81" fillId="0" borderId="124" xfId="94" applyFont="1" applyBorder="1" applyAlignment="1">
      <alignment horizontal="center"/>
      <protection/>
    </xf>
    <xf numFmtId="0" fontId="80" fillId="0" borderId="0" xfId="94" applyFont="1" applyAlignment="1">
      <alignment horizontal="right"/>
      <protection/>
    </xf>
    <xf numFmtId="0" fontId="79" fillId="0" borderId="0" xfId="94" applyFont="1" applyAlignment="1">
      <alignment horizontal="center"/>
      <protection/>
    </xf>
    <xf numFmtId="0" fontId="79" fillId="0" borderId="0" xfId="94" applyFont="1" applyAlignment="1">
      <alignment horizontal="right"/>
      <protection/>
    </xf>
    <xf numFmtId="0" fontId="79" fillId="0" borderId="19" xfId="94" applyFont="1" applyBorder="1" applyAlignment="1">
      <alignment horizontal="center"/>
      <protection/>
    </xf>
    <xf numFmtId="0" fontId="81" fillId="0" borderId="19" xfId="94" applyFont="1" applyBorder="1" applyAlignment="1">
      <alignment horizontal="center"/>
      <protection/>
    </xf>
    <xf numFmtId="0" fontId="48" fillId="0" borderId="0" xfId="98" applyFont="1" applyFill="1" applyAlignment="1">
      <alignment horizontal="right"/>
      <protection/>
    </xf>
    <xf numFmtId="0" fontId="49" fillId="0" borderId="19" xfId="98" applyFont="1" applyFill="1" applyBorder="1" applyAlignment="1">
      <alignment horizontal="center" vertical="center" textRotation="180"/>
      <protection/>
    </xf>
    <xf numFmtId="0" fontId="19" fillId="0" borderId="19" xfId="98" applyFont="1" applyFill="1" applyBorder="1" applyAlignment="1">
      <alignment horizontal="center" vertical="center" textRotation="180"/>
      <protection/>
    </xf>
    <xf numFmtId="0" fontId="49" fillId="0" borderId="0" xfId="98" applyFont="1" applyFill="1" applyAlignment="1">
      <alignment horizontal="center"/>
      <protection/>
    </xf>
    <xf numFmtId="0" fontId="49" fillId="0" borderId="19" xfId="98" applyFont="1" applyFill="1" applyBorder="1" applyAlignment="1">
      <alignment horizontal="center"/>
      <protection/>
    </xf>
    <xf numFmtId="0" fontId="49" fillId="0" borderId="63" xfId="98" applyFont="1" applyFill="1" applyBorder="1" applyAlignment="1">
      <alignment horizontal="center" vertical="center"/>
      <protection/>
    </xf>
    <xf numFmtId="0" fontId="49" fillId="0" borderId="30" xfId="98" applyFont="1" applyFill="1" applyBorder="1" applyAlignment="1">
      <alignment horizontal="center" vertical="center"/>
      <protection/>
    </xf>
    <xf numFmtId="0" fontId="49" fillId="0" borderId="63" xfId="98" applyFont="1" applyFill="1" applyBorder="1" applyAlignment="1">
      <alignment horizontal="center" vertical="center" wrapText="1"/>
      <protection/>
    </xf>
    <xf numFmtId="0" fontId="49" fillId="0" borderId="30" xfId="98" applyFont="1" applyFill="1" applyBorder="1" applyAlignment="1">
      <alignment horizontal="center" vertical="center" wrapText="1"/>
      <protection/>
    </xf>
    <xf numFmtId="0" fontId="49" fillId="0" borderId="108" xfId="98" applyFont="1" applyFill="1" applyBorder="1" applyAlignment="1">
      <alignment horizontal="center" vertical="center"/>
      <protection/>
    </xf>
    <xf numFmtId="0" fontId="49" fillId="0" borderId="111" xfId="98" applyFont="1" applyFill="1" applyBorder="1" applyAlignment="1">
      <alignment horizontal="center" vertical="center"/>
      <protection/>
    </xf>
    <xf numFmtId="0" fontId="49" fillId="0" borderId="77" xfId="98" applyFont="1" applyFill="1" applyBorder="1" applyAlignment="1">
      <alignment horizontal="right"/>
      <protection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 3" xfId="91"/>
    <cellStyle name="Normál 4" xfId="92"/>
    <cellStyle name="Normál_  3   _2010.évi állami" xfId="93"/>
    <cellStyle name="Normál_004.03. 2013. évi  Költségvetés táblázatai (2013.03.07.) 16 óra." xfId="94"/>
    <cellStyle name="Normál_2006.I.févi pénzügyi mérleg" xfId="95"/>
    <cellStyle name="Normál_2014%20évi%20támogatás%20MÁK%20adatok%20alapján(1)" xfId="96"/>
    <cellStyle name="Normál_Kiss Anita" xfId="97"/>
    <cellStyle name="Normál_Kiss Anita_Hitelállomány 2014 01 01" xfId="98"/>
    <cellStyle name="Normál_konc. 2005. év tábl." xfId="99"/>
    <cellStyle name="Normal_KTRSZJ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22">
      <selection activeCell="C44" sqref="C44:C50"/>
    </sheetView>
  </sheetViews>
  <sheetFormatPr defaultColWidth="9.140625" defaultRowHeight="12.75"/>
  <cols>
    <col min="1" max="1" width="3.8515625" style="93" customWidth="1"/>
    <col min="2" max="2" width="41.8515625" style="93" customWidth="1"/>
    <col min="3" max="4" width="13.57421875" style="94" customWidth="1"/>
    <col min="5" max="5" width="13.421875" style="94" hidden="1" customWidth="1"/>
    <col min="6" max="6" width="39.8515625" style="94" customWidth="1"/>
    <col min="7" max="7" width="12.00390625" style="94" customWidth="1"/>
    <col min="8" max="8" width="13.57421875" style="94" customWidth="1"/>
    <col min="9" max="9" width="0.13671875" style="94" customWidth="1"/>
    <col min="10" max="12" width="0" style="93" hidden="1" customWidth="1"/>
    <col min="13" max="22" width="9.140625" style="93" customWidth="1"/>
    <col min="23" max="16384" width="9.140625" style="10" customWidth="1"/>
  </cols>
  <sheetData>
    <row r="1" spans="1:9" ht="12.75" customHeight="1">
      <c r="A1" s="1133" t="s">
        <v>945</v>
      </c>
      <c r="B1" s="1133"/>
      <c r="C1" s="1133"/>
      <c r="D1" s="1133"/>
      <c r="E1" s="1133"/>
      <c r="F1" s="1133"/>
      <c r="G1" s="1133"/>
      <c r="H1" s="1133"/>
      <c r="I1" s="1133"/>
    </row>
    <row r="2" spans="2:9" ht="20.25">
      <c r="B2" s="561"/>
      <c r="I2" s="95"/>
    </row>
    <row r="3" spans="1:22" s="71" customFormat="1" ht="12.75">
      <c r="A3" s="96"/>
      <c r="B3" s="1134" t="s">
        <v>841</v>
      </c>
      <c r="C3" s="1134"/>
      <c r="D3" s="1134"/>
      <c r="E3" s="1134"/>
      <c r="F3" s="1134"/>
      <c r="G3" s="1134"/>
      <c r="H3" s="1134"/>
      <c r="I3" s="1134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71" customFormat="1" ht="12.75">
      <c r="A4" s="96"/>
      <c r="B4" s="1134" t="s">
        <v>944</v>
      </c>
      <c r="C4" s="1134"/>
      <c r="D4" s="1134"/>
      <c r="E4" s="1134"/>
      <c r="F4" s="1134"/>
      <c r="G4" s="1134"/>
      <c r="H4" s="1134"/>
      <c r="I4" s="1134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71" customFormat="1" ht="11.25">
      <c r="A5" s="96"/>
      <c r="B5" s="1135" t="s">
        <v>257</v>
      </c>
      <c r="C5" s="1135"/>
      <c r="D5" s="1135"/>
      <c r="E5" s="1135"/>
      <c r="F5" s="1135"/>
      <c r="G5" s="1135"/>
      <c r="H5" s="1135"/>
      <c r="I5" s="113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16" s="71" customFormat="1" ht="12.75" customHeight="1">
      <c r="A6" s="1136" t="s">
        <v>51</v>
      </c>
      <c r="B6" s="1138" t="s">
        <v>52</v>
      </c>
      <c r="C6" s="1139" t="s">
        <v>53</v>
      </c>
      <c r="D6" s="1139"/>
      <c r="E6" s="1140"/>
      <c r="F6" s="1141" t="s">
        <v>54</v>
      </c>
      <c r="G6" s="1143" t="s">
        <v>55</v>
      </c>
      <c r="H6" s="1144"/>
      <c r="I6" s="1145"/>
      <c r="J6" s="96"/>
      <c r="K6" s="96"/>
      <c r="L6" s="96"/>
      <c r="M6" s="96"/>
      <c r="N6" s="96"/>
      <c r="O6" s="96"/>
      <c r="P6" s="96"/>
    </row>
    <row r="7" spans="1:16" s="71" customFormat="1" ht="12.75" customHeight="1">
      <c r="A7" s="1136"/>
      <c r="B7" s="1138"/>
      <c r="C7" s="1131" t="s">
        <v>810</v>
      </c>
      <c r="D7" s="1131"/>
      <c r="E7" s="1146"/>
      <c r="F7" s="1142"/>
      <c r="G7" s="1131" t="s">
        <v>810</v>
      </c>
      <c r="H7" s="1131"/>
      <c r="I7" s="1132"/>
      <c r="J7" s="96"/>
      <c r="K7" s="96"/>
      <c r="L7" s="96"/>
      <c r="M7" s="96"/>
      <c r="N7" s="96"/>
      <c r="O7" s="96"/>
      <c r="P7" s="96"/>
    </row>
    <row r="8" spans="1:16" s="72" customFormat="1" ht="36" customHeight="1" thickBot="1">
      <c r="A8" s="1137"/>
      <c r="B8" s="1031" t="s">
        <v>56</v>
      </c>
      <c r="C8" s="884" t="s">
        <v>920</v>
      </c>
      <c r="D8" s="884" t="s">
        <v>921</v>
      </c>
      <c r="E8" s="885" t="s">
        <v>922</v>
      </c>
      <c r="F8" s="1030" t="s">
        <v>60</v>
      </c>
      <c r="G8" s="884" t="s">
        <v>920</v>
      </c>
      <c r="H8" s="884" t="s">
        <v>921</v>
      </c>
      <c r="I8" s="885" t="s">
        <v>922</v>
      </c>
      <c r="J8" s="117"/>
      <c r="K8" s="117"/>
      <c r="L8" s="117"/>
      <c r="M8" s="117"/>
      <c r="N8" s="117"/>
      <c r="O8" s="117"/>
      <c r="P8" s="117"/>
    </row>
    <row r="9" spans="1:22" ht="11.25" customHeight="1">
      <c r="A9" s="1039">
        <v>1</v>
      </c>
      <c r="B9" s="1040" t="s">
        <v>20</v>
      </c>
      <c r="C9" s="1041"/>
      <c r="D9" s="1041"/>
      <c r="E9" s="1041"/>
      <c r="F9" s="1042" t="s">
        <v>21</v>
      </c>
      <c r="G9" s="1041"/>
      <c r="H9" s="1041"/>
      <c r="I9" s="1043"/>
      <c r="J9" s="111"/>
      <c r="Q9" s="10"/>
      <c r="R9" s="10"/>
      <c r="S9" s="10"/>
      <c r="T9" s="10"/>
      <c r="U9" s="10"/>
      <c r="V9" s="10"/>
    </row>
    <row r="10" spans="1:22" ht="11.25">
      <c r="A10" s="1044">
        <f aca="true" t="shared" si="0" ref="A10:A55">A9+1</f>
        <v>2</v>
      </c>
      <c r="B10" s="98" t="s">
        <v>158</v>
      </c>
      <c r="C10" s="179"/>
      <c r="D10" s="179"/>
      <c r="E10" s="179"/>
      <c r="F10" s="310" t="s">
        <v>176</v>
      </c>
      <c r="G10" s="186">
        <f>'pü.mérleg Önkorm.'!G10+'pü.mérleg Hivatal'!H12+'pü.mérleg művház'!G12</f>
        <v>62091</v>
      </c>
      <c r="H10" s="186">
        <f>'pü.mérleg Önkorm.'!H10+'pü.mérleg Hivatal'!I12+'pü.mérleg művház'!H12</f>
        <v>63473</v>
      </c>
      <c r="I10" s="1045">
        <f>'pü.mérleg Önkorm.'!I10+'pü.mérleg Hivatal'!J12+'pü.mérleg művház'!I12</f>
        <v>0</v>
      </c>
      <c r="J10" s="100" t="e">
        <f>'pü.mérleg Önkorm.'!#REF!+'pü.mérleg Hivatal'!#REF!+'pü.mérleg művház'!#REF!+#REF!+#REF!</f>
        <v>#REF!</v>
      </c>
      <c r="K10" s="94" t="e">
        <f>'pü.mérleg Önkorm.'!#REF!+'pü.mérleg Hivatal'!#REF!+'pü.mérleg művház'!#REF!++#REF!+#REF!</f>
        <v>#REF!</v>
      </c>
      <c r="L10" s="94" t="e">
        <f>'pü.mérleg Önkorm.'!#REF!+'pü.mérleg Hivatal'!#REF!+'pü.mérleg művház'!#REF!+#REF!+#REF!</f>
        <v>#REF!</v>
      </c>
      <c r="N10" s="94"/>
      <c r="Q10" s="10"/>
      <c r="R10" s="10"/>
      <c r="S10" s="10"/>
      <c r="T10" s="10"/>
      <c r="U10" s="10"/>
      <c r="V10" s="10"/>
    </row>
    <row r="11" spans="1:22" ht="11.25">
      <c r="A11" s="1044">
        <f t="shared" si="0"/>
        <v>3</v>
      </c>
      <c r="B11" s="98" t="s">
        <v>152</v>
      </c>
      <c r="C11" s="186">
        <f>'tám, végl. pe.átv  '!C13+'tám, végl. pe.átv  '!C19+'tám, végl. pe.átv  '!C20</f>
        <v>234398</v>
      </c>
      <c r="D11" s="186">
        <f>'tám, végl. pe.átv  '!D13+'tám, végl. pe.átv  '!D19+'tám, végl. pe.átv  '!D20</f>
        <v>246775</v>
      </c>
      <c r="E11" s="186">
        <f>'tám, végl. pe.átv  '!E13+'tám, végl. pe.átv  '!E19+'tám, végl. pe.átv  '!E20</f>
        <v>0</v>
      </c>
      <c r="F11" s="526" t="s">
        <v>177</v>
      </c>
      <c r="G11" s="186">
        <f>'pü.mérleg Önkorm.'!G11+'pü.mérleg Hivatal'!H13+'pü.mérleg művház'!G13</f>
        <v>11143</v>
      </c>
      <c r="H11" s="186">
        <f>'pü.mérleg Önkorm.'!H11+'pü.mérleg Hivatal'!I13+'pü.mérleg művház'!H13</f>
        <v>11257</v>
      </c>
      <c r="I11" s="1045">
        <f>'pü.mérleg Önkorm.'!I11+'pü.mérleg Hivatal'!J13+'pü.mérleg művház'!I13</f>
        <v>0</v>
      </c>
      <c r="J11" s="94" t="e">
        <f>'pü.mérleg Önkorm.'!#REF!+'pü.mérleg Hivatal'!#REF!+'pü.mérleg művház'!#REF!+#REF!+#REF!</f>
        <v>#REF!</v>
      </c>
      <c r="K11" s="94" t="e">
        <f>'pü.mérleg Önkorm.'!#REF!+'pü.mérleg Hivatal'!#REF!+'pü.mérleg művház'!#REF!+#REF!+#REF!</f>
        <v>#REF!</v>
      </c>
      <c r="L11" s="94" t="e">
        <f>'pü.mérleg Önkorm.'!#REF!+'pü.mérleg Hivatal'!#REF!+'pü.mérleg művház'!#REF!+#REF!+#REF!</f>
        <v>#REF!</v>
      </c>
      <c r="N11" s="94"/>
      <c r="Q11" s="10"/>
      <c r="R11" s="10"/>
      <c r="S11" s="10"/>
      <c r="T11" s="10"/>
      <c r="U11" s="10"/>
      <c r="V11" s="10"/>
    </row>
    <row r="12" spans="1:22" ht="11.25">
      <c r="A12" s="1044">
        <f t="shared" si="0"/>
        <v>4</v>
      </c>
      <c r="B12" s="98" t="s">
        <v>150</v>
      </c>
      <c r="C12" s="186">
        <f>'pü.mérleg Önkorm.'!C12</f>
        <v>0</v>
      </c>
      <c r="D12" s="186">
        <f>'pü.mérleg Önkorm.'!D12</f>
        <v>0</v>
      </c>
      <c r="E12" s="186">
        <f>'pü.mérleg Önkorm.'!E12</f>
        <v>0</v>
      </c>
      <c r="F12" s="310" t="s">
        <v>178</v>
      </c>
      <c r="G12" s="186">
        <f>'pü.mérleg Önkorm.'!G12+'pü.mérleg Hivatal'!H14+'pü.mérleg művház'!G14</f>
        <v>67862</v>
      </c>
      <c r="H12" s="186">
        <f>'pü.mérleg Önkorm.'!H12+'pü.mérleg Hivatal'!I14+'pü.mérleg művház'!H14</f>
        <v>70408</v>
      </c>
      <c r="I12" s="1045">
        <f>'pü.mérleg Önkorm.'!I12+'pü.mérleg Hivatal'!J14+'pü.mérleg művház'!I14</f>
        <v>0</v>
      </c>
      <c r="J12" s="94" t="e">
        <f>'pü.mérleg Önkorm.'!#REF!+'pü.mérleg Hivatal'!#REF!+'pü.mérleg művház'!#REF!+#REF!+#REF!</f>
        <v>#REF!</v>
      </c>
      <c r="K12" s="94" t="e">
        <f>'pü.mérleg Önkorm.'!#REF!+'pü.mérleg Hivatal'!#REF!+'pü.mérleg művház'!#REF!+#REF!+#REF!</f>
        <v>#REF!</v>
      </c>
      <c r="L12" s="94" t="e">
        <f>'pü.mérleg Önkorm.'!#REF!+'pü.mérleg Hivatal'!#REF!+'pü.mérleg művház'!#REF!+#REF!+#REF!</f>
        <v>#REF!</v>
      </c>
      <c r="N12" s="94"/>
      <c r="Q12" s="10"/>
      <c r="R12" s="10"/>
      <c r="S12" s="10"/>
      <c r="T12" s="10"/>
      <c r="U12" s="10"/>
      <c r="V12" s="10"/>
    </row>
    <row r="13" spans="1:22" ht="12" customHeight="1">
      <c r="A13" s="1044">
        <f t="shared" si="0"/>
        <v>5</v>
      </c>
      <c r="B13" s="98" t="s">
        <v>153</v>
      </c>
      <c r="C13" s="186">
        <v>0</v>
      </c>
      <c r="D13" s="186">
        <f>'tám, végl. pe.átv  '!D21</f>
        <v>2252</v>
      </c>
      <c r="E13" s="186">
        <v>0</v>
      </c>
      <c r="F13" s="310"/>
      <c r="G13" s="186"/>
      <c r="H13" s="186"/>
      <c r="I13" s="1046"/>
      <c r="J13" s="111"/>
      <c r="O13" s="111"/>
      <c r="Q13" s="10"/>
      <c r="R13" s="10"/>
      <c r="S13" s="10"/>
      <c r="T13" s="10"/>
      <c r="U13" s="10"/>
      <c r="V13" s="10"/>
    </row>
    <row r="14" spans="1:22" ht="11.25">
      <c r="A14" s="1044">
        <f t="shared" si="0"/>
        <v>6</v>
      </c>
      <c r="B14" s="98" t="s">
        <v>787</v>
      </c>
      <c r="C14" s="186"/>
      <c r="D14" s="186"/>
      <c r="E14" s="186"/>
      <c r="F14" s="310" t="s">
        <v>179</v>
      </c>
      <c r="G14" s="186">
        <f>'pü.mérleg Önkorm.'!G14+'pü.mérleg Hivatal'!H16</f>
        <v>6700</v>
      </c>
      <c r="H14" s="186">
        <f>'pü.mérleg Önkorm.'!H14+'pü.mérleg Hivatal'!I16</f>
        <v>6700</v>
      </c>
      <c r="I14" s="1045">
        <f>'pü.mérleg Önkorm.'!I14+'pü.mérleg Hivatal'!J16</f>
        <v>0</v>
      </c>
      <c r="J14" s="94" t="e">
        <f>'pü.mérleg Önkorm.'!#REF!+'pü.mérleg Hivatal'!#REF!</f>
        <v>#REF!</v>
      </c>
      <c r="K14" s="94" t="e">
        <f>'pü.mérleg Önkorm.'!#REF!+'pü.mérleg Hivatal'!#REF!</f>
        <v>#REF!</v>
      </c>
      <c r="L14" s="94" t="e">
        <f>'pü.mérleg Önkorm.'!#REF!+'pü.mérleg Hivatal'!#REF!</f>
        <v>#REF!</v>
      </c>
      <c r="Q14" s="10"/>
      <c r="R14" s="10"/>
      <c r="S14" s="10"/>
      <c r="T14" s="10"/>
      <c r="U14" s="10"/>
      <c r="V14" s="10"/>
    </row>
    <row r="15" spans="1:22" ht="11.25">
      <c r="A15" s="1044">
        <f t="shared" si="0"/>
        <v>7</v>
      </c>
      <c r="B15" s="98" t="s">
        <v>785</v>
      </c>
      <c r="C15" s="186">
        <f>'pü.mérleg Önkorm.'!C15</f>
        <v>0</v>
      </c>
      <c r="D15" s="186">
        <f>'pü.mérleg Önkorm.'!D15</f>
        <v>0</v>
      </c>
      <c r="E15" s="186">
        <f>'pü.mérleg Önkorm.'!E15</f>
        <v>0</v>
      </c>
      <c r="F15" s="310"/>
      <c r="G15" s="186"/>
      <c r="H15" s="186"/>
      <c r="I15" s="1045"/>
      <c r="J15" s="94"/>
      <c r="K15" s="94"/>
      <c r="L15" s="94"/>
      <c r="Q15" s="10"/>
      <c r="R15" s="10"/>
      <c r="S15" s="10"/>
      <c r="T15" s="10"/>
      <c r="U15" s="10"/>
      <c r="V15" s="10"/>
    </row>
    <row r="16" spans="1:22" ht="11.25">
      <c r="A16" s="1044">
        <f t="shared" si="0"/>
        <v>8</v>
      </c>
      <c r="B16" s="595" t="s">
        <v>786</v>
      </c>
      <c r="C16" s="186">
        <f>'pü.mérleg Önkorm.'!C16+'pü.mérleg Hivatal'!D16+'pü.mérleg művház'!C16</f>
        <v>3175</v>
      </c>
      <c r="D16" s="186">
        <f>'pü.mérleg Önkorm.'!D16+'pü.mérleg Hivatal'!E16+'pü.mérleg művház'!D16</f>
        <v>3438</v>
      </c>
      <c r="E16" s="186">
        <f>'pü.mérleg Önkorm.'!E16+'pü.mérleg Hivatal'!F16+'pü.mérleg művház'!E16</f>
        <v>0</v>
      </c>
      <c r="F16" s="310" t="s">
        <v>180</v>
      </c>
      <c r="G16" s="186"/>
      <c r="H16" s="186"/>
      <c r="I16" s="1046"/>
      <c r="J16" s="111"/>
      <c r="Q16" s="10"/>
      <c r="R16" s="10"/>
      <c r="S16" s="10"/>
      <c r="T16" s="10"/>
      <c r="U16" s="10"/>
      <c r="V16" s="10"/>
    </row>
    <row r="17" spans="1:22" ht="11.25">
      <c r="A17" s="1044">
        <f t="shared" si="0"/>
        <v>9</v>
      </c>
      <c r="B17" s="98" t="s">
        <v>154</v>
      </c>
      <c r="C17" s="186">
        <f>'pü.mérleg Önkorm.'!C17+'pü.mérleg művház'!C18+'pü.mérleg Hivatal'!D18</f>
        <v>57600</v>
      </c>
      <c r="D17" s="186">
        <f>'pü.mérleg Önkorm.'!D17+'pü.mérleg művház'!D18+'pü.mérleg Hivatal'!E18</f>
        <v>47600</v>
      </c>
      <c r="E17" s="186">
        <f>'pü.mérleg Önkorm.'!E17+'pü.mérleg művház'!E18+'pü.mérleg Hivatal'!F18</f>
        <v>0</v>
      </c>
      <c r="F17" s="310" t="s">
        <v>181</v>
      </c>
      <c r="G17" s="186">
        <f>'pü.mérleg Önkorm.'!G17+'pü.mérleg Hivatal'!H18</f>
        <v>168042</v>
      </c>
      <c r="H17" s="186">
        <f>'pü.mérleg Önkorm.'!H17+'pü.mérleg Hivatal'!I18</f>
        <v>169548</v>
      </c>
      <c r="I17" s="1045">
        <f>'pü.mérleg Önkorm.'!I17+'pü.mérleg Hivatal'!J18</f>
        <v>0</v>
      </c>
      <c r="J17" s="179">
        <f>'pü.mérleg Önkorm.'!J17+'pü.mérleg Hivatal'!K18</f>
        <v>0</v>
      </c>
      <c r="K17" s="179">
        <f>'pü.mérleg Önkorm.'!K17+'pü.mérleg Hivatal'!L18</f>
        <v>0</v>
      </c>
      <c r="L17" s="179">
        <f>'pü.mérleg Önkorm.'!L17+'pü.mérleg Hivatal'!M18</f>
        <v>0</v>
      </c>
      <c r="Q17" s="10"/>
      <c r="R17" s="10"/>
      <c r="S17" s="10"/>
      <c r="T17" s="10"/>
      <c r="U17" s="10"/>
      <c r="V17" s="10"/>
    </row>
    <row r="18" spans="1:22" ht="11.25">
      <c r="A18" s="1044">
        <f t="shared" si="0"/>
        <v>10</v>
      </c>
      <c r="B18" s="101" t="s">
        <v>36</v>
      </c>
      <c r="C18" s="186"/>
      <c r="D18" s="645"/>
      <c r="E18" s="645"/>
      <c r="F18" s="310" t="s">
        <v>182</v>
      </c>
      <c r="G18" s="186">
        <f>'pü.mérleg Önkorm.'!G18+'pü.mérleg Hivatal'!H19</f>
        <v>0</v>
      </c>
      <c r="H18" s="186">
        <f>'pü.mérleg Önkorm.'!H18+'pü.mérleg Hivatal'!I19</f>
        <v>0</v>
      </c>
      <c r="I18" s="1045">
        <f>'pü.mérleg Önkorm.'!I18+'pü.mérleg Hivatal'!J19</f>
        <v>0</v>
      </c>
      <c r="J18" s="94" t="e">
        <f>'pü.mérleg Önkorm.'!#REF!</f>
        <v>#REF!</v>
      </c>
      <c r="K18" s="94" t="e">
        <f>'pü.mérleg Önkorm.'!#REF!</f>
        <v>#REF!</v>
      </c>
      <c r="L18" s="94" t="e">
        <f>'pü.mérleg Önkorm.'!#REF!</f>
        <v>#REF!</v>
      </c>
      <c r="M18" s="115"/>
      <c r="Q18" s="10"/>
      <c r="R18" s="10"/>
      <c r="S18" s="10"/>
      <c r="T18" s="10"/>
      <c r="U18" s="10"/>
      <c r="V18" s="10"/>
    </row>
    <row r="19" spans="1:22" ht="11.25">
      <c r="A19" s="1044">
        <f t="shared" si="0"/>
        <v>11</v>
      </c>
      <c r="B19" s="101"/>
      <c r="C19" s="186"/>
      <c r="D19" s="645"/>
      <c r="E19" s="645"/>
      <c r="F19" s="310" t="s">
        <v>183</v>
      </c>
      <c r="G19" s="186">
        <f>'pü.mérleg Önkorm.'!G19+'pü.mérleg Hivatal'!H20+'pü.mérleg művház'!G20</f>
        <v>0</v>
      </c>
      <c r="H19" s="186">
        <f>'pü.mérleg Önkorm.'!H19+'pü.mérleg Hivatal'!I20+'pü.mérleg művház'!H20</f>
        <v>0</v>
      </c>
      <c r="I19" s="1045">
        <f>'pü.mérleg Önkorm.'!I19+'pü.mérleg Hivatal'!J20+'pü.mérleg művház'!I20</f>
        <v>0</v>
      </c>
      <c r="J19" s="68" t="e">
        <f>'pü.mérleg Önkorm.'!J19+'pü.mérleg Hivatal'!K20+'pü.mérleg művház'!J20+#REF!+#REF!+#REF!</f>
        <v>#REF!</v>
      </c>
      <c r="K19" s="68" t="e">
        <f>'pü.mérleg Önkorm.'!K19+'pü.mérleg Hivatal'!L20+'pü.mérleg művház'!K20+#REF!+#REF!+#REF!</f>
        <v>#REF!</v>
      </c>
      <c r="L19" s="68" t="e">
        <f>'pü.mérleg Önkorm.'!L19+'pü.mérleg Hivatal'!M20+'pü.mérleg művház'!L20+#REF!+#REF!+#REF!</f>
        <v>#REF!</v>
      </c>
      <c r="M19" s="115"/>
      <c r="Q19" s="10"/>
      <c r="R19" s="10"/>
      <c r="S19" s="10"/>
      <c r="T19" s="10"/>
      <c r="U19" s="10"/>
      <c r="V19" s="10"/>
    </row>
    <row r="20" spans="1:22" ht="11.25">
      <c r="A20" s="1044">
        <f t="shared" si="0"/>
        <v>12</v>
      </c>
      <c r="B20" s="98" t="s">
        <v>155</v>
      </c>
      <c r="C20" s="186">
        <f>'pü.mérleg Önkorm.'!C20+'pü.mérleg Hivatal'!D20+'pü.mérleg művház'!C20</f>
        <v>8220</v>
      </c>
      <c r="D20" s="186">
        <f>'pü.mérleg Önkorm.'!D20+'pü.mérleg Hivatal'!E20+'pü.mérleg művház'!D20</f>
        <v>8220</v>
      </c>
      <c r="E20" s="186">
        <f>'pü.mérleg Önkorm.'!E20+'pü.mérleg Hivatal'!F20+'pü.mérleg művház'!E20</f>
        <v>0</v>
      </c>
      <c r="F20" s="310" t="s">
        <v>184</v>
      </c>
      <c r="G20" s="186"/>
      <c r="H20" s="186">
        <f>'pü.mérleg Önkorm.'!H20</f>
        <v>0</v>
      </c>
      <c r="I20" s="1046">
        <f>SUM(G20:H20)</f>
        <v>0</v>
      </c>
      <c r="J20" s="111"/>
      <c r="Q20" s="10"/>
      <c r="R20" s="10"/>
      <c r="S20" s="10"/>
      <c r="T20" s="10"/>
      <c r="U20" s="10"/>
      <c r="V20" s="10"/>
    </row>
    <row r="21" spans="1:22" ht="11.25">
      <c r="A21" s="1044">
        <f t="shared" si="0"/>
        <v>13</v>
      </c>
      <c r="B21" s="111"/>
      <c r="C21" s="645"/>
      <c r="D21" s="645"/>
      <c r="E21" s="645"/>
      <c r="F21" s="310" t="s">
        <v>185</v>
      </c>
      <c r="G21" s="186">
        <f>'pü.mérleg Önkorm.'!G21</f>
        <v>11683</v>
      </c>
      <c r="H21" s="186">
        <f>'pü.mérleg Önkorm.'!H21</f>
        <v>9393</v>
      </c>
      <c r="I21" s="1046">
        <v>0</v>
      </c>
      <c r="J21" s="111"/>
      <c r="Q21" s="10"/>
      <c r="R21" s="10"/>
      <c r="S21" s="10"/>
      <c r="T21" s="10"/>
      <c r="U21" s="10"/>
      <c r="V21" s="10"/>
    </row>
    <row r="22" spans="1:16" s="73" customFormat="1" ht="11.25">
      <c r="A22" s="1044">
        <f t="shared" si="0"/>
        <v>14</v>
      </c>
      <c r="B22" s="98" t="s">
        <v>157</v>
      </c>
      <c r="C22" s="645"/>
      <c r="D22" s="645"/>
      <c r="E22" s="645"/>
      <c r="F22" s="389"/>
      <c r="G22" s="186"/>
      <c r="H22" s="186"/>
      <c r="I22" s="1045"/>
      <c r="J22" s="401"/>
      <c r="K22" s="118"/>
      <c r="L22" s="118"/>
      <c r="M22" s="118"/>
      <c r="N22" s="118"/>
      <c r="O22" s="118"/>
      <c r="P22" s="118"/>
    </row>
    <row r="23" spans="1:16" s="73" customFormat="1" ht="11.25">
      <c r="A23" s="1044">
        <f t="shared" si="0"/>
        <v>15</v>
      </c>
      <c r="B23" s="98" t="s">
        <v>156</v>
      </c>
      <c r="C23" s="645">
        <v>0</v>
      </c>
      <c r="D23" s="645">
        <v>0</v>
      </c>
      <c r="E23" s="645">
        <v>0</v>
      </c>
      <c r="F23" s="389"/>
      <c r="G23" s="186"/>
      <c r="H23" s="186"/>
      <c r="I23" s="1045"/>
      <c r="J23" s="401"/>
      <c r="K23" s="118"/>
      <c r="L23" s="118"/>
      <c r="M23" s="118"/>
      <c r="N23" s="401"/>
      <c r="O23" s="118"/>
      <c r="P23" s="118"/>
    </row>
    <row r="24" spans="1:22" ht="11.25">
      <c r="A24" s="1044">
        <f t="shared" si="0"/>
        <v>16</v>
      </c>
      <c r="B24" s="98" t="s">
        <v>159</v>
      </c>
      <c r="C24" s="186">
        <f>'felh. bev.  '!D12</f>
        <v>0</v>
      </c>
      <c r="D24" s="186">
        <f>'felh. bev.  '!E12</f>
        <v>0</v>
      </c>
      <c r="E24" s="186">
        <f>'felh. bev.  '!F12</f>
        <v>0</v>
      </c>
      <c r="F24" s="527" t="s">
        <v>61</v>
      </c>
      <c r="G24" s="227">
        <f>SUM(G10:G22)</f>
        <v>327521</v>
      </c>
      <c r="H24" s="227">
        <f>SUM(H10:H22)</f>
        <v>330779</v>
      </c>
      <c r="I24" s="1047">
        <f>SUM(I10:I22)</f>
        <v>0</v>
      </c>
      <c r="J24" s="94" t="e">
        <f>'pü.mérleg Önkorm.'!#REF!+'pü.mérleg Hivatal'!#REF!+'pü.mérleg művház'!#REF!+#REF!+#REF!</f>
        <v>#REF!</v>
      </c>
      <c r="K24" s="94" t="e">
        <f>'pü.mérleg Önkorm.'!#REF!+'pü.mérleg Hivatal'!#REF!+'pü.mérleg művház'!#REF!+#REF!+#REF!</f>
        <v>#REF!</v>
      </c>
      <c r="L24" s="94" t="e">
        <f>'pü.mérleg Önkorm.'!#REF!+'pü.mérleg Hivatal'!#REF!+'pü.mérleg művház'!#REF!+#REF!+#REF!</f>
        <v>#REF!</v>
      </c>
      <c r="Q24" s="10"/>
      <c r="R24" s="10"/>
      <c r="S24" s="10"/>
      <c r="T24" s="10"/>
      <c r="U24" s="10"/>
      <c r="V24" s="10"/>
    </row>
    <row r="25" spans="1:22" ht="11.25">
      <c r="A25" s="1044">
        <f t="shared" si="0"/>
        <v>17</v>
      </c>
      <c r="B25" s="98" t="s">
        <v>160</v>
      </c>
      <c r="C25" s="645">
        <v>0</v>
      </c>
      <c r="D25" s="645">
        <v>0</v>
      </c>
      <c r="E25" s="645">
        <v>0</v>
      </c>
      <c r="F25" s="389"/>
      <c r="G25" s="186"/>
      <c r="H25" s="186"/>
      <c r="I25" s="1045"/>
      <c r="J25" s="111"/>
      <c r="Q25" s="10"/>
      <c r="R25" s="10"/>
      <c r="S25" s="10"/>
      <c r="T25" s="10"/>
      <c r="U25" s="10"/>
      <c r="V25" s="10"/>
    </row>
    <row r="26" spans="1:22" ht="11.25">
      <c r="A26" s="1044">
        <f t="shared" si="0"/>
        <v>18</v>
      </c>
      <c r="B26" s="98" t="s">
        <v>161</v>
      </c>
      <c r="C26" s="186">
        <v>0</v>
      </c>
      <c r="D26" s="186">
        <f>'pü.mérleg Önkorm.'!D26</f>
        <v>0</v>
      </c>
      <c r="E26" s="645">
        <f>SUM(C26:D26)</f>
        <v>0</v>
      </c>
      <c r="F26" s="528" t="s">
        <v>186</v>
      </c>
      <c r="G26" s="229"/>
      <c r="H26" s="229"/>
      <c r="I26" s="1045"/>
      <c r="J26" s="111"/>
      <c r="Q26" s="10"/>
      <c r="R26" s="10"/>
      <c r="S26" s="10"/>
      <c r="T26" s="10"/>
      <c r="U26" s="10"/>
      <c r="V26" s="10"/>
    </row>
    <row r="27" spans="1:22" ht="11.25">
      <c r="A27" s="1044">
        <f t="shared" si="0"/>
        <v>19</v>
      </c>
      <c r="B27" s="98" t="s">
        <v>162</v>
      </c>
      <c r="C27" s="186">
        <v>0</v>
      </c>
      <c r="D27" s="186">
        <v>0</v>
      </c>
      <c r="E27" s="186">
        <v>0</v>
      </c>
      <c r="F27" s="310" t="s">
        <v>187</v>
      </c>
      <c r="G27" s="186">
        <f>'pü.mérleg Önkorm.'!G27+'pü.mérleg Hivatal'!H27+'pü.mérleg művház'!G27</f>
        <v>1905</v>
      </c>
      <c r="H27" s="186">
        <f>'pü.mérleg Önkorm.'!H27+'pü.mérleg Hivatal'!I27+'pü.mérleg művház'!H27</f>
        <v>2542</v>
      </c>
      <c r="I27" s="1045">
        <f>'pü.mérleg Önkorm.'!I27+'pü.mérleg Hivatal'!J27+'pü.mérleg művház'!I27</f>
        <v>0</v>
      </c>
      <c r="J27" s="94" t="e">
        <f>'pü.mérleg Önkorm.'!#REF!+'pü.mérleg Hivatal'!#REF!+'pü.mérleg művház'!#REF!+#REF!+#REF!</f>
        <v>#REF!</v>
      </c>
      <c r="K27" s="94" t="e">
        <f>'pü.mérleg Önkorm.'!#REF!+'pü.mérleg Hivatal'!#REF!+'pü.mérleg művház'!#REF!+#REF!+#REF!</f>
        <v>#REF!</v>
      </c>
      <c r="L27" s="94" t="e">
        <f>'pü.mérleg Önkorm.'!#REF!+'pü.mérleg Hivatal'!#REF!+'pü.mérleg művház'!#REF!+#REF!+#REF!</f>
        <v>#REF!</v>
      </c>
      <c r="M27" s="94"/>
      <c r="N27" s="94"/>
      <c r="Q27" s="10"/>
      <c r="R27" s="10"/>
      <c r="S27" s="10"/>
      <c r="T27" s="10"/>
      <c r="U27" s="10"/>
      <c r="V27" s="10"/>
    </row>
    <row r="28" spans="1:22" ht="11.25">
      <c r="A28" s="1044">
        <f t="shared" si="0"/>
        <v>20</v>
      </c>
      <c r="B28" s="98"/>
      <c r="C28" s="186"/>
      <c r="D28" s="186"/>
      <c r="E28" s="186"/>
      <c r="F28" s="310" t="s">
        <v>188</v>
      </c>
      <c r="G28" s="186">
        <f>'pü.mérleg Önkorm.'!G28+'pü.mérleg Hivatal'!H28+'pü.mérleg művház'!G28</f>
        <v>58117</v>
      </c>
      <c r="H28" s="186">
        <f>'pü.mérleg Önkorm.'!H28+'pü.mérleg Hivatal'!I28+'pü.mérleg művház'!H28</f>
        <v>60415</v>
      </c>
      <c r="I28" s="1045">
        <f>'pü.mérleg Önkorm.'!I28+'pü.mérleg Hivatal'!J28+'pü.mérleg művház'!I28</f>
        <v>0</v>
      </c>
      <c r="J28" s="111"/>
      <c r="Q28" s="10"/>
      <c r="R28" s="10"/>
      <c r="S28" s="10"/>
      <c r="T28" s="10"/>
      <c r="U28" s="10"/>
      <c r="V28" s="10"/>
    </row>
    <row r="29" spans="1:22" ht="11.25">
      <c r="A29" s="1044">
        <f t="shared" si="0"/>
        <v>21</v>
      </c>
      <c r="B29" s="98" t="s">
        <v>163</v>
      </c>
      <c r="C29" s="186">
        <f>'tám, végl. pe.átv  '!C24+'tám, végl. pe.átv  '!C26</f>
        <v>20</v>
      </c>
      <c r="D29" s="186">
        <f>'tám, végl. pe.átv  '!D24+'tám, végl. pe.átv  '!D26</f>
        <v>608</v>
      </c>
      <c r="E29" s="186">
        <f>'tám, végl. pe.átv  '!E24+'tám, végl. pe.átv  '!E26</f>
        <v>0</v>
      </c>
      <c r="F29" s="310" t="s">
        <v>189</v>
      </c>
      <c r="G29" s="186"/>
      <c r="H29" s="186"/>
      <c r="I29" s="1045"/>
      <c r="J29" s="111"/>
      <c r="Q29" s="10"/>
      <c r="R29" s="10"/>
      <c r="S29" s="10"/>
      <c r="T29" s="10"/>
      <c r="U29" s="10"/>
      <c r="V29" s="10"/>
    </row>
    <row r="30" spans="1:16" s="73" customFormat="1" ht="11.25">
      <c r="A30" s="1044">
        <f t="shared" si="0"/>
        <v>22</v>
      </c>
      <c r="B30" s="98" t="s">
        <v>164</v>
      </c>
      <c r="C30" s="186">
        <f>'felh. bev.  '!D33+'felh. bev.  '!D37</f>
        <v>84</v>
      </c>
      <c r="D30" s="186">
        <f>'felh. bev.  '!E33+'felh. bev.  '!E37</f>
        <v>84</v>
      </c>
      <c r="E30" s="186">
        <f>'felh. bev.  '!F33+'felh. bev.  '!F37</f>
        <v>0</v>
      </c>
      <c r="F30" s="526" t="s">
        <v>190</v>
      </c>
      <c r="G30" s="186">
        <f>'felhalm. kiad.  '!H52</f>
        <v>0</v>
      </c>
      <c r="H30" s="186">
        <f>'felhalm. kiad.  '!I52</f>
        <v>0</v>
      </c>
      <c r="I30" s="1045">
        <f>SUM(G30:H30)</f>
        <v>0</v>
      </c>
      <c r="J30" s="401"/>
      <c r="K30" s="118"/>
      <c r="L30" s="118"/>
      <c r="M30" s="118"/>
      <c r="N30" s="118"/>
      <c r="O30" s="118"/>
      <c r="P30" s="118"/>
    </row>
    <row r="31" spans="1:16" s="73" customFormat="1" ht="11.25">
      <c r="A31" s="1044">
        <f t="shared" si="0"/>
        <v>23</v>
      </c>
      <c r="B31" s="98"/>
      <c r="C31" s="179"/>
      <c r="D31" s="179"/>
      <c r="E31" s="179"/>
      <c r="F31" s="526" t="s">
        <v>792</v>
      </c>
      <c r="G31" s="186">
        <f>'pü.mérleg Önkorm.'!G31</f>
        <v>0</v>
      </c>
      <c r="H31" s="186">
        <f>'pü.mérleg Önkorm.'!H31</f>
        <v>0</v>
      </c>
      <c r="I31" s="1045">
        <f>'pü.mérleg Önkorm.'!I31</f>
        <v>0</v>
      </c>
      <c r="J31" s="186">
        <f>'pü.mérleg Önkorm.'!J31</f>
        <v>0</v>
      </c>
      <c r="K31" s="186">
        <f>'pü.mérleg Önkorm.'!K31</f>
        <v>0</v>
      </c>
      <c r="L31" s="186">
        <f>'pü.mérleg Önkorm.'!L31</f>
        <v>0</v>
      </c>
      <c r="M31" s="338"/>
      <c r="N31" s="118"/>
      <c r="O31" s="118"/>
      <c r="P31" s="118"/>
    </row>
    <row r="32" spans="1:22" ht="11.25">
      <c r="A32" s="1044">
        <f t="shared" si="0"/>
        <v>24</v>
      </c>
      <c r="B32" s="111"/>
      <c r="C32" s="179"/>
      <c r="D32" s="179"/>
      <c r="E32" s="179"/>
      <c r="F32" s="526" t="s">
        <v>237</v>
      </c>
      <c r="G32" s="186">
        <f>'pü.mérleg Önkorm.'!G32+'pü.mérleg Hivatal'!H31+'pü.mérleg művház'!G31</f>
        <v>0</v>
      </c>
      <c r="H32" s="186">
        <f>'pü.mérleg Önkorm.'!H32+'pü.mérleg Hivatal'!I31+'pü.mérleg művház'!H31</f>
        <v>0</v>
      </c>
      <c r="I32" s="1045">
        <f>'pü.mérleg Önkorm.'!I32+'pü.mérleg Hivatal'!J31+'pü.mérleg művház'!I31</f>
        <v>0</v>
      </c>
      <c r="J32" s="94" t="e">
        <f>'pü.mérleg Önkorm.'!#REF!+'pü.mérleg Hivatal'!#REF!+'pü.mérleg művház'!#REF!</f>
        <v>#REF!</v>
      </c>
      <c r="K32" s="94" t="e">
        <f>'pü.mérleg Önkorm.'!#REF!+'pü.mérleg Hivatal'!#REF!+'pü.mérleg művház'!#REF!</f>
        <v>#REF!</v>
      </c>
      <c r="L32" s="94" t="e">
        <f>'pü.mérleg Önkorm.'!#REF!+'pü.mérleg Hivatal'!#REF!+'pü.mérleg művház'!#REF!</f>
        <v>#REF!</v>
      </c>
      <c r="Q32" s="10"/>
      <c r="R32" s="10"/>
      <c r="S32" s="10"/>
      <c r="T32" s="10"/>
      <c r="U32" s="10"/>
      <c r="V32" s="10"/>
    </row>
    <row r="33" spans="1:16" s="11" customFormat="1" ht="11.25">
      <c r="A33" s="1044">
        <f t="shared" si="0"/>
        <v>25</v>
      </c>
      <c r="B33" s="1048" t="s">
        <v>47</v>
      </c>
      <c r="C33" s="547">
        <f>C12+C20+C11+C17+C13+C29</f>
        <v>300238</v>
      </c>
      <c r="D33" s="547">
        <f>D12+D20+D11+D17+D13+D29</f>
        <v>305455</v>
      </c>
      <c r="E33" s="547">
        <f>E12+E20+E11+E17+E13+E29</f>
        <v>0</v>
      </c>
      <c r="F33" s="310" t="s">
        <v>238</v>
      </c>
      <c r="G33" s="186">
        <v>0</v>
      </c>
      <c r="H33" s="186">
        <v>0</v>
      </c>
      <c r="I33" s="1045">
        <v>0</v>
      </c>
      <c r="J33" s="109"/>
      <c r="K33" s="114"/>
      <c r="L33" s="114"/>
      <c r="M33" s="114"/>
      <c r="N33" s="114"/>
      <c r="O33" s="114"/>
      <c r="P33" s="114"/>
    </row>
    <row r="34" spans="1:22" ht="11.25">
      <c r="A34" s="1044">
        <f t="shared" si="0"/>
        <v>26</v>
      </c>
      <c r="B34" s="101" t="s">
        <v>62</v>
      </c>
      <c r="C34" s="227">
        <f>C15+C16+C23+C24+C25+C26+C27+C30</f>
        <v>3259</v>
      </c>
      <c r="D34" s="227">
        <f>D15+D16+D23+D24+D25+D26+D27+D30</f>
        <v>3522</v>
      </c>
      <c r="E34" s="227">
        <f>E15+E16+E23+E24+E25+E26+E27+E30</f>
        <v>0</v>
      </c>
      <c r="F34" s="520" t="s">
        <v>63</v>
      </c>
      <c r="G34" s="227">
        <f>SUM(G27:G33)</f>
        <v>60022</v>
      </c>
      <c r="H34" s="227">
        <f>SUM(H27:H33)</f>
        <v>62957</v>
      </c>
      <c r="I34" s="1047">
        <f>SUM(I27:I33)</f>
        <v>0</v>
      </c>
      <c r="J34" s="94" t="e">
        <f>'pü.mérleg Önkorm.'!#REF!+'pü.mérleg Hivatal'!#REF!+'pü.mérleg művház'!#REF!+#REF!+#REF!</f>
        <v>#REF!</v>
      </c>
      <c r="K34" s="94" t="e">
        <f>'pü.mérleg Önkorm.'!#REF!+'pü.mérleg Hivatal'!#REF!+'pü.mérleg művház'!#REF!+#REF!+#REF!</f>
        <v>#REF!</v>
      </c>
      <c r="L34" s="94" t="e">
        <f>'pü.mérleg Önkorm.'!#REF!+'pü.mérleg Hivatal'!#REF!+'pü.mérleg művház'!#REF!+#REF!+#REF!</f>
        <v>#REF!</v>
      </c>
      <c r="Q34" s="10"/>
      <c r="R34" s="10"/>
      <c r="S34" s="10"/>
      <c r="T34" s="10"/>
      <c r="U34" s="10"/>
      <c r="V34" s="10"/>
    </row>
    <row r="35" spans="1:22" ht="11.25">
      <c r="A35" s="1044">
        <f t="shared" si="0"/>
        <v>27</v>
      </c>
      <c r="B35" s="109" t="s">
        <v>46</v>
      </c>
      <c r="C35" s="229">
        <f>SUM(C33:C34)</f>
        <v>303497</v>
      </c>
      <c r="D35" s="229">
        <f>SUM(D33:D34)</f>
        <v>308977</v>
      </c>
      <c r="E35" s="229">
        <f>SUM(E33:E34)</f>
        <v>0</v>
      </c>
      <c r="F35" s="529" t="s">
        <v>64</v>
      </c>
      <c r="G35" s="229">
        <f>G24+G34</f>
        <v>387543</v>
      </c>
      <c r="H35" s="229">
        <f>H24+H34</f>
        <v>393736</v>
      </c>
      <c r="I35" s="1049">
        <f>I24+I34</f>
        <v>0</v>
      </c>
      <c r="J35" s="111"/>
      <c r="Q35" s="10"/>
      <c r="R35" s="10"/>
      <c r="S35" s="10"/>
      <c r="T35" s="10"/>
      <c r="U35" s="10"/>
      <c r="V35" s="10"/>
    </row>
    <row r="36" spans="1:22" ht="12" thickBot="1">
      <c r="A36" s="1044">
        <f t="shared" si="0"/>
        <v>28</v>
      </c>
      <c r="B36" s="111"/>
      <c r="C36" s="179"/>
      <c r="D36" s="179"/>
      <c r="E36" s="179"/>
      <c r="F36" s="389"/>
      <c r="G36" s="186"/>
      <c r="H36" s="186"/>
      <c r="I36" s="1045"/>
      <c r="J36" s="111"/>
      <c r="Q36" s="10"/>
      <c r="R36" s="10"/>
      <c r="S36" s="10"/>
      <c r="T36" s="10"/>
      <c r="U36" s="10"/>
      <c r="V36" s="10"/>
    </row>
    <row r="37" spans="1:22" ht="12" thickBot="1">
      <c r="A37" s="1044">
        <f t="shared" si="0"/>
        <v>29</v>
      </c>
      <c r="B37" s="604" t="s">
        <v>19</v>
      </c>
      <c r="C37" s="556">
        <f>C35-G35</f>
        <v>-84046</v>
      </c>
      <c r="D37" s="556">
        <f>D35-H35</f>
        <v>-84759</v>
      </c>
      <c r="E37" s="557">
        <f>E35-I35</f>
        <v>0</v>
      </c>
      <c r="F37" s="227"/>
      <c r="G37" s="227"/>
      <c r="H37" s="227"/>
      <c r="I37" s="1047"/>
      <c r="J37" s="111"/>
      <c r="Q37" s="10"/>
      <c r="R37" s="10"/>
      <c r="S37" s="10"/>
      <c r="T37" s="10"/>
      <c r="U37" s="10"/>
      <c r="V37" s="10"/>
    </row>
    <row r="38" spans="1:16" s="11" customFormat="1" ht="11.25">
      <c r="A38" s="1044">
        <f t="shared" si="0"/>
        <v>30</v>
      </c>
      <c r="B38" s="111"/>
      <c r="C38" s="179"/>
      <c r="D38" s="179"/>
      <c r="E38" s="179"/>
      <c r="F38" s="389"/>
      <c r="G38" s="186"/>
      <c r="H38" s="186"/>
      <c r="I38" s="1045"/>
      <c r="J38" s="109"/>
      <c r="K38" s="114"/>
      <c r="L38" s="114"/>
      <c r="M38" s="114"/>
      <c r="N38" s="114"/>
      <c r="O38" s="114"/>
      <c r="P38" s="114"/>
    </row>
    <row r="39" spans="1:16" s="11" customFormat="1" ht="11.25">
      <c r="A39" s="1044">
        <f t="shared" si="0"/>
        <v>31</v>
      </c>
      <c r="B39" s="75" t="s">
        <v>165</v>
      </c>
      <c r="C39" s="403"/>
      <c r="D39" s="403"/>
      <c r="E39" s="403"/>
      <c r="F39" s="528" t="s">
        <v>191</v>
      </c>
      <c r="G39" s="229"/>
      <c r="H39" s="229"/>
      <c r="I39" s="1049"/>
      <c r="J39" s="109"/>
      <c r="K39" s="114"/>
      <c r="L39" s="114"/>
      <c r="M39" s="114"/>
      <c r="N39" s="114"/>
      <c r="O39" s="114"/>
      <c r="P39" s="114"/>
    </row>
    <row r="40" spans="1:16" s="11" customFormat="1" ht="11.25">
      <c r="A40" s="1044">
        <f t="shared" si="0"/>
        <v>32</v>
      </c>
      <c r="B40" s="79" t="s">
        <v>166</v>
      </c>
      <c r="C40" s="403">
        <v>0</v>
      </c>
      <c r="D40" s="403">
        <v>0</v>
      </c>
      <c r="E40" s="403">
        <v>0</v>
      </c>
      <c r="F40" s="530" t="s">
        <v>192</v>
      </c>
      <c r="G40" s="229">
        <v>0</v>
      </c>
      <c r="H40" s="533">
        <v>0</v>
      </c>
      <c r="I40" s="1050">
        <v>0</v>
      </c>
      <c r="J40" s="109"/>
      <c r="K40" s="114"/>
      <c r="L40" s="114"/>
      <c r="M40" s="114"/>
      <c r="N40" s="114"/>
      <c r="O40" s="114"/>
      <c r="P40" s="114"/>
    </row>
    <row r="41" spans="1:16" s="11" customFormat="1" ht="11.25">
      <c r="A41" s="1051">
        <f t="shared" si="0"/>
        <v>33</v>
      </c>
      <c r="B41" s="1052" t="s">
        <v>821</v>
      </c>
      <c r="C41" s="646">
        <f>'pü.mérleg Önkorm.'!C41</f>
        <v>0</v>
      </c>
      <c r="D41" s="646">
        <f>'pü.mérleg Önkorm.'!D41</f>
        <v>0</v>
      </c>
      <c r="E41" s="646">
        <f>'pü.mérleg Önkorm.'!E41</f>
        <v>0</v>
      </c>
      <c r="F41" s="120" t="s">
        <v>727</v>
      </c>
      <c r="G41" s="186">
        <f>'pü.mérleg Önkorm.'!G41</f>
        <v>0</v>
      </c>
      <c r="H41" s="186">
        <f>'pü.mérleg Önkorm.'!H41</f>
        <v>0</v>
      </c>
      <c r="I41" s="1045">
        <f>'pü.mérleg Önkorm.'!I41</f>
        <v>0</v>
      </c>
      <c r="J41" s="109"/>
      <c r="K41" s="114"/>
      <c r="L41" s="114"/>
      <c r="M41" s="319"/>
      <c r="N41" s="114"/>
      <c r="O41" s="114"/>
      <c r="P41" s="114"/>
    </row>
    <row r="42" spans="1:22" ht="11.25">
      <c r="A42" s="1044">
        <f t="shared" si="0"/>
        <v>34</v>
      </c>
      <c r="B42" s="68" t="s">
        <v>167</v>
      </c>
      <c r="C42" s="531">
        <v>0</v>
      </c>
      <c r="D42" s="532">
        <v>0</v>
      </c>
      <c r="E42" s="532">
        <f>SUM(C42:D42)</f>
        <v>0</v>
      </c>
      <c r="F42" s="310" t="s">
        <v>193</v>
      </c>
      <c r="G42" s="229">
        <v>0</v>
      </c>
      <c r="H42" s="229">
        <v>0</v>
      </c>
      <c r="I42" s="1049">
        <v>0</v>
      </c>
      <c r="J42" s="111"/>
      <c r="Q42" s="10"/>
      <c r="R42" s="10"/>
      <c r="S42" s="10"/>
      <c r="T42" s="10"/>
      <c r="U42" s="10"/>
      <c r="V42" s="10"/>
    </row>
    <row r="43" spans="1:22" ht="11.25">
      <c r="A43" s="1044">
        <f t="shared" si="0"/>
        <v>35</v>
      </c>
      <c r="B43" s="68" t="s">
        <v>168</v>
      </c>
      <c r="C43" s="179"/>
      <c r="D43" s="179"/>
      <c r="E43" s="179"/>
      <c r="F43" s="310" t="s">
        <v>194</v>
      </c>
      <c r="G43" s="229">
        <v>0</v>
      </c>
      <c r="H43" s="229">
        <v>0</v>
      </c>
      <c r="I43" s="1049">
        <v>0</v>
      </c>
      <c r="J43" s="111"/>
      <c r="Q43" s="10"/>
      <c r="R43" s="10"/>
      <c r="S43" s="10"/>
      <c r="T43" s="10"/>
      <c r="U43" s="10"/>
      <c r="V43" s="10"/>
    </row>
    <row r="44" spans="1:22" ht="11.25" customHeight="1">
      <c r="A44" s="1044">
        <f t="shared" si="0"/>
        <v>36</v>
      </c>
      <c r="B44" s="532" t="s">
        <v>719</v>
      </c>
      <c r="C44" s="186">
        <f>'pü.mérleg Önkorm.'!C44</f>
        <v>93422</v>
      </c>
      <c r="D44" s="186">
        <v>94135</v>
      </c>
      <c r="E44" s="293">
        <f>'pü.mérleg Önkorm.'!E44</f>
        <v>0</v>
      </c>
      <c r="F44" s="179" t="s">
        <v>195</v>
      </c>
      <c r="G44" s="229">
        <v>0</v>
      </c>
      <c r="H44" s="229">
        <v>0</v>
      </c>
      <c r="I44" s="1049">
        <v>0</v>
      </c>
      <c r="J44" s="111"/>
      <c r="Q44" s="10"/>
      <c r="R44" s="10"/>
      <c r="S44" s="10"/>
      <c r="T44" s="10"/>
      <c r="U44" s="10"/>
      <c r="V44" s="10"/>
    </row>
    <row r="45" spans="1:22" ht="11.25">
      <c r="A45" s="1044">
        <f t="shared" si="0"/>
        <v>37</v>
      </c>
      <c r="B45" s="1053" t="s">
        <v>728</v>
      </c>
      <c r="C45" s="186">
        <v>0</v>
      </c>
      <c r="D45" s="186">
        <v>0</v>
      </c>
      <c r="E45" s="186">
        <v>0</v>
      </c>
      <c r="F45" s="310"/>
      <c r="G45" s="229"/>
      <c r="H45" s="229"/>
      <c r="I45" s="1049"/>
      <c r="J45" s="111"/>
      <c r="Q45" s="10"/>
      <c r="R45" s="10"/>
      <c r="S45" s="10"/>
      <c r="T45" s="10"/>
      <c r="U45" s="10"/>
      <c r="V45" s="10"/>
    </row>
    <row r="46" spans="1:22" ht="11.25">
      <c r="A46" s="1044">
        <f t="shared" si="0"/>
        <v>38</v>
      </c>
      <c r="B46" s="68" t="s">
        <v>170</v>
      </c>
      <c r="C46" s="186">
        <f>'pü.mérleg Önkorm.'!C46</f>
        <v>0</v>
      </c>
      <c r="D46" s="186">
        <f>'pü.mérleg Önkorm.'!D46</f>
        <v>0</v>
      </c>
      <c r="E46" s="186">
        <f>'pü.mérleg Önkorm.'!E46</f>
        <v>0</v>
      </c>
      <c r="F46" s="310" t="s">
        <v>196</v>
      </c>
      <c r="G46" s="229">
        <v>0</v>
      </c>
      <c r="H46" s="229">
        <v>0</v>
      </c>
      <c r="I46" s="1045">
        <v>0</v>
      </c>
      <c r="J46" s="111"/>
      <c r="Q46" s="10"/>
      <c r="R46" s="10"/>
      <c r="S46" s="10"/>
      <c r="T46" s="10"/>
      <c r="U46" s="10"/>
      <c r="V46" s="10"/>
    </row>
    <row r="47" spans="1:22" ht="11.25">
      <c r="A47" s="1044">
        <f t="shared" si="0"/>
        <v>39</v>
      </c>
      <c r="B47" s="68" t="s">
        <v>171</v>
      </c>
      <c r="C47" s="186">
        <v>0</v>
      </c>
      <c r="D47" s="186">
        <v>0</v>
      </c>
      <c r="E47" s="186">
        <v>0</v>
      </c>
      <c r="F47" s="526" t="s">
        <v>197</v>
      </c>
      <c r="G47" s="186">
        <f>'pü.mérleg Önkorm.'!G47</f>
        <v>9376</v>
      </c>
      <c r="H47" s="186">
        <f>'pü.mérleg Önkorm.'!H47</f>
        <v>9376</v>
      </c>
      <c r="I47" s="1045">
        <f>'pü.mérleg Önkorm.'!I47</f>
        <v>0</v>
      </c>
      <c r="J47" s="111"/>
      <c r="Q47" s="10"/>
      <c r="R47" s="10"/>
      <c r="S47" s="10"/>
      <c r="T47" s="10"/>
      <c r="U47" s="10"/>
      <c r="V47" s="10"/>
    </row>
    <row r="48" spans="1:22" ht="11.25">
      <c r="A48" s="1044">
        <f t="shared" si="0"/>
        <v>40</v>
      </c>
      <c r="B48" s="68" t="s">
        <v>172</v>
      </c>
      <c r="C48" s="186">
        <v>0</v>
      </c>
      <c r="D48" s="186">
        <v>0</v>
      </c>
      <c r="E48" s="186">
        <v>0</v>
      </c>
      <c r="F48" s="310" t="s">
        <v>198</v>
      </c>
      <c r="G48" s="186"/>
      <c r="H48" s="186"/>
      <c r="I48" s="1045"/>
      <c r="J48" s="111"/>
      <c r="Q48" s="10"/>
      <c r="R48" s="10"/>
      <c r="S48" s="10"/>
      <c r="T48" s="10"/>
      <c r="U48" s="10"/>
      <c r="V48" s="10"/>
    </row>
    <row r="49" spans="1:22" ht="11.25">
      <c r="A49" s="1044">
        <f t="shared" si="0"/>
        <v>41</v>
      </c>
      <c r="B49" s="68" t="s">
        <v>173</v>
      </c>
      <c r="C49" s="186">
        <v>53786</v>
      </c>
      <c r="D49" s="186">
        <v>53945</v>
      </c>
      <c r="E49" s="186">
        <v>0</v>
      </c>
      <c r="F49" s="310" t="s">
        <v>199</v>
      </c>
      <c r="G49" s="186">
        <v>53786</v>
      </c>
      <c r="H49" s="186">
        <v>53945</v>
      </c>
      <c r="I49" s="1045">
        <v>0</v>
      </c>
      <c r="J49" s="111"/>
      <c r="Q49" s="10"/>
      <c r="R49" s="10"/>
      <c r="S49" s="10"/>
      <c r="T49" s="10"/>
      <c r="U49" s="10"/>
      <c r="V49" s="10"/>
    </row>
    <row r="50" spans="1:22" ht="11.25">
      <c r="A50" s="1044">
        <f t="shared" si="0"/>
        <v>42</v>
      </c>
      <c r="B50" s="68" t="s">
        <v>174</v>
      </c>
      <c r="C50" s="186">
        <v>500</v>
      </c>
      <c r="D50" s="186">
        <v>500</v>
      </c>
      <c r="E50" s="186">
        <v>0</v>
      </c>
      <c r="F50" s="310" t="s">
        <v>200</v>
      </c>
      <c r="G50" s="186">
        <v>500</v>
      </c>
      <c r="H50" s="186">
        <v>500</v>
      </c>
      <c r="I50" s="1045">
        <v>0</v>
      </c>
      <c r="J50" s="111"/>
      <c r="Q50" s="10"/>
      <c r="R50" s="10"/>
      <c r="S50" s="10"/>
      <c r="T50" s="10"/>
      <c r="U50" s="10"/>
      <c r="V50" s="10"/>
    </row>
    <row r="51" spans="1:22" ht="11.25">
      <c r="A51" s="1044">
        <f t="shared" si="0"/>
        <v>43</v>
      </c>
      <c r="B51" s="68" t="s">
        <v>175</v>
      </c>
      <c r="C51" s="186">
        <f>'pü.mérleg Önkorm.'!C51</f>
        <v>0</v>
      </c>
      <c r="D51" s="186">
        <f>'pü.mérleg Önkorm.'!D51</f>
        <v>0</v>
      </c>
      <c r="E51" s="186">
        <f>SUM(C51:D51)</f>
        <v>0</v>
      </c>
      <c r="F51" s="310" t="s">
        <v>201</v>
      </c>
      <c r="G51" s="186">
        <v>0</v>
      </c>
      <c r="H51" s="186">
        <v>0</v>
      </c>
      <c r="I51" s="1045">
        <v>0</v>
      </c>
      <c r="J51" s="111"/>
      <c r="Q51" s="10"/>
      <c r="R51" s="10"/>
      <c r="S51" s="10"/>
      <c r="T51" s="10"/>
      <c r="U51" s="10"/>
      <c r="V51" s="10"/>
    </row>
    <row r="52" spans="1:22" ht="11.25">
      <c r="A52" s="1044">
        <f t="shared" si="0"/>
        <v>44</v>
      </c>
      <c r="B52" s="68"/>
      <c r="C52" s="179"/>
      <c r="D52" s="179"/>
      <c r="E52" s="179"/>
      <c r="F52" s="310" t="s">
        <v>202</v>
      </c>
      <c r="G52" s="186">
        <v>0</v>
      </c>
      <c r="H52" s="186">
        <v>0</v>
      </c>
      <c r="I52" s="1045">
        <v>0</v>
      </c>
      <c r="J52" s="111"/>
      <c r="Q52" s="10"/>
      <c r="R52" s="10"/>
      <c r="S52" s="10"/>
      <c r="T52" s="10"/>
      <c r="U52" s="10"/>
      <c r="V52" s="10"/>
    </row>
    <row r="53" spans="1:22" ht="11.25">
      <c r="A53" s="1044">
        <f t="shared" si="0"/>
        <v>45</v>
      </c>
      <c r="B53" s="68"/>
      <c r="C53" s="179"/>
      <c r="D53" s="179"/>
      <c r="E53" s="179"/>
      <c r="F53" s="310" t="s">
        <v>203</v>
      </c>
      <c r="G53" s="186">
        <v>0</v>
      </c>
      <c r="H53" s="186">
        <v>0</v>
      </c>
      <c r="I53" s="1045">
        <v>0</v>
      </c>
      <c r="J53" s="111"/>
      <c r="Q53" s="10"/>
      <c r="R53" s="10"/>
      <c r="S53" s="10"/>
      <c r="T53" s="10"/>
      <c r="U53" s="10"/>
      <c r="V53" s="10"/>
    </row>
    <row r="54" spans="1:22" ht="12" thickBot="1">
      <c r="A54" s="1032">
        <f t="shared" si="0"/>
        <v>46</v>
      </c>
      <c r="B54" s="1033" t="s">
        <v>386</v>
      </c>
      <c r="C54" s="1054">
        <f>SUM(C40:C52)</f>
        <v>147708</v>
      </c>
      <c r="D54" s="1054">
        <f>SUM(D40:D52)</f>
        <v>148580</v>
      </c>
      <c r="E54" s="1054">
        <f>SUM(E40:E52)</f>
        <v>0</v>
      </c>
      <c r="F54" s="1055" t="s">
        <v>379</v>
      </c>
      <c r="G54" s="1056">
        <f>SUM(G40:G53)</f>
        <v>63662</v>
      </c>
      <c r="H54" s="1056">
        <f>SUM(H40:H53)</f>
        <v>63821</v>
      </c>
      <c r="I54" s="1057">
        <f>SUM(I40:I53)</f>
        <v>0</v>
      </c>
      <c r="J54" s="111"/>
      <c r="Q54" s="10"/>
      <c r="R54" s="10"/>
      <c r="S54" s="10"/>
      <c r="T54" s="10"/>
      <c r="U54" s="10"/>
      <c r="V54" s="10"/>
    </row>
    <row r="55" spans="1:22" ht="19.5" customHeight="1" thickBot="1">
      <c r="A55" s="555">
        <f t="shared" si="0"/>
        <v>47</v>
      </c>
      <c r="B55" s="597" t="s">
        <v>381</v>
      </c>
      <c r="C55" s="586">
        <f>C35+C54</f>
        <v>451205</v>
      </c>
      <c r="D55" s="548">
        <f>D35+D54</f>
        <v>457557</v>
      </c>
      <c r="E55" s="549">
        <f>E35+E54</f>
        <v>0</v>
      </c>
      <c r="F55" s="316" t="s">
        <v>380</v>
      </c>
      <c r="G55" s="514">
        <f>G35+G54</f>
        <v>451205</v>
      </c>
      <c r="H55" s="514">
        <f>H35+H54</f>
        <v>457557</v>
      </c>
      <c r="I55" s="584">
        <f>I35+I54</f>
        <v>0</v>
      </c>
      <c r="J55" s="111"/>
      <c r="Q55" s="10"/>
      <c r="R55" s="10"/>
      <c r="S55" s="10"/>
      <c r="T55" s="10"/>
      <c r="U55" s="10"/>
      <c r="V55" s="10"/>
    </row>
    <row r="56" spans="2:22" ht="11.25">
      <c r="B56" s="114"/>
      <c r="C56" s="113"/>
      <c r="D56" s="113"/>
      <c r="E56" s="113"/>
      <c r="F56" s="113"/>
      <c r="G56" s="113"/>
      <c r="H56" s="113"/>
      <c r="I56" s="113"/>
      <c r="T56" s="10"/>
      <c r="U56" s="10"/>
      <c r="V56" s="10"/>
    </row>
    <row r="57" spans="1:22" s="11" customFormat="1" ht="12.75">
      <c r="A57" s="114"/>
      <c r="B57" s="109"/>
      <c r="C57" s="113"/>
      <c r="D57" s="113"/>
      <c r="E57" s="284">
        <f>E55-I55</f>
        <v>0</v>
      </c>
      <c r="F57" s="113"/>
      <c r="G57" s="113"/>
      <c r="H57" s="113"/>
      <c r="I57" s="113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</sheetData>
  <sheetProtection/>
  <mergeCells count="11">
    <mergeCell ref="G7:I7"/>
    <mergeCell ref="A1:I1"/>
    <mergeCell ref="B3:I3"/>
    <mergeCell ref="B4:I4"/>
    <mergeCell ref="B5:I5"/>
    <mergeCell ref="A6:A8"/>
    <mergeCell ref="B6:B7"/>
    <mergeCell ref="C6:E6"/>
    <mergeCell ref="F6:F7"/>
    <mergeCell ref="G6:I6"/>
    <mergeCell ref="C7:E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42"/>
  <sheetViews>
    <sheetView zoomScalePageLayoutView="0" workbookViewId="0" topLeftCell="B10">
      <selection activeCell="F6" sqref="F6"/>
    </sheetView>
  </sheetViews>
  <sheetFormatPr defaultColWidth="9.140625" defaultRowHeight="12.75"/>
  <cols>
    <col min="1" max="1" width="3.7109375" style="89" hidden="1" customWidth="1"/>
    <col min="2" max="2" width="3.7109375" style="89" customWidth="1"/>
    <col min="3" max="3" width="6.140625" style="91" customWidth="1"/>
    <col min="4" max="4" width="56.57421875" style="87" customWidth="1"/>
    <col min="5" max="6" width="17.8515625" style="86" customWidth="1"/>
    <col min="7" max="7" width="0.13671875" style="86" hidden="1" customWidth="1"/>
    <col min="8" max="16384" width="9.140625" style="13" customWidth="1"/>
  </cols>
  <sheetData>
    <row r="1" spans="3:7" ht="18" customHeight="1">
      <c r="C1" s="1212" t="s">
        <v>936</v>
      </c>
      <c r="D1" s="1212"/>
      <c r="E1" s="1212"/>
      <c r="F1" s="1212"/>
      <c r="G1" s="1212"/>
    </row>
    <row r="2" spans="3:7" ht="34.5" customHeight="1">
      <c r="C2" s="187"/>
      <c r="D2" s="187"/>
      <c r="E2" s="187"/>
      <c r="F2" s="187"/>
      <c r="G2" s="187"/>
    </row>
    <row r="3" spans="3:7" ht="16.5" customHeight="1">
      <c r="C3" s="1218" t="s">
        <v>900</v>
      </c>
      <c r="D3" s="1219"/>
      <c r="E3" s="1219"/>
      <c r="F3" s="1219"/>
      <c r="G3" s="1219"/>
    </row>
    <row r="4" spans="3:7" ht="18" customHeight="1">
      <c r="C4" s="1220" t="s">
        <v>831</v>
      </c>
      <c r="D4" s="1220"/>
      <c r="E4" s="1220"/>
      <c r="F4" s="1221"/>
      <c r="G4" s="1221"/>
    </row>
    <row r="5" spans="2:7" ht="18" customHeight="1">
      <c r="B5" s="1220" t="s">
        <v>937</v>
      </c>
      <c r="C5" s="1220"/>
      <c r="D5" s="1220"/>
      <c r="E5" s="1220"/>
      <c r="F5" s="1220"/>
      <c r="G5" s="1220"/>
    </row>
    <row r="6" spans="3:7" ht="12">
      <c r="C6" s="85"/>
      <c r="D6" s="85"/>
      <c r="E6" s="85"/>
      <c r="F6" s="188"/>
      <c r="G6" s="188"/>
    </row>
    <row r="7" spans="3:7" ht="17.25" customHeight="1">
      <c r="C7" s="85"/>
      <c r="D7" s="1213" t="s">
        <v>254</v>
      </c>
      <c r="E7" s="1214"/>
      <c r="F7" s="1214"/>
      <c r="G7" s="1214"/>
    </row>
    <row r="8" spans="3:9" ht="27" customHeight="1">
      <c r="C8" s="1215" t="s">
        <v>67</v>
      </c>
      <c r="D8" s="1216" t="s">
        <v>76</v>
      </c>
      <c r="E8" s="1217" t="s">
        <v>810</v>
      </c>
      <c r="F8" s="1217"/>
      <c r="G8" s="1217"/>
      <c r="I8" s="666"/>
    </row>
    <row r="9" spans="1:7" s="8" customFormat="1" ht="42.75" customHeight="1">
      <c r="A9" s="90"/>
      <c r="B9" s="90"/>
      <c r="C9" s="1215"/>
      <c r="D9" s="1216"/>
      <c r="E9" s="538" t="s">
        <v>920</v>
      </c>
      <c r="F9" s="538" t="s">
        <v>921</v>
      </c>
      <c r="G9" s="538" t="s">
        <v>922</v>
      </c>
    </row>
    <row r="10" spans="3:8" ht="14.25" customHeight="1">
      <c r="C10" s="634"/>
      <c r="D10" s="539" t="s">
        <v>836</v>
      </c>
      <c r="E10" s="540"/>
      <c r="F10" s="88"/>
      <c r="G10" s="541"/>
      <c r="H10" s="388"/>
    </row>
    <row r="11" spans="2:8" ht="28.5" customHeight="1">
      <c r="B11" s="629"/>
      <c r="C11" s="938" t="s">
        <v>403</v>
      </c>
      <c r="D11" s="939" t="s">
        <v>389</v>
      </c>
      <c r="E11" s="940"/>
      <c r="F11" s="940"/>
      <c r="G11" s="940"/>
      <c r="H11" s="388"/>
    </row>
    <row r="12" spans="2:8" ht="16.5" customHeight="1">
      <c r="B12" s="629"/>
      <c r="C12" s="935"/>
      <c r="D12" s="936" t="s">
        <v>901</v>
      </c>
      <c r="E12" s="937">
        <v>61712</v>
      </c>
      <c r="F12" s="937">
        <v>63205</v>
      </c>
      <c r="G12" s="937">
        <v>0</v>
      </c>
      <c r="H12" s="388"/>
    </row>
    <row r="13" spans="2:14" ht="16.5" customHeight="1">
      <c r="B13" s="629"/>
      <c r="C13" s="935"/>
      <c r="D13" s="936" t="s">
        <v>902</v>
      </c>
      <c r="E13" s="937">
        <v>101514</v>
      </c>
      <c r="F13" s="937">
        <v>101527</v>
      </c>
      <c r="G13" s="937">
        <v>0</v>
      </c>
      <c r="H13" s="388"/>
      <c r="N13" s="592"/>
    </row>
    <row r="14" spans="2:8" ht="16.5" customHeight="1">
      <c r="B14" s="629"/>
      <c r="C14" s="935"/>
      <c r="D14" s="936" t="s">
        <v>905</v>
      </c>
      <c r="E14" s="937">
        <v>3382</v>
      </c>
      <c r="F14" s="937">
        <v>3382</v>
      </c>
      <c r="G14" s="937">
        <v>0</v>
      </c>
      <c r="H14" s="388"/>
    </row>
    <row r="15" spans="2:8" ht="16.5" customHeight="1">
      <c r="B15" s="629"/>
      <c r="C15" s="935"/>
      <c r="D15" s="936" t="s">
        <v>903</v>
      </c>
      <c r="E15" s="937">
        <v>42</v>
      </c>
      <c r="F15" s="937">
        <v>42</v>
      </c>
      <c r="G15" s="937">
        <v>0</v>
      </c>
      <c r="H15" s="388"/>
    </row>
    <row r="16" spans="2:17" ht="16.5" customHeight="1">
      <c r="B16" s="629"/>
      <c r="C16" s="935"/>
      <c r="D16" s="936" t="s">
        <v>904</v>
      </c>
      <c r="E16" s="937">
        <v>392</v>
      </c>
      <c r="F16" s="937">
        <v>392</v>
      </c>
      <c r="G16" s="937">
        <v>0</v>
      </c>
      <c r="H16" s="388"/>
      <c r="L16" s="592"/>
      <c r="Q16" s="592"/>
    </row>
    <row r="17" spans="2:17" ht="16.5" customHeight="1">
      <c r="B17" s="629"/>
      <c r="C17" s="935"/>
      <c r="D17" s="936" t="s">
        <v>906</v>
      </c>
      <c r="E17" s="937">
        <v>1000</v>
      </c>
      <c r="F17" s="937">
        <v>1000</v>
      </c>
      <c r="G17" s="937">
        <v>0</v>
      </c>
      <c r="H17" s="388"/>
      <c r="L17" s="592"/>
      <c r="Q17" s="592"/>
    </row>
    <row r="18" spans="2:8" ht="13.5" customHeight="1" thickBot="1">
      <c r="B18" s="629"/>
      <c r="C18" s="635"/>
      <c r="D18" s="571"/>
      <c r="E18" s="649"/>
      <c r="F18" s="662"/>
      <c r="G18" s="663"/>
      <c r="H18" s="388"/>
    </row>
    <row r="19" spans="2:8" ht="15" customHeight="1" thickBot="1">
      <c r="B19" s="631"/>
      <c r="C19" s="636"/>
      <c r="D19" s="593" t="s">
        <v>390</v>
      </c>
      <c r="E19" s="668">
        <f>SUM(E12:E18)</f>
        <v>168042</v>
      </c>
      <c r="F19" s="668">
        <f>SUM(F12:F18)</f>
        <v>169548</v>
      </c>
      <c r="G19" s="668">
        <f>SUM(G12:G18)</f>
        <v>0</v>
      </c>
      <c r="H19" s="592"/>
    </row>
    <row r="20" spans="2:8" ht="15" customHeight="1">
      <c r="B20" s="629"/>
      <c r="C20" s="635"/>
      <c r="D20" s="545"/>
      <c r="E20" s="608"/>
      <c r="F20" s="609"/>
      <c r="G20" s="633"/>
      <c r="H20" s="592"/>
    </row>
    <row r="21" spans="2:8" ht="12">
      <c r="B21" s="629"/>
      <c r="C21" s="635" t="s">
        <v>411</v>
      </c>
      <c r="D21" s="545" t="s">
        <v>391</v>
      </c>
      <c r="E21" s="402">
        <v>0</v>
      </c>
      <c r="F21" s="543">
        <v>0</v>
      </c>
      <c r="G21" s="402">
        <v>0</v>
      </c>
      <c r="H21" s="592"/>
    </row>
    <row r="22" spans="1:9" s="8" customFormat="1" ht="12.75" thickBot="1">
      <c r="A22" s="90"/>
      <c r="B22" s="630"/>
      <c r="C22" s="635"/>
      <c r="D22" s="544"/>
      <c r="E22" s="546"/>
      <c r="F22" s="669"/>
      <c r="G22" s="546"/>
      <c r="H22" s="387"/>
      <c r="I22" s="665"/>
    </row>
    <row r="23" spans="1:8" s="8" customFormat="1" ht="16.5" customHeight="1" thickBot="1">
      <c r="A23" s="90"/>
      <c r="B23" s="632"/>
      <c r="C23" s="636"/>
      <c r="D23" s="593" t="s">
        <v>392</v>
      </c>
      <c r="E23" s="668">
        <f>SUM(E21:E22)</f>
        <v>0</v>
      </c>
      <c r="F23" s="668">
        <f>SUM(F21:F22)</f>
        <v>0</v>
      </c>
      <c r="G23" s="668">
        <f>SUM(G21:G22)</f>
        <v>0</v>
      </c>
      <c r="H23" s="522"/>
    </row>
    <row r="24" spans="2:8" ht="16.5" customHeight="1" thickBot="1">
      <c r="B24" s="629"/>
      <c r="C24" s="635"/>
      <c r="D24" s="542"/>
      <c r="E24" s="647"/>
      <c r="F24" s="648"/>
      <c r="G24" s="647"/>
      <c r="H24" s="388"/>
    </row>
    <row r="25" spans="2:7" ht="16.5" customHeight="1" thickBot="1">
      <c r="B25" s="631"/>
      <c r="C25" s="636"/>
      <c r="D25" s="637" t="s">
        <v>779</v>
      </c>
      <c r="E25" s="673">
        <f>SUM(E23,E19)</f>
        <v>168042</v>
      </c>
      <c r="F25" s="673">
        <f>SUM(F23,F19)</f>
        <v>169548</v>
      </c>
      <c r="G25" s="673">
        <f>SUM(G23,G19)</f>
        <v>0</v>
      </c>
    </row>
    <row r="26" spans="2:8" ht="12">
      <c r="B26" s="629"/>
      <c r="C26" s="635"/>
      <c r="D26" s="619"/>
      <c r="E26" s="650"/>
      <c r="F26" s="650"/>
      <c r="G26" s="648"/>
      <c r="H26" s="388"/>
    </row>
    <row r="27" spans="2:7" ht="12">
      <c r="B27" s="629"/>
      <c r="C27" s="635"/>
      <c r="D27" s="617" t="s">
        <v>273</v>
      </c>
      <c r="E27" s="647"/>
      <c r="F27" s="647"/>
      <c r="G27" s="647"/>
    </row>
    <row r="28" spans="2:7" ht="12.75" thickBot="1">
      <c r="B28" s="629"/>
      <c r="C28" s="635"/>
      <c r="D28" s="619"/>
      <c r="E28" s="647"/>
      <c r="F28" s="647"/>
      <c r="G28" s="647"/>
    </row>
    <row r="29" spans="2:8" ht="16.5" customHeight="1" thickBot="1">
      <c r="B29" s="631"/>
      <c r="C29" s="636" t="s">
        <v>403</v>
      </c>
      <c r="D29" s="620" t="s">
        <v>782</v>
      </c>
      <c r="E29" s="668">
        <f>SUM(E28)</f>
        <v>0</v>
      </c>
      <c r="F29" s="668">
        <f>SUM(F28)</f>
        <v>0</v>
      </c>
      <c r="G29" s="672">
        <f>SUM(G28)</f>
        <v>0</v>
      </c>
      <c r="H29" s="623"/>
    </row>
    <row r="30" spans="2:7" ht="16.5" customHeight="1" thickBot="1">
      <c r="B30" s="629"/>
      <c r="C30" s="635"/>
      <c r="D30" s="621"/>
      <c r="E30" s="608"/>
      <c r="F30" s="608"/>
      <c r="G30" s="608"/>
    </row>
    <row r="31" spans="2:7" ht="16.5" customHeight="1" thickBot="1">
      <c r="B31" s="631"/>
      <c r="C31" s="674" t="s">
        <v>411</v>
      </c>
      <c r="D31" s="637" t="s">
        <v>809</v>
      </c>
      <c r="E31" s="668">
        <v>0</v>
      </c>
      <c r="F31" s="668">
        <v>0</v>
      </c>
      <c r="G31" s="672">
        <v>0</v>
      </c>
    </row>
    <row r="32" spans="2:7" ht="16.5" customHeight="1" thickBot="1">
      <c r="B32" s="629"/>
      <c r="C32" s="670"/>
      <c r="D32" s="618"/>
      <c r="E32" s="608"/>
      <c r="F32" s="608"/>
      <c r="G32" s="608"/>
    </row>
    <row r="33" spans="2:7" ht="16.5" customHeight="1" thickBot="1">
      <c r="B33" s="631"/>
      <c r="C33" s="636"/>
      <c r="D33" s="622" t="s">
        <v>780</v>
      </c>
      <c r="E33" s="668">
        <f>E29+E31</f>
        <v>0</v>
      </c>
      <c r="F33" s="668">
        <f>F29+F31</f>
        <v>0</v>
      </c>
      <c r="G33" s="672">
        <f>G29+G31</f>
        <v>0</v>
      </c>
    </row>
    <row r="34" spans="2:8" ht="12">
      <c r="B34" s="629"/>
      <c r="C34" s="635"/>
      <c r="D34" s="594"/>
      <c r="E34" s="651"/>
      <c r="F34" s="651"/>
      <c r="G34" s="652"/>
      <c r="H34" s="388"/>
    </row>
    <row r="35" spans="2:7" ht="32.25" customHeight="1">
      <c r="B35" s="629"/>
      <c r="C35" s="941"/>
      <c r="D35" s="939" t="s">
        <v>783</v>
      </c>
      <c r="E35" s="942">
        <f>E19+E29</f>
        <v>168042</v>
      </c>
      <c r="F35" s="942">
        <f>F19+F29</f>
        <v>169548</v>
      </c>
      <c r="G35" s="942">
        <f>G19+G29</f>
        <v>0</v>
      </c>
    </row>
    <row r="36" spans="2:7" ht="32.25" customHeight="1">
      <c r="B36" s="629"/>
      <c r="C36" s="941"/>
      <c r="D36" s="939" t="s">
        <v>784</v>
      </c>
      <c r="E36" s="942">
        <f>E23+E31</f>
        <v>0</v>
      </c>
      <c r="F36" s="942">
        <f>F23+F31</f>
        <v>0</v>
      </c>
      <c r="G36" s="942">
        <f>G23+G31</f>
        <v>0</v>
      </c>
    </row>
    <row r="37" spans="2:7" ht="12.75" thickBot="1">
      <c r="B37" s="629"/>
      <c r="C37" s="635"/>
      <c r="D37" s="619"/>
      <c r="E37" s="647"/>
      <c r="F37" s="647"/>
      <c r="G37" s="647"/>
    </row>
    <row r="38" spans="2:7" ht="31.5" customHeight="1" thickBot="1">
      <c r="B38" s="631"/>
      <c r="C38" s="671"/>
      <c r="D38" s="622" t="s">
        <v>781</v>
      </c>
      <c r="E38" s="673">
        <f>E25+E33</f>
        <v>168042</v>
      </c>
      <c r="F38" s="673">
        <f>F25+F33</f>
        <v>169548</v>
      </c>
      <c r="G38" s="675">
        <f>G25+G33</f>
        <v>0</v>
      </c>
    </row>
    <row r="39" ht="12">
      <c r="I39" s="592"/>
    </row>
    <row r="42" ht="12">
      <c r="H42" s="664"/>
    </row>
  </sheetData>
  <sheetProtection selectLockedCells="1" selectUnlockedCells="1"/>
  <mergeCells count="8">
    <mergeCell ref="C1:G1"/>
    <mergeCell ref="D7:G7"/>
    <mergeCell ref="C8:C9"/>
    <mergeCell ref="D8:D9"/>
    <mergeCell ref="E8:G8"/>
    <mergeCell ref="C3:G3"/>
    <mergeCell ref="C4:G4"/>
    <mergeCell ref="B5:G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6"/>
  <sheetViews>
    <sheetView zoomScalePageLayoutView="0" workbookViewId="0" topLeftCell="A38">
      <selection activeCell="I76" sqref="H76:I76"/>
    </sheetView>
  </sheetViews>
  <sheetFormatPr defaultColWidth="9.140625" defaultRowHeight="13.5" customHeight="1"/>
  <cols>
    <col min="1" max="1" width="1.28515625" style="41" customWidth="1"/>
    <col min="2" max="2" width="5.57421875" style="213" customWidth="1"/>
    <col min="3" max="3" width="43.57421875" style="220" customWidth="1"/>
    <col min="4" max="4" width="13.8515625" style="42" customWidth="1"/>
    <col min="5" max="6" width="11.421875" style="42" customWidth="1"/>
    <col min="7" max="7" width="11.421875" style="51" customWidth="1"/>
    <col min="8" max="9" width="11.421875" style="64" customWidth="1"/>
    <col min="10" max="10" width="8.28125" style="41" customWidth="1"/>
    <col min="11" max="11" width="7.57421875" style="41" customWidth="1"/>
    <col min="12" max="12" width="8.28125" style="41" customWidth="1"/>
    <col min="13" max="16384" width="9.140625" style="41" customWidth="1"/>
  </cols>
  <sheetData>
    <row r="1" spans="1:9" ht="12.75" customHeight="1">
      <c r="A1" s="943"/>
      <c r="B1" s="1222" t="s">
        <v>932</v>
      </c>
      <c r="C1" s="1222"/>
      <c r="D1" s="1222"/>
      <c r="E1" s="1222"/>
      <c r="F1" s="1222"/>
      <c r="G1" s="1222"/>
      <c r="H1" s="1223"/>
      <c r="I1" s="1223"/>
    </row>
    <row r="2" spans="2:9" ht="12.75" customHeight="1">
      <c r="B2" s="816"/>
      <c r="C2" s="816"/>
      <c r="D2" s="816"/>
      <c r="E2" s="816"/>
      <c r="F2" s="816"/>
      <c r="G2" s="816"/>
      <c r="H2" s="814"/>
      <c r="I2" s="814"/>
    </row>
    <row r="3" spans="2:9" ht="13.5" customHeight="1">
      <c r="B3" s="1224" t="s">
        <v>882</v>
      </c>
      <c r="C3" s="1224"/>
      <c r="D3" s="1224"/>
      <c r="E3" s="1224"/>
      <c r="F3" s="1224"/>
      <c r="G3" s="1224"/>
      <c r="H3" s="1180"/>
      <c r="I3" s="1180"/>
    </row>
    <row r="4" spans="2:9" ht="13.5" customHeight="1">
      <c r="B4" s="221"/>
      <c r="C4" s="1236" t="s">
        <v>935</v>
      </c>
      <c r="D4" s="1236"/>
      <c r="E4" s="1236"/>
      <c r="F4" s="1236"/>
      <c r="G4" s="1236"/>
      <c r="H4" s="1236"/>
      <c r="I4" s="1236"/>
    </row>
    <row r="5" spans="2:9" ht="14.25" customHeight="1" thickBot="1">
      <c r="B5" s="1227" t="s">
        <v>254</v>
      </c>
      <c r="C5" s="1227"/>
      <c r="D5" s="1227"/>
      <c r="E5" s="1227"/>
      <c r="F5" s="1227"/>
      <c r="G5" s="1227"/>
      <c r="H5" s="1228"/>
      <c r="I5" s="1228"/>
    </row>
    <row r="6" spans="2:9" ht="24" customHeight="1" thickBot="1">
      <c r="B6" s="1229" t="s">
        <v>393</v>
      </c>
      <c r="C6" s="945" t="s">
        <v>52</v>
      </c>
      <c r="D6" s="946" t="s">
        <v>53</v>
      </c>
      <c r="E6" s="946" t="s">
        <v>54</v>
      </c>
      <c r="F6" s="946" t="s">
        <v>55</v>
      </c>
      <c r="G6" s="947" t="s">
        <v>394</v>
      </c>
      <c r="H6" s="947" t="s">
        <v>395</v>
      </c>
      <c r="I6" s="948" t="s">
        <v>396</v>
      </c>
    </row>
    <row r="7" spans="2:9" ht="1.5" customHeight="1" hidden="1" thickBot="1">
      <c r="B7" s="1230"/>
      <c r="C7" s="219"/>
      <c r="D7" s="82"/>
      <c r="E7" s="82"/>
      <c r="F7" s="82"/>
      <c r="G7" s="83"/>
      <c r="H7" s="399"/>
      <c r="I7" s="949"/>
    </row>
    <row r="8" spans="2:9" s="178" customFormat="1" ht="15.75" customHeight="1" thickBot="1">
      <c r="B8" s="1230"/>
      <c r="C8" s="219"/>
      <c r="D8" s="82"/>
      <c r="E8" s="1237" t="s">
        <v>261</v>
      </c>
      <c r="F8" s="1238"/>
      <c r="G8" s="1239"/>
      <c r="H8" s="1225" t="s">
        <v>810</v>
      </c>
      <c r="I8" s="1226"/>
    </row>
    <row r="9" spans="2:9" s="40" customFormat="1" ht="30.75" customHeight="1" thickBot="1">
      <c r="B9" s="1230"/>
      <c r="C9" s="1231" t="s">
        <v>76</v>
      </c>
      <c r="D9" s="1231" t="s">
        <v>397</v>
      </c>
      <c r="E9" s="1240" t="s">
        <v>398</v>
      </c>
      <c r="F9" s="1240" t="s">
        <v>399</v>
      </c>
      <c r="G9" s="1233" t="s">
        <v>400</v>
      </c>
      <c r="H9" s="1232" t="s">
        <v>57</v>
      </c>
      <c r="I9" s="1234" t="s">
        <v>58</v>
      </c>
    </row>
    <row r="10" spans="2:9" s="40" customFormat="1" ht="10.5" customHeight="1" thickBot="1">
      <c r="B10" s="1230"/>
      <c r="C10" s="1231"/>
      <c r="D10" s="1231"/>
      <c r="E10" s="1240"/>
      <c r="F10" s="1240"/>
      <c r="G10" s="1233"/>
      <c r="H10" s="1233"/>
      <c r="I10" s="1235"/>
    </row>
    <row r="11" spans="1:10" ht="13.5" customHeight="1">
      <c r="A11" s="809"/>
      <c r="B11" s="950"/>
      <c r="C11" s="43" t="s">
        <v>836</v>
      </c>
      <c r="D11" s="44"/>
      <c r="E11" s="44"/>
      <c r="F11" s="44"/>
      <c r="G11" s="45"/>
      <c r="H11" s="399"/>
      <c r="I11" s="951"/>
      <c r="J11" s="809"/>
    </row>
    <row r="12" spans="1:10" ht="8.25" customHeight="1">
      <c r="A12" s="809"/>
      <c r="B12" s="952"/>
      <c r="C12" s="43"/>
      <c r="D12" s="44"/>
      <c r="E12" s="44"/>
      <c r="F12" s="44"/>
      <c r="G12" s="45"/>
      <c r="H12" s="399"/>
      <c r="I12" s="949"/>
      <c r="J12" s="809"/>
    </row>
    <row r="13" spans="1:10" ht="13.5" customHeight="1">
      <c r="A13" s="809"/>
      <c r="B13" s="953" t="s">
        <v>401</v>
      </c>
      <c r="C13" s="43" t="s">
        <v>402</v>
      </c>
      <c r="D13" s="44"/>
      <c r="E13" s="44"/>
      <c r="F13" s="44"/>
      <c r="G13" s="45"/>
      <c r="H13" s="399"/>
      <c r="I13" s="949"/>
      <c r="J13" s="809"/>
    </row>
    <row r="14" spans="1:10" ht="18.75" customHeight="1">
      <c r="A14" s="809"/>
      <c r="B14" s="954" t="s">
        <v>403</v>
      </c>
      <c r="C14" s="60" t="s">
        <v>874</v>
      </c>
      <c r="D14" s="298" t="s">
        <v>259</v>
      </c>
      <c r="E14" s="77">
        <v>0</v>
      </c>
      <c r="F14" s="77">
        <v>0</v>
      </c>
      <c r="G14" s="58">
        <f>E14+F14</f>
        <v>0</v>
      </c>
      <c r="H14" s="77">
        <f>G14</f>
        <v>0</v>
      </c>
      <c r="I14" s="949"/>
      <c r="J14" s="809"/>
    </row>
    <row r="15" spans="1:10" s="53" customFormat="1" ht="10.5" customHeight="1" thickBot="1">
      <c r="A15" s="808"/>
      <c r="B15" s="954"/>
      <c r="C15" s="46"/>
      <c r="D15" s="512"/>
      <c r="E15" s="77"/>
      <c r="F15" s="77"/>
      <c r="G15" s="58"/>
      <c r="H15" s="44"/>
      <c r="I15" s="955"/>
      <c r="J15" s="808"/>
    </row>
    <row r="16" spans="1:10" s="53" customFormat="1" ht="15" customHeight="1" thickBot="1">
      <c r="A16" s="808"/>
      <c r="B16" s="1099"/>
      <c r="C16" s="1100" t="s">
        <v>405</v>
      </c>
      <c r="D16" s="92"/>
      <c r="E16" s="518">
        <f>SUM(E14:E15)</f>
        <v>0</v>
      </c>
      <c r="F16" s="518">
        <f>SUM(F14:F15)</f>
        <v>0</v>
      </c>
      <c r="G16" s="518">
        <f>SUM(G14:G15)</f>
        <v>0</v>
      </c>
      <c r="H16" s="518">
        <f>SUM(H14:H15)</f>
        <v>0</v>
      </c>
      <c r="I16" s="959">
        <f>SUM(I14:I15)</f>
        <v>0</v>
      </c>
      <c r="J16" s="398"/>
    </row>
    <row r="17" spans="1:10" ht="9.75" customHeight="1">
      <c r="A17" s="809"/>
      <c r="B17" s="956"/>
      <c r="C17" s="46"/>
      <c r="D17" s="44"/>
      <c r="E17" s="44"/>
      <c r="F17" s="44"/>
      <c r="G17" s="45"/>
      <c r="H17" s="399"/>
      <c r="I17" s="949"/>
      <c r="J17" s="809"/>
    </row>
    <row r="18" spans="1:12" ht="15" customHeight="1">
      <c r="A18" s="809"/>
      <c r="B18" s="956" t="s">
        <v>406</v>
      </c>
      <c r="C18" s="43" t="s">
        <v>407</v>
      </c>
      <c r="D18" s="44"/>
      <c r="E18" s="44"/>
      <c r="F18" s="44"/>
      <c r="G18" s="45"/>
      <c r="H18" s="399"/>
      <c r="I18" s="949"/>
      <c r="J18" s="809"/>
      <c r="L18" s="809"/>
    </row>
    <row r="19" spans="1:13" ht="15" customHeight="1">
      <c r="A19" s="809"/>
      <c r="B19" s="952" t="s">
        <v>403</v>
      </c>
      <c r="C19" s="60" t="s">
        <v>875</v>
      </c>
      <c r="D19" s="512" t="s">
        <v>259</v>
      </c>
      <c r="E19" s="44">
        <v>79</v>
      </c>
      <c r="F19" s="44">
        <v>21</v>
      </c>
      <c r="G19" s="45">
        <f>E19+F19</f>
        <v>100</v>
      </c>
      <c r="H19" s="77">
        <v>100</v>
      </c>
      <c r="I19" s="957"/>
      <c r="J19" s="809"/>
      <c r="L19" s="809"/>
      <c r="M19" s="809"/>
    </row>
    <row r="20" spans="1:13" ht="15" customHeight="1">
      <c r="A20" s="809"/>
      <c r="B20" s="952" t="s">
        <v>411</v>
      </c>
      <c r="C20" s="60" t="s">
        <v>876</v>
      </c>
      <c r="D20" s="512" t="s">
        <v>404</v>
      </c>
      <c r="E20" s="44">
        <v>14965</v>
      </c>
      <c r="F20" s="44">
        <v>4041</v>
      </c>
      <c r="G20" s="45">
        <f aca="true" t="shared" si="0" ref="G20:G26">E20+F20</f>
        <v>19006</v>
      </c>
      <c r="H20" s="399"/>
      <c r="I20" s="967">
        <v>19006</v>
      </c>
      <c r="J20" s="809"/>
      <c r="L20" s="809"/>
      <c r="M20" s="809"/>
    </row>
    <row r="21" spans="1:13" ht="15" customHeight="1">
      <c r="A21" s="809"/>
      <c r="B21" s="952" t="s">
        <v>412</v>
      </c>
      <c r="C21" s="60" t="s">
        <v>877</v>
      </c>
      <c r="D21" s="512" t="s">
        <v>259</v>
      </c>
      <c r="E21" s="44">
        <v>4490</v>
      </c>
      <c r="F21" s="44">
        <v>1158</v>
      </c>
      <c r="G21" s="45">
        <f t="shared" si="0"/>
        <v>5648</v>
      </c>
      <c r="H21" s="44"/>
      <c r="I21" s="967">
        <v>5648</v>
      </c>
      <c r="J21" s="809"/>
      <c r="L21" s="809"/>
      <c r="M21" s="809"/>
    </row>
    <row r="22" spans="1:13" ht="15" customHeight="1">
      <c r="A22" s="809"/>
      <c r="B22" s="952" t="s">
        <v>413</v>
      </c>
      <c r="C22" s="60" t="s">
        <v>878</v>
      </c>
      <c r="D22" s="298" t="s">
        <v>259</v>
      </c>
      <c r="E22" s="44">
        <v>10551</v>
      </c>
      <c r="F22" s="44">
        <v>2849</v>
      </c>
      <c r="G22" s="45">
        <f t="shared" si="0"/>
        <v>13400</v>
      </c>
      <c r="H22" s="44"/>
      <c r="I22" s="967">
        <v>13400</v>
      </c>
      <c r="J22" s="809"/>
      <c r="L22" s="809"/>
      <c r="M22" s="809"/>
    </row>
    <row r="23" spans="1:13" ht="15" customHeight="1">
      <c r="A23" s="809"/>
      <c r="B23" s="952" t="s">
        <v>414</v>
      </c>
      <c r="C23" s="60" t="s">
        <v>879</v>
      </c>
      <c r="D23" s="298" t="s">
        <v>404</v>
      </c>
      <c r="E23" s="44">
        <v>5512</v>
      </c>
      <c r="F23" s="44">
        <v>1488</v>
      </c>
      <c r="G23" s="45">
        <f t="shared" si="0"/>
        <v>7000</v>
      </c>
      <c r="H23" s="44"/>
      <c r="I23" s="967">
        <v>7000</v>
      </c>
      <c r="J23" s="809"/>
      <c r="L23" s="809"/>
      <c r="M23" s="809"/>
    </row>
    <row r="24" spans="1:13" ht="15" customHeight="1">
      <c r="A24" s="809"/>
      <c r="B24" s="952" t="s">
        <v>415</v>
      </c>
      <c r="C24" s="60" t="s">
        <v>880</v>
      </c>
      <c r="D24" s="298" t="s">
        <v>259</v>
      </c>
      <c r="E24" s="44">
        <v>285</v>
      </c>
      <c r="F24" s="44">
        <v>77</v>
      </c>
      <c r="G24" s="45">
        <f t="shared" si="0"/>
        <v>362</v>
      </c>
      <c r="H24" s="44">
        <v>362</v>
      </c>
      <c r="I24" s="967"/>
      <c r="J24" s="809"/>
      <c r="L24" s="809"/>
      <c r="M24" s="809"/>
    </row>
    <row r="25" spans="1:13" ht="15" customHeight="1">
      <c r="A25" s="809"/>
      <c r="B25" s="952" t="s">
        <v>416</v>
      </c>
      <c r="C25" s="60" t="s">
        <v>934</v>
      </c>
      <c r="D25" s="298" t="s">
        <v>259</v>
      </c>
      <c r="E25" s="44">
        <v>192</v>
      </c>
      <c r="F25" s="44">
        <v>51</v>
      </c>
      <c r="G25" s="45">
        <f t="shared" si="0"/>
        <v>243</v>
      </c>
      <c r="H25" s="44"/>
      <c r="I25" s="967">
        <v>243</v>
      </c>
      <c r="J25" s="809"/>
      <c r="L25" s="809"/>
      <c r="M25" s="809"/>
    </row>
    <row r="26" spans="1:13" ht="15" customHeight="1">
      <c r="A26" s="809"/>
      <c r="B26" s="952" t="s">
        <v>417</v>
      </c>
      <c r="C26" s="60" t="s">
        <v>881</v>
      </c>
      <c r="D26" s="298" t="s">
        <v>404</v>
      </c>
      <c r="E26" s="44">
        <v>11540</v>
      </c>
      <c r="F26" s="44">
        <v>3116</v>
      </c>
      <c r="G26" s="45">
        <f t="shared" si="0"/>
        <v>14656</v>
      </c>
      <c r="H26" s="44">
        <v>14656</v>
      </c>
      <c r="I26" s="967"/>
      <c r="J26" s="809"/>
      <c r="L26" s="809"/>
      <c r="M26" s="809"/>
    </row>
    <row r="27" spans="1:13" ht="9" customHeight="1" thickBot="1">
      <c r="A27" s="809"/>
      <c r="B27" s="952"/>
      <c r="C27" s="60"/>
      <c r="D27" s="44"/>
      <c r="E27" s="77"/>
      <c r="F27" s="77"/>
      <c r="G27" s="58"/>
      <c r="H27" s="77"/>
      <c r="I27" s="957"/>
      <c r="J27" s="612"/>
      <c r="L27" s="809"/>
      <c r="M27" s="809"/>
    </row>
    <row r="28" spans="1:13" ht="12" customHeight="1" thickBot="1">
      <c r="A28" s="809"/>
      <c r="B28" s="958"/>
      <c r="C28" s="300" t="s">
        <v>408</v>
      </c>
      <c r="D28" s="92"/>
      <c r="E28" s="518">
        <f>SUM(E19:E26)</f>
        <v>47614</v>
      </c>
      <c r="F28" s="518">
        <f>SUM(F19:F26)</f>
        <v>12801</v>
      </c>
      <c r="G28" s="518">
        <f>SUM(G19:G26)</f>
        <v>60415</v>
      </c>
      <c r="H28" s="518">
        <f>SUM(H19:H26)</f>
        <v>15118</v>
      </c>
      <c r="I28" s="959">
        <f>SUM(I19:I26)</f>
        <v>45297</v>
      </c>
      <c r="J28" s="809"/>
      <c r="L28" s="809"/>
      <c r="M28" s="809"/>
    </row>
    <row r="29" spans="1:13" ht="9.75" customHeight="1">
      <c r="A29" s="809"/>
      <c r="B29" s="960"/>
      <c r="C29" s="49"/>
      <c r="D29" s="44"/>
      <c r="E29" s="44"/>
      <c r="F29" s="44"/>
      <c r="G29" s="45"/>
      <c r="H29" s="399"/>
      <c r="I29" s="949"/>
      <c r="J29" s="809"/>
      <c r="L29" s="809"/>
      <c r="M29" s="809"/>
    </row>
    <row r="30" spans="1:13" ht="15.75" customHeight="1">
      <c r="A30" s="809"/>
      <c r="B30" s="961" t="s">
        <v>409</v>
      </c>
      <c r="C30" s="52" t="s">
        <v>410</v>
      </c>
      <c r="D30" s="50"/>
      <c r="E30" s="44"/>
      <c r="F30" s="44"/>
      <c r="G30" s="45"/>
      <c r="H30" s="399"/>
      <c r="I30" s="949"/>
      <c r="J30" s="809"/>
      <c r="L30" s="809"/>
      <c r="M30" s="809"/>
    </row>
    <row r="31" spans="1:13" ht="15.75" customHeight="1">
      <c r="A31" s="809"/>
      <c r="B31" s="961"/>
      <c r="C31" s="1101" t="s">
        <v>933</v>
      </c>
      <c r="D31" s="50" t="s">
        <v>404</v>
      </c>
      <c r="E31" s="44">
        <v>171</v>
      </c>
      <c r="F31" s="44">
        <v>92</v>
      </c>
      <c r="G31" s="45">
        <f>SUM(E31:F31)</f>
        <v>263</v>
      </c>
      <c r="H31" s="77">
        <v>263</v>
      </c>
      <c r="I31" s="957">
        <v>0</v>
      </c>
      <c r="J31" s="809"/>
      <c r="L31" s="809"/>
      <c r="M31" s="809"/>
    </row>
    <row r="32" spans="1:12" s="53" customFormat="1" ht="8.25" customHeight="1" thickBot="1">
      <c r="A32" s="808"/>
      <c r="B32" s="962"/>
      <c r="C32" s="579"/>
      <c r="D32" s="512"/>
      <c r="E32" s="512"/>
      <c r="F32" s="512"/>
      <c r="G32" s="513"/>
      <c r="H32" s="512"/>
      <c r="I32" s="963"/>
      <c r="J32" s="808"/>
      <c r="L32" s="808"/>
    </row>
    <row r="33" spans="1:12" ht="13.5" customHeight="1" thickBot="1">
      <c r="A33" s="809"/>
      <c r="B33" s="964"/>
      <c r="C33" s="1100" t="s">
        <v>419</v>
      </c>
      <c r="D33" s="1102"/>
      <c r="E33" s="518">
        <f>SUM(E31:E32)</f>
        <v>171</v>
      </c>
      <c r="F33" s="518">
        <f>SUM(F31:F32)</f>
        <v>92</v>
      </c>
      <c r="G33" s="518">
        <f>SUM(G31:G32)</f>
        <v>263</v>
      </c>
      <c r="H33" s="518">
        <f>SUM(H31:H32)</f>
        <v>263</v>
      </c>
      <c r="I33" s="959">
        <f>SUM(I30)</f>
        <v>0</v>
      </c>
      <c r="J33" s="809"/>
      <c r="L33" s="809"/>
    </row>
    <row r="34" spans="1:12" s="53" customFormat="1" ht="10.5" customHeight="1">
      <c r="A34" s="808"/>
      <c r="B34" s="954"/>
      <c r="C34" s="46"/>
      <c r="D34" s="50"/>
      <c r="E34" s="44"/>
      <c r="F34" s="44"/>
      <c r="G34" s="45"/>
      <c r="H34" s="44"/>
      <c r="I34" s="965"/>
      <c r="J34" s="808"/>
      <c r="L34" s="808"/>
    </row>
    <row r="35" spans="1:12" s="57" customFormat="1" ht="15.75" customHeight="1">
      <c r="A35" s="811"/>
      <c r="B35" s="956" t="s">
        <v>420</v>
      </c>
      <c r="C35" s="55" t="s">
        <v>421</v>
      </c>
      <c r="D35" s="56"/>
      <c r="E35" s="45"/>
      <c r="F35" s="45"/>
      <c r="G35" s="45"/>
      <c r="H35" s="944"/>
      <c r="I35" s="966"/>
      <c r="J35" s="811"/>
      <c r="L35" s="811"/>
    </row>
    <row r="36" spans="1:12" s="57" customFormat="1" ht="15.75" customHeight="1">
      <c r="A36" s="811"/>
      <c r="B36" s="962" t="s">
        <v>403</v>
      </c>
      <c r="C36" s="46" t="s">
        <v>876</v>
      </c>
      <c r="D36" s="297" t="s">
        <v>258</v>
      </c>
      <c r="E36" s="572">
        <v>804</v>
      </c>
      <c r="F36" s="572">
        <v>218</v>
      </c>
      <c r="G36" s="573">
        <f>E36+F36</f>
        <v>1022</v>
      </c>
      <c r="H36" s="572"/>
      <c r="I36" s="967">
        <v>1022</v>
      </c>
      <c r="J36" s="811"/>
      <c r="L36" s="811"/>
    </row>
    <row r="37" spans="1:10" s="57" customFormat="1" ht="9.75" customHeight="1" thickBot="1">
      <c r="A37" s="811"/>
      <c r="B37" s="962"/>
      <c r="C37" s="968"/>
      <c r="D37" s="297"/>
      <c r="E37" s="298"/>
      <c r="F37" s="298"/>
      <c r="G37" s="299"/>
      <c r="H37" s="299"/>
      <c r="I37" s="969"/>
      <c r="J37" s="811"/>
    </row>
    <row r="38" spans="1:10" s="57" customFormat="1" ht="12" customHeight="1" thickBot="1">
      <c r="A38" s="811"/>
      <c r="B38" s="970"/>
      <c r="C38" s="47" t="s">
        <v>423</v>
      </c>
      <c r="D38" s="54"/>
      <c r="E38" s="48">
        <f>SUM(E36:E36)</f>
        <v>804</v>
      </c>
      <c r="F38" s="48">
        <f>SUM(F36:F36)</f>
        <v>218</v>
      </c>
      <c r="G38" s="48">
        <f>SUM(G36:G36)</f>
        <v>1022</v>
      </c>
      <c r="H38" s="48">
        <f>SUM(H36:H36)</f>
        <v>0</v>
      </c>
      <c r="I38" s="971">
        <f>SUM(I36:I36)</f>
        <v>1022</v>
      </c>
      <c r="J38" s="944"/>
    </row>
    <row r="39" spans="1:10" s="57" customFormat="1" ht="12" customHeight="1">
      <c r="A39" s="811"/>
      <c r="B39" s="956"/>
      <c r="C39" s="55"/>
      <c r="D39" s="56"/>
      <c r="E39" s="45"/>
      <c r="F39" s="45"/>
      <c r="G39" s="45"/>
      <c r="H39" s="45"/>
      <c r="I39" s="965"/>
      <c r="J39" s="811"/>
    </row>
    <row r="40" spans="1:10" s="40" customFormat="1" ht="15" customHeight="1">
      <c r="A40" s="398"/>
      <c r="B40" s="956" t="s">
        <v>424</v>
      </c>
      <c r="C40" s="43" t="s">
        <v>425</v>
      </c>
      <c r="D40" s="45"/>
      <c r="E40" s="45"/>
      <c r="F40" s="45"/>
      <c r="G40" s="45"/>
      <c r="H40" s="77"/>
      <c r="I40" s="957"/>
      <c r="J40" s="398"/>
    </row>
    <row r="41" spans="1:10" s="40" customFormat="1" ht="15" customHeight="1" thickBot="1">
      <c r="A41" s="398"/>
      <c r="B41" s="956"/>
      <c r="C41" s="60"/>
      <c r="D41" s="50"/>
      <c r="E41" s="44"/>
      <c r="F41" s="44"/>
      <c r="G41" s="45"/>
      <c r="H41" s="77"/>
      <c r="I41" s="957"/>
      <c r="J41" s="398"/>
    </row>
    <row r="42" spans="1:10" s="40" customFormat="1" ht="13.5" customHeight="1" thickBot="1">
      <c r="A42" s="398"/>
      <c r="B42" s="970"/>
      <c r="C42" s="59" t="s">
        <v>426</v>
      </c>
      <c r="D42" s="48"/>
      <c r="E42" s="48">
        <f>SUM(E40)</f>
        <v>0</v>
      </c>
      <c r="F42" s="48">
        <f>SUM(F40)</f>
        <v>0</v>
      </c>
      <c r="G42" s="48">
        <f>SUM(G40)</f>
        <v>0</v>
      </c>
      <c r="H42" s="48">
        <f>SUM(H40)</f>
        <v>0</v>
      </c>
      <c r="I42" s="971">
        <f>SUM(I40)</f>
        <v>0</v>
      </c>
      <c r="J42" s="398"/>
    </row>
    <row r="43" spans="1:10" s="40" customFormat="1" ht="13.5" customHeight="1">
      <c r="A43" s="398"/>
      <c r="B43" s="956"/>
      <c r="C43" s="43"/>
      <c r="D43" s="45"/>
      <c r="E43" s="45"/>
      <c r="F43" s="45"/>
      <c r="G43" s="45"/>
      <c r="H43" s="45"/>
      <c r="I43" s="965"/>
      <c r="J43" s="398"/>
    </row>
    <row r="44" spans="1:10" s="40" customFormat="1" ht="13.5" customHeight="1">
      <c r="A44" s="398"/>
      <c r="B44" s="956" t="s">
        <v>78</v>
      </c>
      <c r="C44" s="43" t="s">
        <v>143</v>
      </c>
      <c r="D44" s="45"/>
      <c r="E44" s="398"/>
      <c r="F44" s="398"/>
      <c r="G44" s="44"/>
      <c r="H44" s="77"/>
      <c r="I44" s="955"/>
      <c r="J44" s="398"/>
    </row>
    <row r="45" spans="1:10" s="40" customFormat="1" ht="17.25" customHeight="1">
      <c r="A45" s="398"/>
      <c r="B45" s="952" t="s">
        <v>422</v>
      </c>
      <c r="C45" s="60" t="s">
        <v>876</v>
      </c>
      <c r="D45" s="298" t="s">
        <v>258</v>
      </c>
      <c r="E45" s="298">
        <v>579</v>
      </c>
      <c r="F45" s="298">
        <v>156</v>
      </c>
      <c r="G45" s="299">
        <f>SUM(E45:F45)</f>
        <v>735</v>
      </c>
      <c r="H45" s="512"/>
      <c r="I45" s="969">
        <f>G45-H45</f>
        <v>735</v>
      </c>
      <c r="J45" s="398"/>
    </row>
    <row r="46" spans="1:10" s="40" customFormat="1" ht="17.25" customHeight="1">
      <c r="A46" s="398"/>
      <c r="B46" s="952" t="s">
        <v>527</v>
      </c>
      <c r="C46" s="613" t="s">
        <v>883</v>
      </c>
      <c r="D46" s="297" t="s">
        <v>258</v>
      </c>
      <c r="E46" s="298">
        <v>17</v>
      </c>
      <c r="F46" s="298">
        <v>5</v>
      </c>
      <c r="G46" s="299">
        <f>SUM(E46:F46)</f>
        <v>22</v>
      </c>
      <c r="H46" s="512">
        <v>22</v>
      </c>
      <c r="I46" s="969"/>
      <c r="J46" s="398"/>
    </row>
    <row r="47" spans="1:13" s="40" customFormat="1" ht="7.5" customHeight="1" thickBot="1">
      <c r="A47" s="398"/>
      <c r="B47" s="972"/>
      <c r="C47" s="302"/>
      <c r="D47" s="614"/>
      <c r="E47" s="551"/>
      <c r="F47" s="551"/>
      <c r="G47" s="552"/>
      <c r="H47" s="615"/>
      <c r="I47" s="973"/>
      <c r="J47" s="612"/>
      <c r="L47" s="398"/>
      <c r="M47" s="398"/>
    </row>
    <row r="48" spans="1:16" s="40" customFormat="1" ht="12.75" customHeight="1" thickBot="1">
      <c r="A48" s="398"/>
      <c r="B48" s="972"/>
      <c r="C48" s="301" t="s">
        <v>144</v>
      </c>
      <c r="D48" s="304"/>
      <c r="E48" s="304">
        <f>SUM(E45:E47)</f>
        <v>596</v>
      </c>
      <c r="F48" s="304">
        <f>SUM(F45:F47)</f>
        <v>161</v>
      </c>
      <c r="G48" s="304">
        <f>SUM(G45:G47)</f>
        <v>757</v>
      </c>
      <c r="H48" s="304">
        <f>SUM(H45:H47)</f>
        <v>22</v>
      </c>
      <c r="I48" s="974">
        <f>SUM(I45:I47)</f>
        <v>735</v>
      </c>
      <c r="J48" s="77"/>
      <c r="L48" s="810"/>
      <c r="M48" s="810"/>
      <c r="O48" s="610"/>
      <c r="P48" s="610"/>
    </row>
    <row r="49" spans="1:15" s="40" customFormat="1" ht="12.75" customHeight="1">
      <c r="A49" s="398"/>
      <c r="B49" s="952"/>
      <c r="C49" s="43"/>
      <c r="D49" s="45"/>
      <c r="E49" s="45"/>
      <c r="F49" s="45"/>
      <c r="G49" s="45"/>
      <c r="H49" s="77"/>
      <c r="I49" s="957"/>
      <c r="J49" s="77"/>
      <c r="L49" s="398"/>
      <c r="M49" s="398"/>
      <c r="O49" s="610"/>
    </row>
    <row r="50" spans="1:13" s="40" customFormat="1" ht="24" customHeight="1">
      <c r="A50" s="398"/>
      <c r="B50" s="956" t="s">
        <v>79</v>
      </c>
      <c r="C50" s="43" t="s">
        <v>66</v>
      </c>
      <c r="D50" s="45"/>
      <c r="E50" s="45"/>
      <c r="F50" s="45"/>
      <c r="G50" s="45"/>
      <c r="H50" s="77"/>
      <c r="I50" s="957"/>
      <c r="J50" s="398"/>
      <c r="L50" s="398"/>
      <c r="M50" s="398"/>
    </row>
    <row r="51" spans="1:13" s="40" customFormat="1" ht="11.25" customHeight="1" thickBot="1">
      <c r="A51" s="398"/>
      <c r="B51" s="952"/>
      <c r="C51" s="60"/>
      <c r="D51" s="297"/>
      <c r="E51" s="298"/>
      <c r="F51" s="298"/>
      <c r="G51" s="299"/>
      <c r="H51" s="512"/>
      <c r="I51" s="963"/>
      <c r="J51" s="398"/>
      <c r="L51" s="398"/>
      <c r="M51" s="398"/>
    </row>
    <row r="52" spans="1:13" s="40" customFormat="1" ht="22.5" customHeight="1" thickBot="1">
      <c r="A52" s="398"/>
      <c r="B52" s="975"/>
      <c r="C52" s="303" t="s">
        <v>427</v>
      </c>
      <c r="D52" s="306"/>
      <c r="E52" s="48">
        <f>SUM(E50)</f>
        <v>0</v>
      </c>
      <c r="F52" s="48">
        <f>SUM(F50)</f>
        <v>0</v>
      </c>
      <c r="G52" s="48">
        <f>SUM(G50)</f>
        <v>0</v>
      </c>
      <c r="H52" s="48">
        <f>SUM(H50)</f>
        <v>0</v>
      </c>
      <c r="I52" s="971">
        <f>SUM(I50)</f>
        <v>0</v>
      </c>
      <c r="J52" s="398"/>
      <c r="L52" s="398"/>
      <c r="M52" s="398"/>
    </row>
    <row r="53" spans="1:13" s="40" customFormat="1" ht="12.75" customHeight="1">
      <c r="A53" s="398"/>
      <c r="B53" s="952"/>
      <c r="C53" s="61"/>
      <c r="D53" s="44"/>
      <c r="E53" s="45"/>
      <c r="F53" s="45"/>
      <c r="G53" s="45"/>
      <c r="H53" s="77"/>
      <c r="I53" s="957"/>
      <c r="J53" s="398"/>
      <c r="L53" s="398"/>
      <c r="M53" s="398"/>
    </row>
    <row r="54" spans="1:13" s="40" customFormat="1" ht="12.75" customHeight="1">
      <c r="A54" s="398"/>
      <c r="B54" s="956" t="s">
        <v>80</v>
      </c>
      <c r="C54" s="43" t="s">
        <v>253</v>
      </c>
      <c r="D54" s="44"/>
      <c r="E54" s="44"/>
      <c r="F54" s="44"/>
      <c r="G54" s="45"/>
      <c r="H54" s="77"/>
      <c r="I54" s="957"/>
      <c r="J54" s="398"/>
      <c r="L54" s="398"/>
      <c r="M54" s="398"/>
    </row>
    <row r="55" spans="1:13" s="62" customFormat="1" ht="12" customHeight="1" thickBot="1">
      <c r="A55" s="582"/>
      <c r="B55" s="952"/>
      <c r="C55" s="517"/>
      <c r="D55" s="512"/>
      <c r="E55" s="512"/>
      <c r="F55" s="512"/>
      <c r="G55" s="513"/>
      <c r="H55" s="512"/>
      <c r="I55" s="963"/>
      <c r="J55" s="582"/>
      <c r="L55" s="582"/>
      <c r="M55" s="582"/>
    </row>
    <row r="56" spans="1:13" s="40" customFormat="1" ht="13.5" customHeight="1" thickBot="1">
      <c r="A56" s="398"/>
      <c r="B56" s="975"/>
      <c r="C56" s="59" t="s">
        <v>428</v>
      </c>
      <c r="D56" s="48"/>
      <c r="E56" s="48">
        <f>SUM(E55:E55)</f>
        <v>0</v>
      </c>
      <c r="F56" s="48">
        <f>SUM(F55:F55)</f>
        <v>0</v>
      </c>
      <c r="G56" s="48">
        <f>SUM(G55:G55)</f>
        <v>0</v>
      </c>
      <c r="H56" s="48">
        <f>SUM(H55:H55)</f>
        <v>0</v>
      </c>
      <c r="I56" s="971">
        <f>SUM(I55:I55)</f>
        <v>0</v>
      </c>
      <c r="J56" s="398"/>
      <c r="L56" s="398"/>
      <c r="M56" s="398"/>
    </row>
    <row r="57" spans="1:13" s="40" customFormat="1" ht="12.75" customHeight="1">
      <c r="A57" s="398"/>
      <c r="B57" s="952"/>
      <c r="C57" s="43"/>
      <c r="D57" s="44"/>
      <c r="E57" s="44"/>
      <c r="F57" s="44"/>
      <c r="G57" s="45"/>
      <c r="H57" s="77"/>
      <c r="I57" s="957"/>
      <c r="J57" s="398"/>
      <c r="L57" s="398"/>
      <c r="M57" s="398"/>
    </row>
    <row r="58" spans="1:13" ht="12.75" customHeight="1">
      <c r="A58" s="809"/>
      <c r="B58" s="956" t="s">
        <v>430</v>
      </c>
      <c r="C58" s="43" t="s">
        <v>768</v>
      </c>
      <c r="D58" s="44"/>
      <c r="E58" s="44"/>
      <c r="F58" s="44"/>
      <c r="G58" s="45"/>
      <c r="H58" s="399"/>
      <c r="I58" s="949"/>
      <c r="J58" s="809"/>
      <c r="L58" s="809"/>
      <c r="M58" s="809"/>
    </row>
    <row r="59" spans="1:13" s="62" customFormat="1" ht="12" customHeight="1" thickBot="1">
      <c r="A59" s="582"/>
      <c r="B59" s="952"/>
      <c r="C59" s="60"/>
      <c r="D59" s="44"/>
      <c r="E59" s="44"/>
      <c r="F59" s="44"/>
      <c r="G59" s="45"/>
      <c r="H59" s="976"/>
      <c r="I59" s="955"/>
      <c r="J59" s="582"/>
      <c r="L59" s="582"/>
      <c r="M59" s="582"/>
    </row>
    <row r="60" spans="1:13" s="40" customFormat="1" ht="21.75" customHeight="1" thickBot="1">
      <c r="A60" s="398"/>
      <c r="B60" s="975"/>
      <c r="C60" s="59" t="s">
        <v>429</v>
      </c>
      <c r="D60" s="320"/>
      <c r="E60" s="320">
        <f>SUM(E58)</f>
        <v>0</v>
      </c>
      <c r="F60" s="320">
        <f>SUM(F58)</f>
        <v>0</v>
      </c>
      <c r="G60" s="320">
        <f>SUM(G58)</f>
        <v>0</v>
      </c>
      <c r="H60" s="320">
        <f>SUM(H58)</f>
        <v>0</v>
      </c>
      <c r="I60" s="977">
        <f>SUM(I58)</f>
        <v>0</v>
      </c>
      <c r="J60" s="398"/>
      <c r="L60" s="398"/>
      <c r="M60" s="398"/>
    </row>
    <row r="61" spans="1:13" s="40" customFormat="1" ht="13.5" customHeight="1" thickBot="1">
      <c r="A61" s="398"/>
      <c r="B61" s="972"/>
      <c r="C61" s="301"/>
      <c r="D61" s="304"/>
      <c r="E61" s="304"/>
      <c r="F61" s="304"/>
      <c r="G61" s="304"/>
      <c r="H61" s="305"/>
      <c r="I61" s="978"/>
      <c r="J61" s="398"/>
      <c r="L61" s="398"/>
      <c r="M61" s="398"/>
    </row>
    <row r="62" spans="1:13" s="40" customFormat="1" ht="25.5" customHeight="1" thickBot="1">
      <c r="A62" s="398"/>
      <c r="B62" s="979"/>
      <c r="C62" s="819" t="s">
        <v>145</v>
      </c>
      <c r="D62" s="820"/>
      <c r="E62" s="820">
        <f>SUM(E60,E56,E52,E48,E42,E38,E33,E28,E16)</f>
        <v>49185</v>
      </c>
      <c r="F62" s="820">
        <f>F16+F28+F33+F38+F42+F48+F52+F56+F60</f>
        <v>13272</v>
      </c>
      <c r="G62" s="820">
        <f>G16+G28+G33+G38+G42+G48+G52+G56+G60</f>
        <v>62457</v>
      </c>
      <c r="H62" s="820">
        <f>H16+H28+H33+H38+H42+H48+H52+H56+H60</f>
        <v>15403</v>
      </c>
      <c r="I62" s="980">
        <f>I16+I28+I33+I38+I42+I48+I52+I56+I60</f>
        <v>47054</v>
      </c>
      <c r="J62" s="398"/>
      <c r="L62" s="398"/>
      <c r="M62" s="398"/>
    </row>
    <row r="63" spans="1:13" s="40" customFormat="1" ht="6.75" customHeight="1">
      <c r="A63" s="398"/>
      <c r="B63" s="952"/>
      <c r="C63" s="43"/>
      <c r="D63" s="45"/>
      <c r="E63" s="45"/>
      <c r="F63" s="45"/>
      <c r="G63" s="45"/>
      <c r="H63" s="77"/>
      <c r="I63" s="957"/>
      <c r="J63" s="398"/>
      <c r="L63" s="398"/>
      <c r="M63" s="398"/>
    </row>
    <row r="64" spans="1:13" s="63" customFormat="1" ht="3" customHeight="1">
      <c r="A64" s="400"/>
      <c r="B64" s="952"/>
      <c r="C64" s="43"/>
      <c r="D64" s="45"/>
      <c r="E64" s="45"/>
      <c r="F64" s="45"/>
      <c r="G64" s="45"/>
      <c r="H64" s="58"/>
      <c r="I64" s="981"/>
      <c r="J64" s="400"/>
      <c r="L64" s="400"/>
      <c r="M64" s="400"/>
    </row>
    <row r="65" spans="1:13" s="63" customFormat="1" ht="15.75" customHeight="1">
      <c r="A65" s="400"/>
      <c r="B65" s="956" t="s">
        <v>433</v>
      </c>
      <c r="C65" s="43" t="s">
        <v>884</v>
      </c>
      <c r="D65" s="45"/>
      <c r="E65" s="45"/>
      <c r="F65" s="45"/>
      <c r="G65" s="45"/>
      <c r="H65" s="58"/>
      <c r="I65" s="981"/>
      <c r="J65" s="400"/>
      <c r="L65" s="400"/>
      <c r="M65" s="400"/>
    </row>
    <row r="66" spans="1:13" s="63" customFormat="1" ht="12.75" customHeight="1" thickBot="1">
      <c r="A66" s="400"/>
      <c r="B66" s="972"/>
      <c r="C66" s="60"/>
      <c r="D66" s="298"/>
      <c r="E66" s="298"/>
      <c r="F66" s="298"/>
      <c r="G66" s="299"/>
      <c r="H66" s="512"/>
      <c r="I66" s="963"/>
      <c r="J66" s="400"/>
      <c r="K66" s="400"/>
      <c r="L66" s="400"/>
      <c r="M66" s="400"/>
    </row>
    <row r="67" spans="1:13" s="63" customFormat="1" ht="21.75" customHeight="1" thickBot="1">
      <c r="A67" s="400"/>
      <c r="B67" s="979"/>
      <c r="C67" s="823" t="s">
        <v>432</v>
      </c>
      <c r="D67" s="824"/>
      <c r="E67" s="825">
        <f>SUM(E65)</f>
        <v>0</v>
      </c>
      <c r="F67" s="825">
        <f>SUM(F65)</f>
        <v>0</v>
      </c>
      <c r="G67" s="825">
        <f>SUM(G65)</f>
        <v>0</v>
      </c>
      <c r="H67" s="825">
        <f>SUM(H65)</f>
        <v>0</v>
      </c>
      <c r="I67" s="982">
        <f>SUM(I65)</f>
        <v>0</v>
      </c>
      <c r="J67" s="400"/>
      <c r="L67" s="400"/>
      <c r="M67" s="400"/>
    </row>
    <row r="68" spans="1:13" s="63" customFormat="1" ht="13.5" customHeight="1">
      <c r="A68" s="400"/>
      <c r="B68" s="952"/>
      <c r="C68" s="43"/>
      <c r="D68" s="45"/>
      <c r="E68" s="45"/>
      <c r="F68" s="45"/>
      <c r="G68" s="45"/>
      <c r="H68" s="58"/>
      <c r="I68" s="981"/>
      <c r="J68" s="400"/>
      <c r="L68" s="400"/>
      <c r="M68" s="400"/>
    </row>
    <row r="69" spans="1:13" s="63" customFormat="1" ht="13.5" customHeight="1">
      <c r="A69" s="400"/>
      <c r="B69" s="983" t="s">
        <v>146</v>
      </c>
      <c r="C69" s="49" t="s">
        <v>885</v>
      </c>
      <c r="D69" s="58"/>
      <c r="E69" s="58"/>
      <c r="F69" s="58"/>
      <c r="G69" s="58"/>
      <c r="H69" s="58"/>
      <c r="I69" s="981"/>
      <c r="J69" s="400"/>
      <c r="L69" s="400"/>
      <c r="M69" s="400"/>
    </row>
    <row r="70" spans="1:13" s="63" customFormat="1" ht="7.5" customHeight="1">
      <c r="A70" s="400"/>
      <c r="B70" s="983"/>
      <c r="C70" s="49"/>
      <c r="D70" s="58"/>
      <c r="E70" s="58"/>
      <c r="F70" s="58"/>
      <c r="G70" s="58"/>
      <c r="H70" s="58"/>
      <c r="I70" s="981"/>
      <c r="J70" s="400"/>
      <c r="L70" s="400"/>
      <c r="M70" s="400"/>
    </row>
    <row r="71" spans="1:13" s="40" customFormat="1" ht="23.25" customHeight="1">
      <c r="A71" s="398"/>
      <c r="B71" s="962" t="s">
        <v>403</v>
      </c>
      <c r="C71" s="667" t="s">
        <v>886</v>
      </c>
      <c r="D71" s="512" t="s">
        <v>259</v>
      </c>
      <c r="E71" s="512">
        <v>394</v>
      </c>
      <c r="F71" s="512">
        <v>106</v>
      </c>
      <c r="G71" s="513">
        <f>E71+F71</f>
        <v>500</v>
      </c>
      <c r="H71" s="512">
        <v>500</v>
      </c>
      <c r="I71" s="963"/>
      <c r="J71" s="398"/>
      <c r="L71" s="398"/>
      <c r="M71" s="398"/>
    </row>
    <row r="72" spans="1:13" s="40" customFormat="1" ht="10.5" customHeight="1" thickBot="1">
      <c r="A72" s="398"/>
      <c r="B72" s="962"/>
      <c r="C72" s="667"/>
      <c r="D72" s="512"/>
      <c r="E72" s="512"/>
      <c r="F72" s="512"/>
      <c r="G72" s="513"/>
      <c r="H72" s="512"/>
      <c r="I72" s="963"/>
      <c r="J72" s="398"/>
      <c r="L72" s="398"/>
      <c r="M72" s="398"/>
    </row>
    <row r="73" spans="1:13" s="40" customFormat="1" ht="21.75" customHeight="1" thickBot="1">
      <c r="A73" s="398"/>
      <c r="B73" s="984"/>
      <c r="C73" s="821" t="s">
        <v>887</v>
      </c>
      <c r="D73" s="822"/>
      <c r="E73" s="822">
        <f>SUM(E71:E71)</f>
        <v>394</v>
      </c>
      <c r="F73" s="822">
        <f>SUM(F71:F71)</f>
        <v>106</v>
      </c>
      <c r="G73" s="822">
        <f>SUM(G71:G71)</f>
        <v>500</v>
      </c>
      <c r="H73" s="822">
        <f>SUM(H71:H71)</f>
        <v>500</v>
      </c>
      <c r="I73" s="985">
        <f>SUM(I71:I71)</f>
        <v>0</v>
      </c>
      <c r="J73" s="398"/>
      <c r="L73" s="398"/>
      <c r="M73" s="398"/>
    </row>
    <row r="74" spans="1:12" s="40" customFormat="1" ht="4.5" customHeight="1">
      <c r="A74" s="398"/>
      <c r="B74" s="986"/>
      <c r="C74" s="660"/>
      <c r="D74" s="661"/>
      <c r="E74" s="661"/>
      <c r="F74" s="661"/>
      <c r="G74" s="661"/>
      <c r="H74" s="661"/>
      <c r="I74" s="987"/>
      <c r="J74" s="398"/>
      <c r="L74" s="398"/>
    </row>
    <row r="75" spans="1:13" s="40" customFormat="1" ht="5.25" customHeight="1" thickBot="1">
      <c r="A75" s="398"/>
      <c r="B75" s="986"/>
      <c r="C75" s="660"/>
      <c r="D75" s="661"/>
      <c r="E75" s="661"/>
      <c r="F75" s="661"/>
      <c r="G75" s="659"/>
      <c r="H75" s="661"/>
      <c r="I75" s="987"/>
      <c r="J75" s="398"/>
      <c r="L75" s="398"/>
      <c r="M75" s="398"/>
    </row>
    <row r="76" spans="1:13" s="63" customFormat="1" ht="20.25" customHeight="1" thickBot="1">
      <c r="A76" s="400"/>
      <c r="B76" s="984"/>
      <c r="C76" s="988" t="s">
        <v>434</v>
      </c>
      <c r="D76" s="989"/>
      <c r="E76" s="989">
        <f>SUM(E73,E67,E62)</f>
        <v>49579</v>
      </c>
      <c r="F76" s="989">
        <f>SUM(F73,F67,F62)</f>
        <v>13378</v>
      </c>
      <c r="G76" s="989">
        <f>SUM(G73,G67,G62)</f>
        <v>62957</v>
      </c>
      <c r="H76" s="989">
        <f>SUM(H73,H67,H62)</f>
        <v>15903</v>
      </c>
      <c r="I76" s="990">
        <f>SUM(I73,I67,I62)</f>
        <v>47054</v>
      </c>
      <c r="J76" s="400"/>
      <c r="L76" s="400"/>
      <c r="M76" s="400"/>
    </row>
  </sheetData>
  <sheetProtection selectLockedCells="1" selectUnlockedCells="1"/>
  <mergeCells count="14">
    <mergeCell ref="B1:I1"/>
    <mergeCell ref="B3:I3"/>
    <mergeCell ref="H8:I8"/>
    <mergeCell ref="B5:I5"/>
    <mergeCell ref="B6:B10"/>
    <mergeCell ref="C9:C10"/>
    <mergeCell ref="D9:D10"/>
    <mergeCell ref="H9:H10"/>
    <mergeCell ref="I9:I10"/>
    <mergeCell ref="C4:I4"/>
    <mergeCell ref="E8:G8"/>
    <mergeCell ref="F9:F10"/>
    <mergeCell ref="G9:G10"/>
    <mergeCell ref="E9:E10"/>
  </mergeCells>
  <printOptions/>
  <pageMargins left="0.7874015748031497" right="0.3937007874015748" top="0.984251968503937" bottom="0.3937007874015748" header="0.11811023622047245" footer="0.11811023622047245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5"/>
  <sheetViews>
    <sheetView zoomScalePageLayoutView="0" workbookViewId="0" topLeftCell="A19">
      <selection activeCell="G10" sqref="G10"/>
    </sheetView>
  </sheetViews>
  <sheetFormatPr defaultColWidth="9.140625" defaultRowHeight="12.75"/>
  <cols>
    <col min="1" max="1" width="6.00390625" style="15" customWidth="1"/>
    <col min="2" max="2" width="52.00390625" style="16" customWidth="1"/>
    <col min="3" max="3" width="16.8515625" style="30" customWidth="1"/>
    <col min="4" max="4" width="16.28125" style="30" customWidth="1"/>
    <col min="5" max="5" width="20.421875" style="16" hidden="1" customWidth="1"/>
    <col min="6" max="16384" width="9.140625" style="16" customWidth="1"/>
  </cols>
  <sheetData>
    <row r="1" spans="2:3" ht="15.75">
      <c r="B1" s="17"/>
      <c r="C1" s="22"/>
    </row>
    <row r="2" spans="1:5" ht="15.75">
      <c r="A2" s="1242" t="s">
        <v>930</v>
      </c>
      <c r="B2" s="1242"/>
      <c r="C2" s="1242"/>
      <c r="D2" s="1242"/>
      <c r="E2" s="1242"/>
    </row>
    <row r="3" spans="2:3" ht="72" customHeight="1">
      <c r="B3" s="18"/>
      <c r="C3" s="217"/>
    </row>
    <row r="4" spans="1:5" ht="15" customHeight="1">
      <c r="A4" s="1243" t="s">
        <v>836</v>
      </c>
      <c r="B4" s="1243"/>
      <c r="C4" s="1243"/>
      <c r="D4" s="1243"/>
      <c r="E4" s="1243"/>
    </row>
    <row r="5" spans="1:5" ht="15" customHeight="1">
      <c r="A5" s="1244" t="s">
        <v>929</v>
      </c>
      <c r="B5" s="1244"/>
      <c r="C5" s="1244"/>
      <c r="D5" s="1244"/>
      <c r="E5" s="1244"/>
    </row>
    <row r="6" spans="1:5" ht="15" customHeight="1">
      <c r="A6" s="1244" t="s">
        <v>438</v>
      </c>
      <c r="B6" s="1244"/>
      <c r="C6" s="1244"/>
      <c r="D6" s="1244"/>
      <c r="E6" s="1244"/>
    </row>
    <row r="7" spans="2:3" ht="15" customHeight="1">
      <c r="B7" s="1244"/>
      <c r="C7" s="1244"/>
    </row>
    <row r="8" spans="1:5" s="19" customFormat="1" ht="19.5" customHeight="1">
      <c r="A8" s="1245" t="s">
        <v>254</v>
      </c>
      <c r="B8" s="1246"/>
      <c r="C8" s="1246"/>
      <c r="D8" s="1246"/>
      <c r="E8" s="1246"/>
    </row>
    <row r="9" spans="1:5" s="19" customFormat="1" ht="19.5" customHeight="1">
      <c r="A9" s="1249" t="s">
        <v>67</v>
      </c>
      <c r="B9" s="307" t="s">
        <v>52</v>
      </c>
      <c r="C9" s="1248" t="s">
        <v>53</v>
      </c>
      <c r="D9" s="1248"/>
      <c r="E9" s="1248"/>
    </row>
    <row r="10" spans="1:5" ht="46.5" customHeight="1">
      <c r="A10" s="1249"/>
      <c r="B10" s="1241" t="s">
        <v>76</v>
      </c>
      <c r="C10" s="1247" t="s">
        <v>833</v>
      </c>
      <c r="D10" s="1247"/>
      <c r="E10" s="1247"/>
    </row>
    <row r="11" spans="1:5" ht="39.75" customHeight="1">
      <c r="A11" s="1249"/>
      <c r="B11" s="1241"/>
      <c r="C11" s="1096" t="s">
        <v>927</v>
      </c>
      <c r="D11" s="1097" t="s">
        <v>928</v>
      </c>
      <c r="E11" s="1098" t="s">
        <v>922</v>
      </c>
    </row>
    <row r="12" spans="1:5" ht="30" customHeight="1">
      <c r="A12" s="826" t="s">
        <v>403</v>
      </c>
      <c r="B12" s="837" t="s">
        <v>439</v>
      </c>
      <c r="C12" s="827"/>
      <c r="D12" s="828"/>
      <c r="E12" s="829"/>
    </row>
    <row r="13" spans="1:5" ht="30" customHeight="1">
      <c r="A13" s="826"/>
      <c r="B13" s="830" t="s">
        <v>507</v>
      </c>
      <c r="C13" s="838">
        <v>0</v>
      </c>
      <c r="D13" s="838">
        <v>0</v>
      </c>
      <c r="E13" s="807">
        <v>0</v>
      </c>
    </row>
    <row r="14" spans="1:5" ht="30" customHeight="1">
      <c r="A14" s="826"/>
      <c r="B14" s="831" t="s">
        <v>508</v>
      </c>
      <c r="C14" s="836">
        <v>0</v>
      </c>
      <c r="D14" s="836">
        <v>0</v>
      </c>
      <c r="E14" s="832">
        <v>0</v>
      </c>
    </row>
    <row r="15" spans="1:5" s="15" customFormat="1" ht="30" customHeight="1">
      <c r="A15" s="826"/>
      <c r="B15" s="835" t="s">
        <v>440</v>
      </c>
      <c r="C15" s="644">
        <f>SUM(C13:C14)</f>
        <v>0</v>
      </c>
      <c r="D15" s="644">
        <f>SUM(D13:D14)</f>
        <v>0</v>
      </c>
      <c r="E15" s="644">
        <f>SUM(E13:E14)</f>
        <v>0</v>
      </c>
    </row>
    <row r="16" spans="1:5" ht="30" customHeight="1">
      <c r="A16" s="826" t="s">
        <v>411</v>
      </c>
      <c r="B16" s="837" t="s">
        <v>441</v>
      </c>
      <c r="C16" s="836"/>
      <c r="D16" s="836"/>
      <c r="E16" s="832"/>
    </row>
    <row r="17" spans="1:5" ht="30" customHeight="1">
      <c r="A17" s="826"/>
      <c r="B17" s="833" t="s">
        <v>442</v>
      </c>
      <c r="C17" s="836">
        <v>11683</v>
      </c>
      <c r="D17" s="836">
        <v>9393</v>
      </c>
      <c r="E17" s="644">
        <v>0</v>
      </c>
    </row>
    <row r="18" spans="1:15" s="15" customFormat="1" ht="30" customHeight="1">
      <c r="A18" s="826"/>
      <c r="B18" s="837" t="s">
        <v>443</v>
      </c>
      <c r="C18" s="644">
        <f>C17</f>
        <v>11683</v>
      </c>
      <c r="D18" s="644">
        <f>D17</f>
        <v>9393</v>
      </c>
      <c r="E18" s="644">
        <v>0</v>
      </c>
      <c r="O18" s="583"/>
    </row>
    <row r="19" spans="1:15" s="15" customFormat="1" ht="30" customHeight="1">
      <c r="A19" s="826" t="s">
        <v>412</v>
      </c>
      <c r="B19" s="837" t="s">
        <v>255</v>
      </c>
      <c r="C19" s="644">
        <f>C15+C18</f>
        <v>11683</v>
      </c>
      <c r="D19" s="644">
        <f>D15+D18</f>
        <v>9393</v>
      </c>
      <c r="E19" s="644">
        <v>0</v>
      </c>
      <c r="O19" s="583"/>
    </row>
    <row r="20" spans="1:4" s="15" customFormat="1" ht="19.5" customHeight="1">
      <c r="A20" s="16"/>
      <c r="B20" s="24"/>
      <c r="C20" s="23"/>
      <c r="D20" s="230"/>
    </row>
    <row r="21" spans="2:3" ht="19.5" customHeight="1">
      <c r="B21" s="25"/>
      <c r="C21" s="22"/>
    </row>
    <row r="22" spans="2:8" ht="15" customHeight="1">
      <c r="B22" s="17"/>
      <c r="C22" s="22"/>
      <c r="H22" s="317"/>
    </row>
    <row r="23" spans="2:3" ht="15.75">
      <c r="B23" s="17"/>
      <c r="C23" s="22"/>
    </row>
    <row r="24" spans="2:3" ht="15.75">
      <c r="B24" s="17"/>
      <c r="C24" s="22"/>
    </row>
    <row r="25" spans="2:3" ht="15.75">
      <c r="B25" s="17"/>
      <c r="C25" s="22"/>
    </row>
  </sheetData>
  <sheetProtection selectLockedCells="1" selectUnlockedCells="1"/>
  <mergeCells count="10">
    <mergeCell ref="B10:B11"/>
    <mergeCell ref="A2:E2"/>
    <mergeCell ref="A4:E4"/>
    <mergeCell ref="A5:E5"/>
    <mergeCell ref="A6:E6"/>
    <mergeCell ref="A8:E8"/>
    <mergeCell ref="B7:C7"/>
    <mergeCell ref="C10:E10"/>
    <mergeCell ref="C9:E9"/>
    <mergeCell ref="A9:A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2"/>
  <sheetViews>
    <sheetView zoomScale="120" zoomScaleNormal="120" zoomScalePageLayoutView="0" workbookViewId="0" topLeftCell="A19">
      <selection activeCell="A30" sqref="A30:IV30"/>
    </sheetView>
  </sheetViews>
  <sheetFormatPr defaultColWidth="9.140625" defaultRowHeight="12.75"/>
  <cols>
    <col min="1" max="1" width="3.7109375" style="93" customWidth="1"/>
    <col min="2" max="2" width="37.28125" style="93" customWidth="1"/>
    <col min="3" max="3" width="12.00390625" style="94" customWidth="1"/>
    <col min="4" max="4" width="11.8515625" style="94" customWidth="1"/>
    <col min="5" max="5" width="12.421875" style="94" hidden="1" customWidth="1"/>
    <col min="6" max="6" width="40.421875" style="94" customWidth="1"/>
    <col min="7" max="7" width="11.57421875" style="94" customWidth="1"/>
    <col min="8" max="8" width="12.57421875" style="94" customWidth="1"/>
    <col min="9" max="9" width="0.13671875" style="94" hidden="1" customWidth="1"/>
    <col min="10" max="10" width="7.7109375" style="214" hidden="1" customWidth="1"/>
    <col min="11" max="11" width="7.140625" style="214" hidden="1" customWidth="1"/>
    <col min="12" max="12" width="7.8515625" style="214" hidden="1" customWidth="1"/>
    <col min="13" max="16384" width="9.140625" style="10" customWidth="1"/>
  </cols>
  <sheetData>
    <row r="1" spans="3:12" ht="12.75">
      <c r="C1" s="1133" t="s">
        <v>926</v>
      </c>
      <c r="D1" s="1180"/>
      <c r="E1" s="1180"/>
      <c r="F1" s="1180"/>
      <c r="G1" s="1180"/>
      <c r="H1" s="1180"/>
      <c r="I1" s="1180"/>
      <c r="J1" s="1180"/>
      <c r="K1" s="1180"/>
      <c r="L1" s="1180"/>
    </row>
    <row r="2" ht="11.25">
      <c r="I2" s="95"/>
    </row>
    <row r="3" spans="1:12" s="71" customFormat="1" ht="12.75">
      <c r="A3" s="96"/>
      <c r="B3" s="1150" t="s">
        <v>836</v>
      </c>
      <c r="C3" s="1150"/>
      <c r="D3" s="1150"/>
      <c r="E3" s="1150"/>
      <c r="F3" s="1150"/>
      <c r="G3" s="1150"/>
      <c r="H3" s="1150"/>
      <c r="I3" s="1150"/>
      <c r="J3" s="1180"/>
      <c r="K3" s="1180"/>
      <c r="L3" s="1180"/>
    </row>
    <row r="4" spans="1:9" s="71" customFormat="1" ht="11.25">
      <c r="A4" s="96"/>
      <c r="B4" s="1150" t="s">
        <v>919</v>
      </c>
      <c r="C4" s="1150"/>
      <c r="D4" s="1150"/>
      <c r="E4" s="1150"/>
      <c r="F4" s="1150"/>
      <c r="G4" s="1150"/>
      <c r="H4" s="1150"/>
      <c r="I4" s="1150"/>
    </row>
    <row r="5" spans="1:12" s="71" customFormat="1" ht="12.75">
      <c r="A5" s="1135" t="s">
        <v>254</v>
      </c>
      <c r="B5" s="1182"/>
      <c r="C5" s="1182"/>
      <c r="D5" s="1182"/>
      <c r="E5" s="1182"/>
      <c r="F5" s="1182"/>
      <c r="G5" s="1182"/>
      <c r="H5" s="1182"/>
      <c r="I5" s="1182"/>
      <c r="J5" s="1182"/>
      <c r="K5" s="1182"/>
      <c r="L5" s="1182"/>
    </row>
    <row r="6" spans="1:13" s="71" customFormat="1" ht="12.75" customHeight="1">
      <c r="A6" s="1136" t="s">
        <v>51</v>
      </c>
      <c r="B6" s="1138" t="s">
        <v>52</v>
      </c>
      <c r="C6" s="1161" t="s">
        <v>53</v>
      </c>
      <c r="D6" s="1161"/>
      <c r="E6" s="1162"/>
      <c r="F6" s="1250" t="s">
        <v>54</v>
      </c>
      <c r="G6" s="1143" t="s">
        <v>55</v>
      </c>
      <c r="H6" s="1144"/>
      <c r="I6" s="1145"/>
      <c r="M6" s="390"/>
    </row>
    <row r="7" spans="1:13" s="71" customFormat="1" ht="12.75" customHeight="1">
      <c r="A7" s="1136"/>
      <c r="B7" s="1138"/>
      <c r="C7" s="1131" t="s">
        <v>810</v>
      </c>
      <c r="D7" s="1131"/>
      <c r="E7" s="1146"/>
      <c r="F7" s="1250"/>
      <c r="G7" s="1131" t="s">
        <v>810</v>
      </c>
      <c r="H7" s="1131"/>
      <c r="I7" s="1131"/>
      <c r="M7" s="390"/>
    </row>
    <row r="8" spans="1:13" s="72" customFormat="1" ht="36" customHeight="1">
      <c r="A8" s="1137"/>
      <c r="B8" s="847" t="s">
        <v>56</v>
      </c>
      <c r="C8" s="884" t="s">
        <v>920</v>
      </c>
      <c r="D8" s="884" t="s">
        <v>921</v>
      </c>
      <c r="E8" s="885" t="s">
        <v>922</v>
      </c>
      <c r="F8" s="817" t="s">
        <v>60</v>
      </c>
      <c r="G8" s="884" t="s">
        <v>920</v>
      </c>
      <c r="H8" s="884" t="s">
        <v>921</v>
      </c>
      <c r="I8" s="885" t="s">
        <v>922</v>
      </c>
      <c r="M8" s="391"/>
    </row>
    <row r="9" spans="1:13" ht="11.25" customHeight="1">
      <c r="A9" s="839">
        <v>1</v>
      </c>
      <c r="B9" s="886" t="s">
        <v>20</v>
      </c>
      <c r="C9" s="887"/>
      <c r="D9" s="887"/>
      <c r="E9" s="887"/>
      <c r="F9" s="888" t="s">
        <v>21</v>
      </c>
      <c r="G9" s="887"/>
      <c r="H9" s="887"/>
      <c r="I9" s="889"/>
      <c r="J9" s="10"/>
      <c r="K9" s="10"/>
      <c r="L9" s="10"/>
      <c r="M9" s="120"/>
    </row>
    <row r="10" spans="1:13" ht="11.25">
      <c r="A10" s="839">
        <f aca="true" t="shared" si="0" ref="A10:A55">A9+1</f>
        <v>2</v>
      </c>
      <c r="B10" s="890" t="s">
        <v>31</v>
      </c>
      <c r="C10" s="894"/>
      <c r="D10" s="894"/>
      <c r="E10" s="894"/>
      <c r="F10" s="894" t="s">
        <v>176</v>
      </c>
      <c r="G10" s="894">
        <v>24170</v>
      </c>
      <c r="H10" s="894">
        <v>25790</v>
      </c>
      <c r="I10" s="895">
        <v>0</v>
      </c>
      <c r="J10" s="10"/>
      <c r="K10" s="10"/>
      <c r="L10" s="10"/>
      <c r="M10" s="120"/>
    </row>
    <row r="11" spans="1:13" ht="11.25">
      <c r="A11" s="839">
        <f t="shared" si="0"/>
        <v>3</v>
      </c>
      <c r="B11" s="890" t="s">
        <v>152</v>
      </c>
      <c r="C11" s="894">
        <v>234398</v>
      </c>
      <c r="D11" s="894">
        <v>246775</v>
      </c>
      <c r="E11" s="894">
        <v>0</v>
      </c>
      <c r="F11" s="894" t="s">
        <v>177</v>
      </c>
      <c r="G11" s="894">
        <v>4175</v>
      </c>
      <c r="H11" s="894">
        <v>4278</v>
      </c>
      <c r="I11" s="895">
        <v>0</v>
      </c>
      <c r="J11" s="10"/>
      <c r="K11" s="10"/>
      <c r="L11" s="10"/>
      <c r="M11" s="120"/>
    </row>
    <row r="12" spans="1:13" ht="11.25">
      <c r="A12" s="839">
        <f t="shared" si="0"/>
        <v>4</v>
      </c>
      <c r="B12" s="890" t="s">
        <v>149</v>
      </c>
      <c r="C12" s="894">
        <v>0</v>
      </c>
      <c r="D12" s="894">
        <v>0</v>
      </c>
      <c r="E12" s="894">
        <v>0</v>
      </c>
      <c r="F12" s="894" t="s">
        <v>178</v>
      </c>
      <c r="G12" s="894">
        <v>58515</v>
      </c>
      <c r="H12" s="894">
        <v>59962</v>
      </c>
      <c r="I12" s="895">
        <v>0</v>
      </c>
      <c r="J12" s="10"/>
      <c r="K12" s="10"/>
      <c r="L12" s="10"/>
      <c r="M12" s="120"/>
    </row>
    <row r="13" spans="1:13" ht="12" customHeight="1">
      <c r="A13" s="839">
        <f t="shared" si="0"/>
        <v>5</v>
      </c>
      <c r="B13" s="915" t="s">
        <v>153</v>
      </c>
      <c r="C13" s="894">
        <v>0</v>
      </c>
      <c r="D13" s="894">
        <v>2252</v>
      </c>
      <c r="E13" s="894">
        <v>0</v>
      </c>
      <c r="F13" s="894"/>
      <c r="G13" s="916"/>
      <c r="H13" s="916"/>
      <c r="I13" s="917"/>
      <c r="J13" s="10"/>
      <c r="K13" s="10"/>
      <c r="L13" s="10"/>
      <c r="M13" s="120"/>
    </row>
    <row r="14" spans="1:13" ht="11.25">
      <c r="A14" s="839">
        <f>A13+1</f>
        <v>6</v>
      </c>
      <c r="B14" s="890" t="s">
        <v>787</v>
      </c>
      <c r="C14" s="894"/>
      <c r="D14" s="894"/>
      <c r="E14" s="894"/>
      <c r="F14" s="894" t="s">
        <v>179</v>
      </c>
      <c r="G14" s="846">
        <f>'ellátottak önk.'!E17</f>
        <v>6700</v>
      </c>
      <c r="H14" s="846">
        <v>6700</v>
      </c>
      <c r="I14" s="895">
        <v>0</v>
      </c>
      <c r="J14" s="10"/>
      <c r="K14" s="10"/>
      <c r="L14" s="10"/>
      <c r="M14" s="120"/>
    </row>
    <row r="15" spans="1:13" ht="11.25">
      <c r="A15" s="839">
        <f aca="true" t="shared" si="1" ref="A15:A26">A14+1</f>
        <v>7</v>
      </c>
      <c r="B15" s="890" t="s">
        <v>785</v>
      </c>
      <c r="C15" s="894">
        <f>'felh. bev.  '!D22</f>
        <v>0</v>
      </c>
      <c r="D15" s="894">
        <v>0</v>
      </c>
      <c r="E15" s="894">
        <v>0</v>
      </c>
      <c r="F15" s="894"/>
      <c r="G15" s="843"/>
      <c r="H15" s="843"/>
      <c r="I15" s="917"/>
      <c r="J15" s="10"/>
      <c r="K15" s="10"/>
      <c r="L15" s="10"/>
      <c r="M15" s="120"/>
    </row>
    <row r="16" spans="1:13" ht="11.25">
      <c r="A16" s="839">
        <f t="shared" si="1"/>
        <v>8</v>
      </c>
      <c r="B16" s="918" t="s">
        <v>786</v>
      </c>
      <c r="C16" s="894">
        <v>3175</v>
      </c>
      <c r="D16" s="894">
        <v>3438</v>
      </c>
      <c r="E16" s="894">
        <v>0</v>
      </c>
      <c r="F16" s="894" t="s">
        <v>180</v>
      </c>
      <c r="G16" s="843"/>
      <c r="H16" s="843"/>
      <c r="I16" s="917"/>
      <c r="J16" s="10"/>
      <c r="K16" s="10"/>
      <c r="L16" s="10"/>
      <c r="M16" s="120"/>
    </row>
    <row r="17" spans="1:13" ht="11.25">
      <c r="A17" s="839">
        <f t="shared" si="1"/>
        <v>9</v>
      </c>
      <c r="B17" s="890" t="s">
        <v>154</v>
      </c>
      <c r="C17" s="894">
        <v>57350</v>
      </c>
      <c r="D17" s="894">
        <v>47350</v>
      </c>
      <c r="E17" s="894">
        <v>0</v>
      </c>
      <c r="F17" s="894" t="s">
        <v>181</v>
      </c>
      <c r="G17" s="846">
        <v>168042</v>
      </c>
      <c r="H17" s="846">
        <v>169548</v>
      </c>
      <c r="I17" s="846">
        <v>0</v>
      </c>
      <c r="J17" s="10"/>
      <c r="K17" s="10"/>
      <c r="L17" s="10"/>
      <c r="M17" s="120"/>
    </row>
    <row r="18" spans="1:13" ht="11.25">
      <c r="A18" s="839">
        <f t="shared" si="1"/>
        <v>10</v>
      </c>
      <c r="B18" s="897" t="s">
        <v>36</v>
      </c>
      <c r="C18" s="895"/>
      <c r="D18" s="895"/>
      <c r="E18" s="895"/>
      <c r="F18" s="894" t="s">
        <v>182</v>
      </c>
      <c r="G18" s="846">
        <f>'mc.pe.átad'!E23</f>
        <v>0</v>
      </c>
      <c r="H18" s="846">
        <f>'mc.pe.átad'!F23</f>
        <v>0</v>
      </c>
      <c r="I18" s="846">
        <v>0</v>
      </c>
      <c r="J18" s="10"/>
      <c r="K18" s="10"/>
      <c r="L18" s="10"/>
      <c r="M18" s="120"/>
    </row>
    <row r="19" spans="1:13" ht="11.25">
      <c r="A19" s="839">
        <f t="shared" si="1"/>
        <v>11</v>
      </c>
      <c r="B19" s="897"/>
      <c r="C19" s="895"/>
      <c r="D19" s="895"/>
      <c r="E19" s="895"/>
      <c r="F19" s="894" t="s">
        <v>909</v>
      </c>
      <c r="G19" s="846">
        <v>0</v>
      </c>
      <c r="H19" s="846">
        <v>0</v>
      </c>
      <c r="I19" s="846">
        <v>0</v>
      </c>
      <c r="J19" s="10"/>
      <c r="K19" s="10"/>
      <c r="L19" s="10"/>
      <c r="M19" s="120"/>
    </row>
    <row r="20" spans="1:13" ht="11.25">
      <c r="A20" s="839">
        <f>A19+1</f>
        <v>12</v>
      </c>
      <c r="B20" s="890" t="s">
        <v>155</v>
      </c>
      <c r="C20" s="895">
        <v>8020</v>
      </c>
      <c r="D20" s="895">
        <v>8020</v>
      </c>
      <c r="E20" s="895">
        <v>0</v>
      </c>
      <c r="F20" s="894" t="s">
        <v>183</v>
      </c>
      <c r="G20" s="846">
        <v>0</v>
      </c>
      <c r="H20" s="846">
        <v>0</v>
      </c>
      <c r="I20" s="919">
        <v>0</v>
      </c>
      <c r="J20" s="10"/>
      <c r="K20" s="10"/>
      <c r="L20" s="10"/>
      <c r="M20" s="120"/>
    </row>
    <row r="21" spans="1:13" ht="11.25">
      <c r="A21" s="839">
        <f t="shared" si="1"/>
        <v>13</v>
      </c>
      <c r="B21" s="845"/>
      <c r="C21" s="917"/>
      <c r="D21" s="917"/>
      <c r="E21" s="917"/>
      <c r="F21" s="894" t="s">
        <v>910</v>
      </c>
      <c r="G21" s="846">
        <f>tartalék!C18</f>
        <v>11683</v>
      </c>
      <c r="H21" s="846">
        <v>9393</v>
      </c>
      <c r="I21" s="846">
        <v>0</v>
      </c>
      <c r="J21" s="10"/>
      <c r="K21" s="10"/>
      <c r="L21" s="10"/>
      <c r="M21" s="120"/>
    </row>
    <row r="22" spans="1:13" s="73" customFormat="1" ht="11.25">
      <c r="A22" s="839">
        <f t="shared" si="1"/>
        <v>14</v>
      </c>
      <c r="B22" s="845" t="s">
        <v>38</v>
      </c>
      <c r="C22" s="895"/>
      <c r="D22" s="895"/>
      <c r="E22" s="895"/>
      <c r="F22" s="846"/>
      <c r="G22" s="846"/>
      <c r="H22" s="846"/>
      <c r="I22" s="846"/>
      <c r="M22" s="392"/>
    </row>
    <row r="23" spans="1:13" s="73" customFormat="1" ht="11.25">
      <c r="A23" s="839">
        <f t="shared" si="1"/>
        <v>15</v>
      </c>
      <c r="B23" s="845" t="s">
        <v>156</v>
      </c>
      <c r="C23" s="895">
        <v>0</v>
      </c>
      <c r="D23" s="895">
        <v>0</v>
      </c>
      <c r="E23" s="895">
        <v>0</v>
      </c>
      <c r="F23" s="846"/>
      <c r="G23" s="846"/>
      <c r="H23" s="846"/>
      <c r="I23" s="846"/>
      <c r="M23" s="392"/>
    </row>
    <row r="24" spans="1:13" ht="11.25">
      <c r="A24" s="839">
        <f t="shared" si="1"/>
        <v>16</v>
      </c>
      <c r="B24" s="845" t="s">
        <v>159</v>
      </c>
      <c r="C24" s="894">
        <v>0</v>
      </c>
      <c r="D24" s="894">
        <v>0</v>
      </c>
      <c r="E24" s="895">
        <f>SUM(C24:D24)</f>
        <v>0</v>
      </c>
      <c r="F24" s="913" t="s">
        <v>61</v>
      </c>
      <c r="G24" s="913">
        <f aca="true" t="shared" si="2" ref="G24:L24">SUM(G10:G22)</f>
        <v>273285</v>
      </c>
      <c r="H24" s="913">
        <f t="shared" si="2"/>
        <v>275671</v>
      </c>
      <c r="I24" s="913">
        <f t="shared" si="2"/>
        <v>0</v>
      </c>
      <c r="J24" s="74">
        <f t="shared" si="2"/>
        <v>0</v>
      </c>
      <c r="K24" s="74">
        <f t="shared" si="2"/>
        <v>0</v>
      </c>
      <c r="L24" s="285">
        <f t="shared" si="2"/>
        <v>0</v>
      </c>
      <c r="M24" s="120"/>
    </row>
    <row r="25" spans="1:13" ht="11.25">
      <c r="A25" s="839">
        <f t="shared" si="1"/>
        <v>17</v>
      </c>
      <c r="B25" s="845" t="s">
        <v>160</v>
      </c>
      <c r="C25" s="895">
        <v>0</v>
      </c>
      <c r="D25" s="895">
        <v>0</v>
      </c>
      <c r="E25" s="895">
        <v>0</v>
      </c>
      <c r="F25" s="846"/>
      <c r="G25" s="846"/>
      <c r="H25" s="846"/>
      <c r="I25" s="846"/>
      <c r="J25" s="10"/>
      <c r="K25" s="10"/>
      <c r="L25" s="10"/>
      <c r="M25" s="120"/>
    </row>
    <row r="26" spans="1:13" ht="11.25">
      <c r="A26" s="839">
        <f t="shared" si="1"/>
        <v>18</v>
      </c>
      <c r="B26" s="845" t="s">
        <v>161</v>
      </c>
      <c r="C26" s="894">
        <f>'felh. bev.  '!D18</f>
        <v>0</v>
      </c>
      <c r="D26" s="894">
        <f>'felh. bev.  '!E18</f>
        <v>0</v>
      </c>
      <c r="E26" s="894">
        <v>0</v>
      </c>
      <c r="F26" s="920" t="s">
        <v>30</v>
      </c>
      <c r="G26" s="842"/>
      <c r="H26" s="842"/>
      <c r="I26" s="846"/>
      <c r="J26" s="10"/>
      <c r="K26" s="10"/>
      <c r="L26" s="10"/>
      <c r="M26" s="120"/>
    </row>
    <row r="27" spans="1:14" ht="11.25">
      <c r="A27" s="839">
        <f t="shared" si="0"/>
        <v>19</v>
      </c>
      <c r="B27" s="890" t="s">
        <v>162</v>
      </c>
      <c r="C27" s="894">
        <v>0</v>
      </c>
      <c r="D27" s="894">
        <v>0</v>
      </c>
      <c r="E27" s="894">
        <v>0</v>
      </c>
      <c r="F27" s="894" t="s">
        <v>228</v>
      </c>
      <c r="G27" s="846">
        <v>1405</v>
      </c>
      <c r="H27" s="846">
        <v>2042</v>
      </c>
      <c r="I27" s="846">
        <v>0</v>
      </c>
      <c r="J27" s="10"/>
      <c r="K27" s="10"/>
      <c r="L27" s="10"/>
      <c r="M27" s="389"/>
      <c r="N27" s="525"/>
    </row>
    <row r="28" spans="1:13" ht="11.25">
      <c r="A28" s="839">
        <f t="shared" si="0"/>
        <v>20</v>
      </c>
      <c r="B28" s="890"/>
      <c r="C28" s="894"/>
      <c r="D28" s="894"/>
      <c r="E28" s="894"/>
      <c r="F28" s="894" t="s">
        <v>188</v>
      </c>
      <c r="G28" s="846">
        <v>58117</v>
      </c>
      <c r="H28" s="846">
        <v>60415</v>
      </c>
      <c r="I28" s="846">
        <v>0</v>
      </c>
      <c r="J28" s="10"/>
      <c r="K28" s="10"/>
      <c r="L28" s="10"/>
      <c r="M28" s="120"/>
    </row>
    <row r="29" spans="1:13" ht="11.25">
      <c r="A29" s="839">
        <f t="shared" si="0"/>
        <v>21</v>
      </c>
      <c r="B29" s="845" t="s">
        <v>163</v>
      </c>
      <c r="C29" s="894">
        <v>20</v>
      </c>
      <c r="D29" s="894">
        <v>608</v>
      </c>
      <c r="E29" s="894">
        <v>0</v>
      </c>
      <c r="F29" s="894" t="s">
        <v>189</v>
      </c>
      <c r="G29" s="846"/>
      <c r="H29" s="846"/>
      <c r="I29" s="846"/>
      <c r="J29" s="10"/>
      <c r="K29" s="10"/>
      <c r="L29" s="10"/>
      <c r="M29" s="120"/>
    </row>
    <row r="30" spans="1:13" s="73" customFormat="1" ht="11.25">
      <c r="A30" s="839">
        <f t="shared" si="0"/>
        <v>22</v>
      </c>
      <c r="B30" s="845" t="s">
        <v>227</v>
      </c>
      <c r="C30" s="894">
        <v>84</v>
      </c>
      <c r="D30" s="894">
        <f>'felh. bev.  '!E33+'felh. bev.  '!E37</f>
        <v>84</v>
      </c>
      <c r="E30" s="894">
        <v>0</v>
      </c>
      <c r="F30" s="894" t="s">
        <v>190</v>
      </c>
      <c r="G30" s="846">
        <f>'felhalm. kiad.  '!H52</f>
        <v>0</v>
      </c>
      <c r="H30" s="846">
        <f>'felhalm. kiad.  '!I52</f>
        <v>0</v>
      </c>
      <c r="I30" s="846">
        <v>0</v>
      </c>
      <c r="M30" s="392"/>
    </row>
    <row r="31" spans="1:13" s="73" customFormat="1" ht="11.25">
      <c r="A31" s="839">
        <f t="shared" si="0"/>
        <v>23</v>
      </c>
      <c r="B31" s="845"/>
      <c r="C31" s="894"/>
      <c r="D31" s="894"/>
      <c r="E31" s="894"/>
      <c r="F31" s="894" t="s">
        <v>792</v>
      </c>
      <c r="G31" s="846">
        <f>'felhalm. kiad.  '!H60</f>
        <v>0</v>
      </c>
      <c r="H31" s="846">
        <f>'felhalm. kiad.  '!I60</f>
        <v>0</v>
      </c>
      <c r="I31" s="846">
        <v>0</v>
      </c>
      <c r="M31" s="392"/>
    </row>
    <row r="32" spans="1:13" ht="11.25">
      <c r="A32" s="839">
        <f t="shared" si="0"/>
        <v>24</v>
      </c>
      <c r="B32" s="845"/>
      <c r="C32" s="894"/>
      <c r="D32" s="894"/>
      <c r="E32" s="894"/>
      <c r="F32" s="894" t="s">
        <v>790</v>
      </c>
      <c r="G32" s="846">
        <f>'felhalm. kiad.  '!H56</f>
        <v>0</v>
      </c>
      <c r="H32" s="846">
        <f>'felhalm. kiad.  '!I56</f>
        <v>0</v>
      </c>
      <c r="I32" s="846">
        <v>0</v>
      </c>
      <c r="J32" s="10"/>
      <c r="K32" s="10"/>
      <c r="L32" s="10"/>
      <c r="M32" s="120"/>
    </row>
    <row r="33" spans="1:13" s="11" customFormat="1" ht="11.25">
      <c r="A33" s="839">
        <f t="shared" si="0"/>
        <v>25</v>
      </c>
      <c r="B33" s="844" t="s">
        <v>47</v>
      </c>
      <c r="C33" s="921">
        <f>C12+C20+C11+C17+C13+C29</f>
        <v>299788</v>
      </c>
      <c r="D33" s="921">
        <f>D12+D20+D11+D17+D13+D29</f>
        <v>305005</v>
      </c>
      <c r="E33" s="921">
        <f>E12+E20+E11+E17+E13+E29</f>
        <v>0</v>
      </c>
      <c r="F33" s="894" t="s">
        <v>791</v>
      </c>
      <c r="G33" s="846">
        <v>0</v>
      </c>
      <c r="H33" s="846">
        <v>0</v>
      </c>
      <c r="I33" s="846">
        <v>0</v>
      </c>
      <c r="M33" s="318"/>
    </row>
    <row r="34" spans="1:13" ht="11.25">
      <c r="A34" s="839">
        <f t="shared" si="0"/>
        <v>26</v>
      </c>
      <c r="B34" s="899" t="s">
        <v>62</v>
      </c>
      <c r="C34" s="913">
        <f>C15+C16+C24+C25+C26+C27+C30</f>
        <v>3259</v>
      </c>
      <c r="D34" s="913">
        <f>D15+D16+D24+D25+D26+D27+D30</f>
        <v>3522</v>
      </c>
      <c r="E34" s="913">
        <f>E15+E16+E24+E25+E26+E27+E30</f>
        <v>0</v>
      </c>
      <c r="F34" s="922" t="s">
        <v>63</v>
      </c>
      <c r="G34" s="913">
        <f>SUM(G27:G33)</f>
        <v>59522</v>
      </c>
      <c r="H34" s="913">
        <f>SUM(H27:H33)</f>
        <v>62457</v>
      </c>
      <c r="I34" s="913">
        <f>SUM(I27:I33)</f>
        <v>0</v>
      </c>
      <c r="J34" s="10"/>
      <c r="K34" s="10"/>
      <c r="L34" s="10"/>
      <c r="M34" s="120"/>
    </row>
    <row r="35" spans="1:13" ht="11.25">
      <c r="A35" s="839">
        <f t="shared" si="0"/>
        <v>27</v>
      </c>
      <c r="B35" s="903" t="s">
        <v>46</v>
      </c>
      <c r="C35" s="842">
        <f>SUM(C33:C34)</f>
        <v>303047</v>
      </c>
      <c r="D35" s="842">
        <f>SUM(D33:D34)</f>
        <v>308527</v>
      </c>
      <c r="E35" s="842">
        <f>SUM(E33:E34)</f>
        <v>0</v>
      </c>
      <c r="F35" s="842" t="s">
        <v>64</v>
      </c>
      <c r="G35" s="842">
        <f aca="true" t="shared" si="3" ref="G35:L35">G24+G34</f>
        <v>332807</v>
      </c>
      <c r="H35" s="842">
        <f t="shared" si="3"/>
        <v>338128</v>
      </c>
      <c r="I35" s="842">
        <f t="shared" si="3"/>
        <v>0</v>
      </c>
      <c r="J35" s="104">
        <f t="shared" si="3"/>
        <v>0</v>
      </c>
      <c r="K35" s="104">
        <f t="shared" si="3"/>
        <v>0</v>
      </c>
      <c r="L35" s="288">
        <f t="shared" si="3"/>
        <v>0</v>
      </c>
      <c r="M35" s="120"/>
    </row>
    <row r="36" spans="1:13" ht="11.25">
      <c r="A36" s="839">
        <f t="shared" si="0"/>
        <v>28</v>
      </c>
      <c r="B36" s="845"/>
      <c r="C36" s="846"/>
      <c r="D36" s="846"/>
      <c r="E36" s="846"/>
      <c r="F36" s="846"/>
      <c r="G36" s="846"/>
      <c r="H36" s="846"/>
      <c r="I36" s="846"/>
      <c r="J36" s="10"/>
      <c r="K36" s="10"/>
      <c r="L36" s="10"/>
      <c r="M36" s="120"/>
    </row>
    <row r="37" spans="1:13" ht="11.25">
      <c r="A37" s="839">
        <f t="shared" si="0"/>
        <v>29</v>
      </c>
      <c r="B37" s="903" t="s">
        <v>19</v>
      </c>
      <c r="C37" s="842">
        <f>C35-G35</f>
        <v>-29760</v>
      </c>
      <c r="D37" s="842">
        <f>D35-H35</f>
        <v>-29601</v>
      </c>
      <c r="E37" s="842">
        <f>E35-I35</f>
        <v>0</v>
      </c>
      <c r="F37" s="913"/>
      <c r="G37" s="913"/>
      <c r="H37" s="913"/>
      <c r="I37" s="913"/>
      <c r="J37" s="10"/>
      <c r="K37" s="10"/>
      <c r="L37" s="10"/>
      <c r="M37" s="120"/>
    </row>
    <row r="38" spans="1:13" s="11" customFormat="1" ht="11.25">
      <c r="A38" s="839">
        <f t="shared" si="0"/>
        <v>30</v>
      </c>
      <c r="B38" s="845"/>
      <c r="C38" s="846"/>
      <c r="D38" s="846"/>
      <c r="E38" s="846"/>
      <c r="F38" s="846"/>
      <c r="G38" s="846"/>
      <c r="H38" s="846"/>
      <c r="I38" s="846"/>
      <c r="M38" s="318"/>
    </row>
    <row r="39" spans="1:13" s="11" customFormat="1" ht="11.25">
      <c r="A39" s="839">
        <f t="shared" si="0"/>
        <v>31</v>
      </c>
      <c r="B39" s="888" t="s">
        <v>48</v>
      </c>
      <c r="C39" s="920"/>
      <c r="D39" s="920"/>
      <c r="E39" s="920"/>
      <c r="F39" s="920" t="s">
        <v>29</v>
      </c>
      <c r="G39" s="846"/>
      <c r="H39" s="846"/>
      <c r="I39" s="846"/>
      <c r="M39" s="318"/>
    </row>
    <row r="40" spans="1:13" s="11" customFormat="1" ht="11.25">
      <c r="A40" s="839">
        <f t="shared" si="0"/>
        <v>32</v>
      </c>
      <c r="B40" s="904" t="s">
        <v>539</v>
      </c>
      <c r="C40" s="920">
        <v>0</v>
      </c>
      <c r="D40" s="920">
        <v>0</v>
      </c>
      <c r="E40" s="920">
        <v>0</v>
      </c>
      <c r="F40" s="923" t="s">
        <v>4</v>
      </c>
      <c r="G40" s="846">
        <v>0</v>
      </c>
      <c r="H40" s="846">
        <v>0</v>
      </c>
      <c r="I40" s="846">
        <v>0</v>
      </c>
      <c r="M40" s="318"/>
    </row>
    <row r="41" spans="1:13" s="11" customFormat="1" ht="12.75" customHeight="1">
      <c r="A41" s="924">
        <f t="shared" si="0"/>
        <v>33</v>
      </c>
      <c r="B41" s="925" t="s">
        <v>817</v>
      </c>
      <c r="C41" s="926">
        <v>0</v>
      </c>
      <c r="D41" s="818">
        <v>0</v>
      </c>
      <c r="E41" s="927">
        <v>0</v>
      </c>
      <c r="F41" s="928" t="s">
        <v>3</v>
      </c>
      <c r="G41" s="846">
        <v>0</v>
      </c>
      <c r="H41" s="846">
        <v>0</v>
      </c>
      <c r="I41" s="846">
        <v>0</v>
      </c>
      <c r="M41" s="318"/>
    </row>
    <row r="42" spans="1:13" ht="11.25">
      <c r="A42" s="839">
        <f t="shared" si="0"/>
        <v>34</v>
      </c>
      <c r="B42" s="891" t="s">
        <v>541</v>
      </c>
      <c r="C42" s="929">
        <v>0</v>
      </c>
      <c r="D42" s="923">
        <v>0</v>
      </c>
      <c r="E42" s="923">
        <v>0</v>
      </c>
      <c r="F42" s="894" t="s">
        <v>5</v>
      </c>
      <c r="G42" s="846">
        <v>0</v>
      </c>
      <c r="H42" s="846">
        <v>0</v>
      </c>
      <c r="I42" s="846">
        <v>0</v>
      </c>
      <c r="J42" s="10"/>
      <c r="K42" s="10"/>
      <c r="L42" s="10"/>
      <c r="M42" s="120"/>
    </row>
    <row r="43" spans="1:13" ht="11.25">
      <c r="A43" s="839">
        <f t="shared" si="0"/>
        <v>35</v>
      </c>
      <c r="B43" s="891" t="s">
        <v>168</v>
      </c>
      <c r="C43" s="894">
        <v>0</v>
      </c>
      <c r="D43" s="894">
        <v>0</v>
      </c>
      <c r="E43" s="894">
        <v>0</v>
      </c>
      <c r="F43" s="894" t="s">
        <v>6</v>
      </c>
      <c r="G43" s="846">
        <v>0</v>
      </c>
      <c r="H43" s="846">
        <v>0</v>
      </c>
      <c r="I43" s="846">
        <v>0</v>
      </c>
      <c r="J43" s="10"/>
      <c r="K43" s="10"/>
      <c r="L43" s="10"/>
      <c r="M43" s="120"/>
    </row>
    <row r="44" spans="1:13" ht="11.25">
      <c r="A44" s="839">
        <f t="shared" si="0"/>
        <v>36</v>
      </c>
      <c r="B44" s="893" t="s">
        <v>169</v>
      </c>
      <c r="C44" s="894">
        <v>93422</v>
      </c>
      <c r="D44" s="894">
        <v>93422</v>
      </c>
      <c r="E44" s="894">
        <v>0</v>
      </c>
      <c r="F44" s="894" t="s">
        <v>7</v>
      </c>
      <c r="G44" s="846">
        <v>0</v>
      </c>
      <c r="H44" s="846">
        <v>0</v>
      </c>
      <c r="I44" s="846">
        <v>0</v>
      </c>
      <c r="J44" s="10"/>
      <c r="K44" s="10"/>
      <c r="L44" s="10"/>
      <c r="M44" s="120"/>
    </row>
    <row r="45" spans="1:13" ht="11.25">
      <c r="A45" s="839">
        <f t="shared" si="0"/>
        <v>37</v>
      </c>
      <c r="B45" s="893" t="s">
        <v>728</v>
      </c>
      <c r="C45" s="894">
        <v>0</v>
      </c>
      <c r="D45" s="894">
        <v>0</v>
      </c>
      <c r="E45" s="894">
        <v>0</v>
      </c>
      <c r="F45" s="894"/>
      <c r="G45" s="842"/>
      <c r="H45" s="842"/>
      <c r="I45" s="842"/>
      <c r="J45" s="10"/>
      <c r="K45" s="10"/>
      <c r="L45" s="10"/>
      <c r="M45" s="120"/>
    </row>
    <row r="46" spans="1:13" ht="11.25">
      <c r="A46" s="839">
        <f t="shared" si="0"/>
        <v>38</v>
      </c>
      <c r="B46" s="891" t="s">
        <v>170</v>
      </c>
      <c r="C46" s="894">
        <v>0</v>
      </c>
      <c r="D46" s="894">
        <v>0</v>
      </c>
      <c r="E46" s="894">
        <v>0</v>
      </c>
      <c r="F46" s="894" t="s">
        <v>8</v>
      </c>
      <c r="G46" s="846">
        <v>0</v>
      </c>
      <c r="H46" s="842">
        <v>0</v>
      </c>
      <c r="I46" s="846">
        <v>0</v>
      </c>
      <c r="J46" s="10"/>
      <c r="K46" s="10"/>
      <c r="L46" s="10"/>
      <c r="M46" s="120"/>
    </row>
    <row r="47" spans="1:13" ht="11.25">
      <c r="A47" s="839">
        <f t="shared" si="0"/>
        <v>39</v>
      </c>
      <c r="B47" s="891" t="s">
        <v>543</v>
      </c>
      <c r="C47" s="920">
        <v>0</v>
      </c>
      <c r="D47" s="920">
        <v>0</v>
      </c>
      <c r="E47" s="920">
        <v>0</v>
      </c>
      <c r="F47" s="894" t="s">
        <v>229</v>
      </c>
      <c r="G47" s="846">
        <v>9376</v>
      </c>
      <c r="H47" s="846">
        <v>9376</v>
      </c>
      <c r="I47" s="846">
        <v>0</v>
      </c>
      <c r="J47" s="10"/>
      <c r="K47" s="10"/>
      <c r="L47" s="10"/>
      <c r="M47" s="120"/>
    </row>
    <row r="48" spans="1:13" ht="11.25">
      <c r="A48" s="839">
        <f t="shared" si="0"/>
        <v>40</v>
      </c>
      <c r="B48" s="891" t="s">
        <v>544</v>
      </c>
      <c r="C48" s="894">
        <v>0</v>
      </c>
      <c r="D48" s="894">
        <v>0</v>
      </c>
      <c r="E48" s="894">
        <v>0</v>
      </c>
      <c r="F48" s="894" t="s">
        <v>198</v>
      </c>
      <c r="G48" s="846">
        <v>0</v>
      </c>
      <c r="H48" s="846">
        <v>0</v>
      </c>
      <c r="I48" s="846">
        <v>0</v>
      </c>
      <c r="J48" s="10"/>
      <c r="K48" s="10"/>
      <c r="L48" s="10"/>
      <c r="M48" s="120"/>
    </row>
    <row r="49" spans="1:13" ht="11.25">
      <c r="A49" s="839">
        <f t="shared" si="0"/>
        <v>41</v>
      </c>
      <c r="B49" s="891" t="s">
        <v>545</v>
      </c>
      <c r="C49" s="894">
        <v>0</v>
      </c>
      <c r="D49" s="894">
        <v>0</v>
      </c>
      <c r="E49" s="894">
        <v>0</v>
      </c>
      <c r="F49" s="930" t="s">
        <v>199</v>
      </c>
      <c r="G49" s="846">
        <f>'pü.mérleg Hivatal'!D48+'pü.mérleg művház'!C48</f>
        <v>53786</v>
      </c>
      <c r="H49" s="846">
        <f>'pü.mérleg Hivatal'!E48+'pü.mérleg művház'!D48</f>
        <v>53945</v>
      </c>
      <c r="I49" s="846">
        <v>0</v>
      </c>
      <c r="J49" s="10"/>
      <c r="K49" s="10"/>
      <c r="L49" s="10"/>
      <c r="M49" s="120"/>
    </row>
    <row r="50" spans="1:13" ht="11.25">
      <c r="A50" s="839">
        <f t="shared" si="0"/>
        <v>42</v>
      </c>
      <c r="B50" s="891" t="s">
        <v>0</v>
      </c>
      <c r="C50" s="894">
        <v>0</v>
      </c>
      <c r="D50" s="894">
        <v>0</v>
      </c>
      <c r="E50" s="894">
        <v>0</v>
      </c>
      <c r="F50" s="930" t="s">
        <v>200</v>
      </c>
      <c r="G50" s="846">
        <f>'pü.mérleg Hivatal'!D49+'pü.mérleg művház'!C49</f>
        <v>500</v>
      </c>
      <c r="H50" s="846">
        <f>'pü.mérleg Hivatal'!E49+'pü.mérleg művház'!D49</f>
        <v>500</v>
      </c>
      <c r="I50" s="846">
        <v>0</v>
      </c>
      <c r="J50" s="10"/>
      <c r="K50" s="10"/>
      <c r="L50" s="10"/>
      <c r="M50" s="120"/>
    </row>
    <row r="51" spans="1:13" ht="11.25">
      <c r="A51" s="839">
        <f t="shared" si="0"/>
        <v>43</v>
      </c>
      <c r="B51" s="891" t="s">
        <v>1</v>
      </c>
      <c r="C51" s="894">
        <v>0</v>
      </c>
      <c r="D51" s="894">
        <v>0</v>
      </c>
      <c r="E51" s="894">
        <v>0</v>
      </c>
      <c r="F51" s="894" t="s">
        <v>13</v>
      </c>
      <c r="G51" s="846">
        <v>0</v>
      </c>
      <c r="H51" s="846">
        <v>0</v>
      </c>
      <c r="I51" s="846">
        <v>0</v>
      </c>
      <c r="J51" s="10"/>
      <c r="K51" s="10"/>
      <c r="L51" s="10"/>
      <c r="M51" s="120"/>
    </row>
    <row r="52" spans="1:13" ht="11.25">
      <c r="A52" s="839">
        <f t="shared" si="0"/>
        <v>44</v>
      </c>
      <c r="B52" s="891"/>
      <c r="C52" s="894"/>
      <c r="D52" s="894"/>
      <c r="E52" s="894"/>
      <c r="F52" s="894" t="s">
        <v>14</v>
      </c>
      <c r="G52" s="846">
        <v>0</v>
      </c>
      <c r="H52" s="846">
        <v>0</v>
      </c>
      <c r="I52" s="846">
        <v>0</v>
      </c>
      <c r="J52" s="10"/>
      <c r="K52" s="10"/>
      <c r="L52" s="10"/>
      <c r="M52" s="120"/>
    </row>
    <row r="53" spans="1:13" ht="11.25">
      <c r="A53" s="839">
        <f t="shared" si="0"/>
        <v>45</v>
      </c>
      <c r="B53" s="891"/>
      <c r="C53" s="894"/>
      <c r="D53" s="894"/>
      <c r="E53" s="894"/>
      <c r="F53" s="894" t="s">
        <v>15</v>
      </c>
      <c r="G53" s="846">
        <v>0</v>
      </c>
      <c r="H53" s="846">
        <v>0</v>
      </c>
      <c r="I53" s="846">
        <v>0</v>
      </c>
      <c r="J53" s="10"/>
      <c r="K53" s="10"/>
      <c r="L53" s="10"/>
      <c r="M53" s="120"/>
    </row>
    <row r="54" spans="1:13" ht="12" thickBot="1">
      <c r="A54" s="849">
        <f t="shared" si="0"/>
        <v>46</v>
      </c>
      <c r="B54" s="906" t="s">
        <v>386</v>
      </c>
      <c r="C54" s="931">
        <f>SUM(C40:C52)</f>
        <v>93422</v>
      </c>
      <c r="D54" s="931">
        <f>SUM(D40:D52)</f>
        <v>93422</v>
      </c>
      <c r="E54" s="931">
        <f>SUM(E40:E52)</f>
        <v>0</v>
      </c>
      <c r="F54" s="931" t="s">
        <v>379</v>
      </c>
      <c r="G54" s="914">
        <f aca="true" t="shared" si="4" ref="G54:L54">SUM(G40:G53)</f>
        <v>63662</v>
      </c>
      <c r="H54" s="914">
        <f t="shared" si="4"/>
        <v>63821</v>
      </c>
      <c r="I54" s="914">
        <f t="shared" si="4"/>
        <v>0</v>
      </c>
      <c r="J54" s="104">
        <f t="shared" si="4"/>
        <v>0</v>
      </c>
      <c r="K54" s="104">
        <f t="shared" si="4"/>
        <v>0</v>
      </c>
      <c r="L54" s="288">
        <f t="shared" si="4"/>
        <v>0</v>
      </c>
      <c r="M54" s="120"/>
    </row>
    <row r="55" spans="1:15" ht="12" thickBot="1">
      <c r="A55" s="555">
        <f t="shared" si="0"/>
        <v>47</v>
      </c>
      <c r="B55" s="597" t="s">
        <v>381</v>
      </c>
      <c r="C55" s="586">
        <f>C35+C54</f>
        <v>396469</v>
      </c>
      <c r="D55" s="548">
        <f>D35+D54</f>
        <v>401949</v>
      </c>
      <c r="E55" s="549">
        <f>E35+E54</f>
        <v>0</v>
      </c>
      <c r="F55" s="550" t="s">
        <v>380</v>
      </c>
      <c r="G55" s="596">
        <f aca="true" t="shared" si="5" ref="G55:L55">G35+G54</f>
        <v>396469</v>
      </c>
      <c r="H55" s="596">
        <f t="shared" si="5"/>
        <v>401949</v>
      </c>
      <c r="I55" s="765">
        <f t="shared" si="5"/>
        <v>0</v>
      </c>
      <c r="J55" s="291">
        <f t="shared" si="5"/>
        <v>0</v>
      </c>
      <c r="K55" s="315">
        <f t="shared" si="5"/>
        <v>0</v>
      </c>
      <c r="L55" s="359">
        <f t="shared" si="5"/>
        <v>0</v>
      </c>
      <c r="M55" s="185"/>
      <c r="O55" s="603"/>
    </row>
    <row r="56" spans="2:12" ht="11.25">
      <c r="B56" s="114"/>
      <c r="C56" s="113"/>
      <c r="D56" s="113"/>
      <c r="E56" s="113"/>
      <c r="F56" s="104"/>
      <c r="G56" s="113"/>
      <c r="H56" s="113"/>
      <c r="I56" s="113"/>
      <c r="J56" s="10"/>
      <c r="K56" s="10"/>
      <c r="L56" s="10"/>
    </row>
    <row r="62" ht="11.25">
      <c r="H62" s="100"/>
    </row>
  </sheetData>
  <sheetProtection selectLockedCells="1" selectUnlockedCells="1"/>
  <mergeCells count="11">
    <mergeCell ref="A5:L5"/>
    <mergeCell ref="A6:A8"/>
    <mergeCell ref="C1:L1"/>
    <mergeCell ref="G7:I7"/>
    <mergeCell ref="B4:I4"/>
    <mergeCell ref="G6:I6"/>
    <mergeCell ref="B6:B7"/>
    <mergeCell ref="F6:F7"/>
    <mergeCell ref="C7:E7"/>
    <mergeCell ref="C6:E6"/>
    <mergeCell ref="B3:L3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55"/>
  <sheetViews>
    <sheetView zoomScale="120" zoomScaleNormal="120" zoomScalePageLayoutView="0" workbookViewId="0" topLeftCell="A13">
      <selection activeCell="D10" sqref="D10:E10"/>
    </sheetView>
  </sheetViews>
  <sheetFormatPr defaultColWidth="9.140625" defaultRowHeight="12.75"/>
  <cols>
    <col min="1" max="1" width="9.140625" style="10" customWidth="1"/>
    <col min="2" max="2" width="3.7109375" style="93" customWidth="1"/>
    <col min="3" max="3" width="36.140625" style="93" customWidth="1"/>
    <col min="4" max="4" width="11.8515625" style="94" customWidth="1"/>
    <col min="5" max="5" width="12.421875" style="94" customWidth="1"/>
    <col min="6" max="6" width="9.00390625" style="94" hidden="1" customWidth="1"/>
    <col min="7" max="7" width="36.140625" style="94" customWidth="1"/>
    <col min="8" max="8" width="11.421875" style="94" customWidth="1"/>
    <col min="9" max="9" width="12.140625" style="94" customWidth="1"/>
    <col min="10" max="10" width="10.00390625" style="94" hidden="1" customWidth="1"/>
    <col min="11" max="16384" width="9.140625" style="10" customWidth="1"/>
  </cols>
  <sheetData>
    <row r="1" spans="4:10" ht="12.75">
      <c r="D1" s="1133" t="s">
        <v>923</v>
      </c>
      <c r="E1" s="1180"/>
      <c r="F1" s="1180"/>
      <c r="G1" s="1180"/>
      <c r="H1" s="1180"/>
      <c r="I1" s="1180"/>
      <c r="J1" s="1180"/>
    </row>
    <row r="2" spans="7:10" ht="11.25">
      <c r="G2" s="95"/>
      <c r="H2" s="95"/>
      <c r="I2" s="95"/>
      <c r="J2" s="95"/>
    </row>
    <row r="3" spans="7:10" ht="11.25">
      <c r="G3" s="95"/>
      <c r="H3" s="95"/>
      <c r="I3" s="95"/>
      <c r="J3" s="95"/>
    </row>
    <row r="4" spans="2:10" s="71" customFormat="1" ht="11.25">
      <c r="B4" s="96"/>
      <c r="C4" s="1150" t="s">
        <v>836</v>
      </c>
      <c r="D4" s="1150"/>
      <c r="E4" s="1150"/>
      <c r="F4" s="1150"/>
      <c r="G4" s="1150"/>
      <c r="H4" s="1150"/>
      <c r="I4" s="1150"/>
      <c r="J4" s="1150"/>
    </row>
    <row r="5" spans="2:10" s="71" customFormat="1" ht="11.25">
      <c r="B5" s="96"/>
      <c r="C5" s="1251" t="s">
        <v>911</v>
      </c>
      <c r="D5" s="1251"/>
      <c r="E5" s="1251"/>
      <c r="F5" s="1251"/>
      <c r="G5" s="1251"/>
      <c r="H5" s="1251"/>
      <c r="I5" s="1251"/>
      <c r="J5" s="1251"/>
    </row>
    <row r="6" spans="2:10" s="71" customFormat="1" ht="11.25">
      <c r="B6" s="96"/>
      <c r="C6" s="1150" t="s">
        <v>919</v>
      </c>
      <c r="D6" s="1150"/>
      <c r="E6" s="1150"/>
      <c r="F6" s="1150"/>
      <c r="G6" s="1150"/>
      <c r="H6" s="1150"/>
      <c r="I6" s="1150"/>
      <c r="J6" s="1150"/>
    </row>
    <row r="7" spans="2:10" s="71" customFormat="1" ht="12.75">
      <c r="B7" s="1135" t="s">
        <v>254</v>
      </c>
      <c r="C7" s="1182"/>
      <c r="D7" s="1182"/>
      <c r="E7" s="1182"/>
      <c r="F7" s="1182"/>
      <c r="G7" s="1182"/>
      <c r="H7" s="1182"/>
      <c r="I7" s="1182"/>
      <c r="J7" s="1182"/>
    </row>
    <row r="8" spans="2:11" s="71" customFormat="1" ht="12.75" customHeight="1">
      <c r="B8" s="1136" t="s">
        <v>51</v>
      </c>
      <c r="C8" s="1138" t="s">
        <v>52</v>
      </c>
      <c r="D8" s="1161" t="s">
        <v>53</v>
      </c>
      <c r="E8" s="1161"/>
      <c r="F8" s="1162"/>
      <c r="G8" s="1250" t="s">
        <v>54</v>
      </c>
      <c r="H8" s="1143" t="s">
        <v>55</v>
      </c>
      <c r="I8" s="1144"/>
      <c r="J8" s="1144"/>
      <c r="K8" s="390"/>
    </row>
    <row r="9" spans="2:11" s="71" customFormat="1" ht="12.75" customHeight="1">
      <c r="B9" s="1136"/>
      <c r="C9" s="1138"/>
      <c r="D9" s="1131" t="s">
        <v>810</v>
      </c>
      <c r="E9" s="1131"/>
      <c r="F9" s="1146"/>
      <c r="G9" s="1252"/>
      <c r="H9" s="1131" t="s">
        <v>810</v>
      </c>
      <c r="I9" s="1131"/>
      <c r="J9" s="1131"/>
      <c r="K9" s="390"/>
    </row>
    <row r="10" spans="2:11" s="72" customFormat="1" ht="36" customHeight="1">
      <c r="B10" s="1137"/>
      <c r="C10" s="847" t="s">
        <v>56</v>
      </c>
      <c r="D10" s="884" t="s">
        <v>920</v>
      </c>
      <c r="E10" s="884" t="s">
        <v>921</v>
      </c>
      <c r="F10" s="885" t="s">
        <v>59</v>
      </c>
      <c r="G10" s="817" t="s">
        <v>60</v>
      </c>
      <c r="H10" s="884" t="s">
        <v>920</v>
      </c>
      <c r="I10" s="884" t="s">
        <v>921</v>
      </c>
      <c r="J10" s="884" t="s">
        <v>59</v>
      </c>
      <c r="K10" s="391"/>
    </row>
    <row r="11" spans="2:11" ht="11.25" customHeight="1">
      <c r="B11" s="839">
        <v>1</v>
      </c>
      <c r="C11" s="886" t="s">
        <v>20</v>
      </c>
      <c r="D11" s="887"/>
      <c r="E11" s="887"/>
      <c r="F11" s="887"/>
      <c r="G11" s="888" t="s">
        <v>21</v>
      </c>
      <c r="H11" s="887"/>
      <c r="I11" s="887"/>
      <c r="J11" s="889"/>
      <c r="K11" s="120"/>
    </row>
    <row r="12" spans="2:11" ht="11.25">
      <c r="B12" s="839">
        <f aca="true" t="shared" si="0" ref="B12:B54">B11+1</f>
        <v>2</v>
      </c>
      <c r="C12" s="890" t="s">
        <v>31</v>
      </c>
      <c r="D12" s="891"/>
      <c r="E12" s="891"/>
      <c r="F12" s="891"/>
      <c r="G12" s="891" t="s">
        <v>176</v>
      </c>
      <c r="H12" s="891">
        <v>33269</v>
      </c>
      <c r="I12" s="891">
        <v>32969</v>
      </c>
      <c r="J12" s="892">
        <v>0</v>
      </c>
      <c r="K12" s="120"/>
    </row>
    <row r="13" spans="2:11" ht="11.25">
      <c r="B13" s="839">
        <f t="shared" si="0"/>
        <v>3</v>
      </c>
      <c r="C13" s="890" t="s">
        <v>32</v>
      </c>
      <c r="D13" s="891">
        <v>0</v>
      </c>
      <c r="E13" s="891">
        <v>0</v>
      </c>
      <c r="F13" s="891">
        <v>0</v>
      </c>
      <c r="G13" s="893" t="s">
        <v>177</v>
      </c>
      <c r="H13" s="891">
        <v>6135</v>
      </c>
      <c r="I13" s="891">
        <v>6135</v>
      </c>
      <c r="J13" s="892">
        <v>0</v>
      </c>
      <c r="K13" s="120"/>
    </row>
    <row r="14" spans="2:11" ht="11.25">
      <c r="B14" s="839">
        <f t="shared" si="0"/>
        <v>4</v>
      </c>
      <c r="C14" s="890" t="s">
        <v>33</v>
      </c>
      <c r="D14" s="891">
        <v>0</v>
      </c>
      <c r="E14" s="891">
        <v>0</v>
      </c>
      <c r="F14" s="891">
        <v>0</v>
      </c>
      <c r="G14" s="891" t="s">
        <v>178</v>
      </c>
      <c r="H14" s="894">
        <v>3939</v>
      </c>
      <c r="I14" s="894">
        <v>4898</v>
      </c>
      <c r="J14" s="895">
        <v>0</v>
      </c>
      <c r="K14" s="120"/>
    </row>
    <row r="15" spans="2:11" ht="12" customHeight="1">
      <c r="B15" s="839">
        <f t="shared" si="0"/>
        <v>5</v>
      </c>
      <c r="C15" s="896"/>
      <c r="D15" s="891"/>
      <c r="E15" s="891"/>
      <c r="F15" s="891"/>
      <c r="G15" s="891"/>
      <c r="H15" s="891"/>
      <c r="I15" s="891"/>
      <c r="J15" s="892"/>
      <c r="K15" s="120"/>
    </row>
    <row r="16" spans="2:11" ht="11.25">
      <c r="B16" s="839">
        <f t="shared" si="0"/>
        <v>6</v>
      </c>
      <c r="C16" s="890" t="s">
        <v>34</v>
      </c>
      <c r="D16" s="891">
        <v>0</v>
      </c>
      <c r="E16" s="891">
        <v>0</v>
      </c>
      <c r="F16" s="891">
        <v>0</v>
      </c>
      <c r="G16" s="891" t="s">
        <v>24</v>
      </c>
      <c r="H16" s="889">
        <v>0</v>
      </c>
      <c r="I16" s="889">
        <f>'ellátottak hivatal'!F17</f>
        <v>0</v>
      </c>
      <c r="J16" s="892">
        <v>0</v>
      </c>
      <c r="K16" s="120"/>
    </row>
    <row r="17" spans="2:11" ht="11.25">
      <c r="B17" s="839">
        <f t="shared" si="0"/>
        <v>7</v>
      </c>
      <c r="C17" s="890"/>
      <c r="D17" s="891"/>
      <c r="E17" s="891"/>
      <c r="F17" s="891"/>
      <c r="G17" s="891" t="s">
        <v>26</v>
      </c>
      <c r="H17" s="889"/>
      <c r="I17" s="889"/>
      <c r="J17" s="892"/>
      <c r="K17" s="120"/>
    </row>
    <row r="18" spans="2:11" ht="11.25">
      <c r="B18" s="839">
        <f t="shared" si="0"/>
        <v>8</v>
      </c>
      <c r="C18" s="890" t="s">
        <v>35</v>
      </c>
      <c r="D18" s="891">
        <v>250</v>
      </c>
      <c r="E18" s="891">
        <v>250</v>
      </c>
      <c r="F18" s="891">
        <v>0</v>
      </c>
      <c r="G18" s="891" t="s">
        <v>384</v>
      </c>
      <c r="H18" s="889">
        <f>'mc.pe.átad'!E29</f>
        <v>0</v>
      </c>
      <c r="I18" s="889">
        <f>'mc.pe.átad'!F29</f>
        <v>0</v>
      </c>
      <c r="J18" s="889">
        <v>0</v>
      </c>
      <c r="K18" s="120"/>
    </row>
    <row r="19" spans="2:11" ht="11.25">
      <c r="B19" s="839">
        <f t="shared" si="0"/>
        <v>9</v>
      </c>
      <c r="C19" s="897" t="s">
        <v>36</v>
      </c>
      <c r="D19" s="892"/>
      <c r="E19" s="892"/>
      <c r="F19" s="892"/>
      <c r="G19" s="891" t="s">
        <v>383</v>
      </c>
      <c r="H19" s="889">
        <f>'mc.pe.átad'!E31</f>
        <v>0</v>
      </c>
      <c r="I19" s="889">
        <f>'mc.pe.átad'!F31</f>
        <v>0</v>
      </c>
      <c r="J19" s="889">
        <v>0</v>
      </c>
      <c r="K19" s="120"/>
    </row>
    <row r="20" spans="2:11" ht="11.25">
      <c r="B20" s="839">
        <f t="shared" si="0"/>
        <v>10</v>
      </c>
      <c r="C20" s="890" t="s">
        <v>155</v>
      </c>
      <c r="D20" s="895">
        <v>0</v>
      </c>
      <c r="E20" s="895">
        <v>0</v>
      </c>
      <c r="F20" s="895">
        <v>0</v>
      </c>
      <c r="G20" s="891" t="s">
        <v>183</v>
      </c>
      <c r="H20" s="889">
        <v>0</v>
      </c>
      <c r="I20" s="889">
        <v>0</v>
      </c>
      <c r="J20" s="889">
        <v>0</v>
      </c>
      <c r="K20" s="120"/>
    </row>
    <row r="21" spans="2:11" ht="11.25">
      <c r="B21" s="839">
        <f t="shared" si="0"/>
        <v>11</v>
      </c>
      <c r="C21" s="845"/>
      <c r="D21" s="892"/>
      <c r="E21" s="892"/>
      <c r="F21" s="892"/>
      <c r="G21" s="891" t="s">
        <v>376</v>
      </c>
      <c r="H21" s="889">
        <v>0</v>
      </c>
      <c r="I21" s="889">
        <v>0</v>
      </c>
      <c r="J21" s="889">
        <v>0</v>
      </c>
      <c r="K21" s="120"/>
    </row>
    <row r="22" spans="2:11" s="73" customFormat="1" ht="11.25">
      <c r="B22" s="839">
        <f t="shared" si="0"/>
        <v>12</v>
      </c>
      <c r="C22" s="845" t="s">
        <v>38</v>
      </c>
      <c r="D22" s="892"/>
      <c r="E22" s="892"/>
      <c r="F22" s="892"/>
      <c r="G22" s="891" t="s">
        <v>377</v>
      </c>
      <c r="H22" s="889">
        <v>0</v>
      </c>
      <c r="I22" s="889">
        <v>0</v>
      </c>
      <c r="J22" s="889">
        <v>0</v>
      </c>
      <c r="K22" s="392"/>
    </row>
    <row r="23" spans="2:11" s="73" customFormat="1" ht="11.25">
      <c r="B23" s="839">
        <f t="shared" si="0"/>
        <v>13</v>
      </c>
      <c r="C23" s="845" t="s">
        <v>39</v>
      </c>
      <c r="D23" s="892">
        <v>0</v>
      </c>
      <c r="E23" s="892">
        <v>0</v>
      </c>
      <c r="F23" s="892">
        <v>0</v>
      </c>
      <c r="G23" s="889"/>
      <c r="H23" s="889"/>
      <c r="I23" s="889"/>
      <c r="J23" s="889"/>
      <c r="K23" s="392"/>
    </row>
    <row r="24" spans="2:11" ht="11.25">
      <c r="B24" s="839">
        <f t="shared" si="0"/>
        <v>14</v>
      </c>
      <c r="C24" s="890" t="s">
        <v>40</v>
      </c>
      <c r="D24" s="891">
        <v>0</v>
      </c>
      <c r="E24" s="891">
        <v>0</v>
      </c>
      <c r="F24" s="891">
        <v>0</v>
      </c>
      <c r="G24" s="898" t="s">
        <v>61</v>
      </c>
      <c r="H24" s="898">
        <f>SUM(H12:H22)</f>
        <v>43343</v>
      </c>
      <c r="I24" s="898">
        <f>SUM(I12:I22)</f>
        <v>44002</v>
      </c>
      <c r="J24" s="898">
        <f>SUM(J12:J22)</f>
        <v>0</v>
      </c>
      <c r="K24" s="120"/>
    </row>
    <row r="25" spans="2:11" ht="11.25">
      <c r="B25" s="839">
        <f t="shared" si="0"/>
        <v>15</v>
      </c>
      <c r="C25" s="890" t="s">
        <v>41</v>
      </c>
      <c r="D25" s="892">
        <v>0</v>
      </c>
      <c r="E25" s="892">
        <v>0</v>
      </c>
      <c r="F25" s="892">
        <v>0</v>
      </c>
      <c r="G25" s="889"/>
      <c r="H25" s="889"/>
      <c r="I25" s="889"/>
      <c r="J25" s="889"/>
      <c r="K25" s="120"/>
    </row>
    <row r="26" spans="2:11" ht="11.25">
      <c r="B26" s="839">
        <f t="shared" si="0"/>
        <v>16</v>
      </c>
      <c r="C26" s="890" t="s">
        <v>42</v>
      </c>
      <c r="D26" s="891">
        <v>0</v>
      </c>
      <c r="E26" s="891">
        <v>0</v>
      </c>
      <c r="F26" s="891">
        <v>0</v>
      </c>
      <c r="G26" s="888" t="s">
        <v>30</v>
      </c>
      <c r="H26" s="887"/>
      <c r="I26" s="887"/>
      <c r="J26" s="889"/>
      <c r="K26" s="120"/>
    </row>
    <row r="27" spans="2:11" ht="11.25">
      <c r="B27" s="839">
        <f t="shared" si="0"/>
        <v>17</v>
      </c>
      <c r="C27" s="890" t="s">
        <v>43</v>
      </c>
      <c r="D27" s="891">
        <v>0</v>
      </c>
      <c r="E27" s="891">
        <v>0</v>
      </c>
      <c r="F27" s="891">
        <v>0</v>
      </c>
      <c r="G27" s="891" t="s">
        <v>187</v>
      </c>
      <c r="H27" s="889">
        <f>'felhalm. kiad.  '!H67</f>
        <v>0</v>
      </c>
      <c r="I27" s="889">
        <f>'felhalm. kiad.  '!I67</f>
        <v>0</v>
      </c>
      <c r="J27" s="889">
        <v>0</v>
      </c>
      <c r="K27" s="120"/>
    </row>
    <row r="28" spans="2:11" ht="11.25">
      <c r="B28" s="839">
        <f t="shared" si="0"/>
        <v>18</v>
      </c>
      <c r="C28" s="890"/>
      <c r="D28" s="891"/>
      <c r="E28" s="891"/>
      <c r="F28" s="891"/>
      <c r="G28" s="891" t="s">
        <v>27</v>
      </c>
      <c r="H28" s="889">
        <v>0</v>
      </c>
      <c r="I28" s="889">
        <v>0</v>
      </c>
      <c r="J28" s="889">
        <v>0</v>
      </c>
      <c r="K28" s="120"/>
    </row>
    <row r="29" spans="2:11" ht="11.25">
      <c r="B29" s="839">
        <f t="shared" si="0"/>
        <v>19</v>
      </c>
      <c r="C29" s="845" t="s">
        <v>45</v>
      </c>
      <c r="D29" s="891">
        <v>0</v>
      </c>
      <c r="E29" s="891">
        <v>0</v>
      </c>
      <c r="F29" s="891">
        <v>0</v>
      </c>
      <c r="G29" s="891" t="s">
        <v>28</v>
      </c>
      <c r="H29" s="889"/>
      <c r="I29" s="889"/>
      <c r="J29" s="889"/>
      <c r="K29" s="120"/>
    </row>
    <row r="30" spans="2:11" s="73" customFormat="1" ht="11.25">
      <c r="B30" s="839">
        <f t="shared" si="0"/>
        <v>20</v>
      </c>
      <c r="C30" s="845" t="s">
        <v>44</v>
      </c>
      <c r="D30" s="891">
        <v>0</v>
      </c>
      <c r="E30" s="891">
        <v>0</v>
      </c>
      <c r="F30" s="891">
        <v>0</v>
      </c>
      <c r="G30" s="891" t="s">
        <v>385</v>
      </c>
      <c r="H30" s="889">
        <v>0</v>
      </c>
      <c r="I30" s="889">
        <v>0</v>
      </c>
      <c r="J30" s="889">
        <v>0</v>
      </c>
      <c r="K30" s="392"/>
    </row>
    <row r="31" spans="2:11" ht="11.25">
      <c r="B31" s="839">
        <f t="shared" si="0"/>
        <v>21</v>
      </c>
      <c r="C31" s="845"/>
      <c r="D31" s="891"/>
      <c r="E31" s="891"/>
      <c r="F31" s="891"/>
      <c r="G31" s="891" t="s">
        <v>382</v>
      </c>
      <c r="H31" s="889">
        <v>0</v>
      </c>
      <c r="I31" s="889">
        <v>0</v>
      </c>
      <c r="J31" s="889">
        <v>0</v>
      </c>
      <c r="K31" s="120"/>
    </row>
    <row r="32" spans="2:11" s="11" customFormat="1" ht="11.25">
      <c r="B32" s="839">
        <f t="shared" si="0"/>
        <v>22</v>
      </c>
      <c r="C32" s="844" t="s">
        <v>47</v>
      </c>
      <c r="D32" s="895">
        <f>D13+D14+D16+D18+D20+D23+D24+D25+D26+D27+D29+D30</f>
        <v>250</v>
      </c>
      <c r="E32" s="895">
        <f>E13+E14+E16+E18+E20+E23+E24+E25+E26+E27+E29+E30</f>
        <v>250</v>
      </c>
      <c r="F32" s="895">
        <f>F13+F14+F16+F18+F20+F23+F24+F25+F26+F27+F29+F30</f>
        <v>0</v>
      </c>
      <c r="G32" s="891" t="s">
        <v>378</v>
      </c>
      <c r="H32" s="889">
        <v>0</v>
      </c>
      <c r="I32" s="889">
        <v>0</v>
      </c>
      <c r="J32" s="889">
        <v>0</v>
      </c>
      <c r="K32" s="318"/>
    </row>
    <row r="33" spans="2:11" ht="11.25">
      <c r="B33" s="839">
        <f t="shared" si="0"/>
        <v>23</v>
      </c>
      <c r="C33" s="899" t="s">
        <v>62</v>
      </c>
      <c r="D33" s="900">
        <v>0</v>
      </c>
      <c r="E33" s="900">
        <v>0</v>
      </c>
      <c r="F33" s="900">
        <v>0</v>
      </c>
      <c r="G33" s="901" t="s">
        <v>63</v>
      </c>
      <c r="H33" s="902">
        <f>SUM(H27:H32)</f>
        <v>0</v>
      </c>
      <c r="I33" s="902">
        <f>SUM(I27:I32)</f>
        <v>0</v>
      </c>
      <c r="J33" s="902">
        <f>SUM(J27:J32)</f>
        <v>0</v>
      </c>
      <c r="K33" s="120"/>
    </row>
    <row r="34" spans="2:11" ht="11.25">
      <c r="B34" s="839">
        <f t="shared" si="0"/>
        <v>24</v>
      </c>
      <c r="C34" s="903" t="s">
        <v>46</v>
      </c>
      <c r="D34" s="842">
        <f>SUM(D32:D33)</f>
        <v>250</v>
      </c>
      <c r="E34" s="842">
        <f>SUM(E32:E33)</f>
        <v>250</v>
      </c>
      <c r="F34" s="842">
        <f>SUM(F32:F33)</f>
        <v>0</v>
      </c>
      <c r="G34" s="887" t="s">
        <v>64</v>
      </c>
      <c r="H34" s="887">
        <f>H24+H33</f>
        <v>43343</v>
      </c>
      <c r="I34" s="887">
        <f>I24+I33</f>
        <v>44002</v>
      </c>
      <c r="J34" s="887">
        <f>J24+J33</f>
        <v>0</v>
      </c>
      <c r="K34" s="120"/>
    </row>
    <row r="35" spans="2:11" ht="11.25">
      <c r="B35" s="839">
        <f t="shared" si="0"/>
        <v>25</v>
      </c>
      <c r="C35" s="845"/>
      <c r="D35" s="889"/>
      <c r="E35" s="889"/>
      <c r="F35" s="889"/>
      <c r="G35" s="889"/>
      <c r="H35" s="889"/>
      <c r="I35" s="889"/>
      <c r="J35" s="889"/>
      <c r="K35" s="120"/>
    </row>
    <row r="36" spans="2:11" ht="11.25">
      <c r="B36" s="839">
        <f t="shared" si="0"/>
        <v>26</v>
      </c>
      <c r="C36" s="845"/>
      <c r="D36" s="889"/>
      <c r="E36" s="889"/>
      <c r="F36" s="889"/>
      <c r="G36" s="898"/>
      <c r="H36" s="898"/>
      <c r="I36" s="898"/>
      <c r="J36" s="898"/>
      <c r="K36" s="120"/>
    </row>
    <row r="37" spans="2:11" s="11" customFormat="1" ht="11.25">
      <c r="B37" s="839">
        <f t="shared" si="0"/>
        <v>27</v>
      </c>
      <c r="C37" s="845"/>
      <c r="D37" s="889"/>
      <c r="E37" s="889"/>
      <c r="F37" s="889"/>
      <c r="G37" s="889"/>
      <c r="H37" s="889"/>
      <c r="I37" s="889"/>
      <c r="J37" s="889"/>
      <c r="K37" s="318"/>
    </row>
    <row r="38" spans="2:11" s="11" customFormat="1" ht="11.25">
      <c r="B38" s="839">
        <f t="shared" si="0"/>
        <v>28</v>
      </c>
      <c r="C38" s="888" t="s">
        <v>48</v>
      </c>
      <c r="D38" s="888"/>
      <c r="E38" s="888"/>
      <c r="F38" s="888"/>
      <c r="G38" s="888" t="s">
        <v>29</v>
      </c>
      <c r="H38" s="887"/>
      <c r="I38" s="887"/>
      <c r="J38" s="887"/>
      <c r="K38" s="318"/>
    </row>
    <row r="39" spans="2:11" s="11" customFormat="1" ht="11.25">
      <c r="B39" s="839">
        <f t="shared" si="0"/>
        <v>29</v>
      </c>
      <c r="C39" s="904" t="s">
        <v>539</v>
      </c>
      <c r="D39" s="891">
        <v>0</v>
      </c>
      <c r="E39" s="891">
        <v>0</v>
      </c>
      <c r="F39" s="888">
        <v>0</v>
      </c>
      <c r="G39" s="904" t="s">
        <v>4</v>
      </c>
      <c r="H39" s="889">
        <v>0</v>
      </c>
      <c r="I39" s="889">
        <v>0</v>
      </c>
      <c r="J39" s="845">
        <v>0</v>
      </c>
      <c r="K39" s="318"/>
    </row>
    <row r="40" spans="2:11" s="11" customFormat="1" ht="11.25">
      <c r="B40" s="839">
        <f t="shared" si="0"/>
        <v>30</v>
      </c>
      <c r="C40" s="845" t="s">
        <v>729</v>
      </c>
      <c r="D40" s="891">
        <v>0</v>
      </c>
      <c r="E40" s="891">
        <v>0</v>
      </c>
      <c r="F40" s="888">
        <v>0</v>
      </c>
      <c r="G40" s="890" t="s">
        <v>3</v>
      </c>
      <c r="H40" s="889">
        <v>0</v>
      </c>
      <c r="I40" s="889">
        <v>0</v>
      </c>
      <c r="J40" s="889">
        <v>0</v>
      </c>
      <c r="K40" s="318"/>
    </row>
    <row r="41" spans="2:11" ht="11.25">
      <c r="B41" s="839">
        <f t="shared" si="0"/>
        <v>31</v>
      </c>
      <c r="C41" s="891" t="s">
        <v>541</v>
      </c>
      <c r="D41" s="891">
        <v>0</v>
      </c>
      <c r="E41" s="891">
        <v>0</v>
      </c>
      <c r="F41" s="905">
        <v>0</v>
      </c>
      <c r="G41" s="891" t="s">
        <v>5</v>
      </c>
      <c r="H41" s="889">
        <v>0</v>
      </c>
      <c r="I41" s="889">
        <v>0</v>
      </c>
      <c r="J41" s="889">
        <v>0</v>
      </c>
      <c r="K41" s="120"/>
    </row>
    <row r="42" spans="2:11" ht="11.25">
      <c r="B42" s="839">
        <f t="shared" si="0"/>
        <v>32</v>
      </c>
      <c r="C42" s="891" t="s">
        <v>168</v>
      </c>
      <c r="D42" s="891">
        <v>0</v>
      </c>
      <c r="E42" s="891">
        <v>0</v>
      </c>
      <c r="F42" s="891">
        <v>0</v>
      </c>
      <c r="G42" s="891" t="s">
        <v>6</v>
      </c>
      <c r="H42" s="889">
        <v>0</v>
      </c>
      <c r="I42" s="889">
        <v>0</v>
      </c>
      <c r="J42" s="889">
        <v>0</v>
      </c>
      <c r="K42" s="120"/>
    </row>
    <row r="43" spans="2:11" ht="11.25">
      <c r="B43" s="839">
        <f t="shared" si="0"/>
        <v>33</v>
      </c>
      <c r="C43" s="893" t="s">
        <v>169</v>
      </c>
      <c r="D43" s="891">
        <v>0</v>
      </c>
      <c r="E43" s="891">
        <v>659</v>
      </c>
      <c r="F43" s="891">
        <v>0</v>
      </c>
      <c r="G43" s="891" t="s">
        <v>7</v>
      </c>
      <c r="H43" s="889">
        <v>0</v>
      </c>
      <c r="I43" s="889">
        <v>0</v>
      </c>
      <c r="J43" s="889">
        <v>0</v>
      </c>
      <c r="K43" s="120"/>
    </row>
    <row r="44" spans="2:11" ht="11.25">
      <c r="B44" s="839">
        <f t="shared" si="0"/>
        <v>34</v>
      </c>
      <c r="C44" s="893" t="s">
        <v>728</v>
      </c>
      <c r="D44" s="891">
        <v>0</v>
      </c>
      <c r="E44" s="891">
        <v>0</v>
      </c>
      <c r="F44" s="891">
        <v>0</v>
      </c>
      <c r="G44" s="891"/>
      <c r="H44" s="887"/>
      <c r="I44" s="887"/>
      <c r="J44" s="887"/>
      <c r="K44" s="120"/>
    </row>
    <row r="45" spans="2:11" ht="11.25">
      <c r="B45" s="839">
        <f t="shared" si="0"/>
        <v>35</v>
      </c>
      <c r="C45" s="891" t="s">
        <v>542</v>
      </c>
      <c r="D45" s="891">
        <v>0</v>
      </c>
      <c r="E45" s="891">
        <v>0</v>
      </c>
      <c r="F45" s="891">
        <v>0</v>
      </c>
      <c r="G45" s="891" t="s">
        <v>8</v>
      </c>
      <c r="H45" s="889">
        <v>0</v>
      </c>
      <c r="I45" s="889">
        <v>0</v>
      </c>
      <c r="J45" s="889">
        <v>0</v>
      </c>
      <c r="K45" s="120"/>
    </row>
    <row r="46" spans="2:11" ht="11.25">
      <c r="B46" s="839">
        <f t="shared" si="0"/>
        <v>36</v>
      </c>
      <c r="C46" s="891" t="s">
        <v>543</v>
      </c>
      <c r="D46" s="891">
        <v>0</v>
      </c>
      <c r="E46" s="891">
        <v>0</v>
      </c>
      <c r="F46" s="888">
        <v>0</v>
      </c>
      <c r="G46" s="891" t="s">
        <v>9</v>
      </c>
      <c r="H46" s="889">
        <v>0</v>
      </c>
      <c r="I46" s="889">
        <v>0</v>
      </c>
      <c r="J46" s="889">
        <v>0</v>
      </c>
      <c r="K46" s="120"/>
    </row>
    <row r="47" spans="2:11" ht="11.25">
      <c r="B47" s="839">
        <f t="shared" si="0"/>
        <v>37</v>
      </c>
      <c r="C47" s="891" t="s">
        <v>172</v>
      </c>
      <c r="D47" s="891">
        <v>0</v>
      </c>
      <c r="E47" s="891">
        <v>0</v>
      </c>
      <c r="F47" s="891">
        <v>0</v>
      </c>
      <c r="G47" s="891" t="s">
        <v>10</v>
      </c>
      <c r="H47" s="889">
        <v>0</v>
      </c>
      <c r="I47" s="889">
        <v>0</v>
      </c>
      <c r="J47" s="889">
        <v>0</v>
      </c>
      <c r="K47" s="120"/>
    </row>
    <row r="48" spans="2:11" ht="11.25">
      <c r="B48" s="839">
        <f t="shared" si="0"/>
        <v>38</v>
      </c>
      <c r="C48" s="893" t="s">
        <v>173</v>
      </c>
      <c r="D48" s="894">
        <f>H24-(D34+D43)</f>
        <v>43093</v>
      </c>
      <c r="E48" s="894">
        <f>I24-(E34+E43)</f>
        <v>43093</v>
      </c>
      <c r="F48" s="894">
        <v>0</v>
      </c>
      <c r="G48" s="891" t="s">
        <v>11</v>
      </c>
      <c r="H48" s="889">
        <v>0</v>
      </c>
      <c r="I48" s="889">
        <v>0</v>
      </c>
      <c r="J48" s="889">
        <v>0</v>
      </c>
      <c r="K48" s="120"/>
    </row>
    <row r="49" spans="2:11" ht="11.25">
      <c r="B49" s="839">
        <f t="shared" si="0"/>
        <v>39</v>
      </c>
      <c r="C49" s="893" t="s">
        <v>174</v>
      </c>
      <c r="D49" s="891">
        <f>H33-D33</f>
        <v>0</v>
      </c>
      <c r="E49" s="891">
        <f>I33-E33</f>
        <v>0</v>
      </c>
      <c r="F49" s="891">
        <v>0</v>
      </c>
      <c r="G49" s="891" t="s">
        <v>12</v>
      </c>
      <c r="H49" s="889">
        <v>0</v>
      </c>
      <c r="I49" s="889">
        <v>0</v>
      </c>
      <c r="J49" s="889">
        <v>0</v>
      </c>
      <c r="K49" s="120"/>
    </row>
    <row r="50" spans="2:11" ht="11.25">
      <c r="B50" s="839">
        <f t="shared" si="0"/>
        <v>40</v>
      </c>
      <c r="C50" s="891" t="s">
        <v>1</v>
      </c>
      <c r="D50" s="891">
        <v>0</v>
      </c>
      <c r="E50" s="891">
        <v>0</v>
      </c>
      <c r="F50" s="891">
        <v>0</v>
      </c>
      <c r="G50" s="891" t="s">
        <v>13</v>
      </c>
      <c r="H50" s="889">
        <v>0</v>
      </c>
      <c r="I50" s="889">
        <v>0</v>
      </c>
      <c r="J50" s="889">
        <v>0</v>
      </c>
      <c r="K50" s="120"/>
    </row>
    <row r="51" spans="2:11" ht="11.25">
      <c r="B51" s="839">
        <f t="shared" si="0"/>
        <v>41</v>
      </c>
      <c r="C51" s="891"/>
      <c r="D51" s="891"/>
      <c r="E51" s="891"/>
      <c r="F51" s="891"/>
      <c r="G51" s="891" t="s">
        <v>14</v>
      </c>
      <c r="H51" s="889">
        <v>0</v>
      </c>
      <c r="I51" s="889">
        <v>0</v>
      </c>
      <c r="J51" s="889">
        <v>0</v>
      </c>
      <c r="K51" s="120"/>
    </row>
    <row r="52" spans="2:11" ht="11.25">
      <c r="B52" s="839">
        <f t="shared" si="0"/>
        <v>42</v>
      </c>
      <c r="C52" s="891"/>
      <c r="D52" s="891"/>
      <c r="E52" s="891"/>
      <c r="F52" s="891"/>
      <c r="G52" s="891" t="s">
        <v>15</v>
      </c>
      <c r="H52" s="889">
        <v>0</v>
      </c>
      <c r="I52" s="889">
        <v>0</v>
      </c>
      <c r="J52" s="889">
        <v>0</v>
      </c>
      <c r="K52" s="120"/>
    </row>
    <row r="53" spans="2:11" ht="12" thickBot="1">
      <c r="B53" s="849">
        <f t="shared" si="0"/>
        <v>43</v>
      </c>
      <c r="C53" s="906" t="s">
        <v>386</v>
      </c>
      <c r="D53" s="907">
        <f>SUM(D39:D51)</f>
        <v>43093</v>
      </c>
      <c r="E53" s="907">
        <f>SUM(E39:E51)</f>
        <v>43752</v>
      </c>
      <c r="F53" s="907">
        <f>SUM(F39:F51)</f>
        <v>0</v>
      </c>
      <c r="G53" s="907" t="s">
        <v>379</v>
      </c>
      <c r="H53" s="908">
        <f>SUM(H39:H52)</f>
        <v>0</v>
      </c>
      <c r="I53" s="908">
        <f>SUM(I39:I52)</f>
        <v>0</v>
      </c>
      <c r="J53" s="908">
        <f>SUM(J39:J52)</f>
        <v>0</v>
      </c>
      <c r="K53" s="120"/>
    </row>
    <row r="54" spans="2:11" ht="12" thickBot="1">
      <c r="B54" s="555">
        <f t="shared" si="0"/>
        <v>44</v>
      </c>
      <c r="C54" s="597" t="s">
        <v>381</v>
      </c>
      <c r="D54" s="196">
        <f>D34+D53</f>
        <v>43343</v>
      </c>
      <c r="E54" s="587">
        <f>E34+E53</f>
        <v>44002</v>
      </c>
      <c r="F54" s="553">
        <f>F34+F53</f>
        <v>0</v>
      </c>
      <c r="G54" s="316" t="s">
        <v>380</v>
      </c>
      <c r="H54" s="588">
        <f>H34+H53</f>
        <v>43343</v>
      </c>
      <c r="I54" s="588">
        <f>I34+I53</f>
        <v>44002</v>
      </c>
      <c r="J54" s="554">
        <f>J34+J53</f>
        <v>0</v>
      </c>
      <c r="K54" s="185"/>
    </row>
    <row r="55" spans="3:10" ht="11.25">
      <c r="C55" s="114"/>
      <c r="D55" s="113"/>
      <c r="E55" s="113"/>
      <c r="F55" s="113"/>
      <c r="G55" s="113"/>
      <c r="H55" s="113"/>
      <c r="I55" s="113"/>
      <c r="J55" s="113"/>
    </row>
  </sheetData>
  <sheetProtection selectLockedCells="1" selectUnlockedCells="1"/>
  <mergeCells count="12">
    <mergeCell ref="C4:J4"/>
    <mergeCell ref="C5:J5"/>
    <mergeCell ref="C6:J6"/>
    <mergeCell ref="B8:B10"/>
    <mergeCell ref="D1:J1"/>
    <mergeCell ref="C8:C9"/>
    <mergeCell ref="D9:F9"/>
    <mergeCell ref="H9:J9"/>
    <mergeCell ref="H8:J8"/>
    <mergeCell ref="G8:G9"/>
    <mergeCell ref="D8:F8"/>
    <mergeCell ref="B7:J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80"/>
  <sheetViews>
    <sheetView zoomScale="150" zoomScaleNormal="150" zoomScalePageLayoutView="0" workbookViewId="0" topLeftCell="A1">
      <selection activeCell="F26" sqref="F26"/>
    </sheetView>
  </sheetViews>
  <sheetFormatPr defaultColWidth="9.140625" defaultRowHeight="17.25" customHeight="1"/>
  <cols>
    <col min="1" max="1" width="3.140625" style="136" customWidth="1"/>
    <col min="2" max="2" width="33.00390625" style="65" customWidth="1"/>
    <col min="3" max="3" width="10.7109375" style="67" customWidth="1"/>
    <col min="4" max="4" width="12.28125" style="67" customWidth="1"/>
    <col min="5" max="5" width="9.140625" style="67" customWidth="1"/>
    <col min="6" max="6" width="11.28125" style="67" customWidth="1"/>
    <col min="7" max="7" width="11.140625" style="67" customWidth="1"/>
    <col min="8" max="10" width="10.00390625" style="67" customWidth="1"/>
    <col min="11" max="11" width="11.28125" style="67" customWidth="1"/>
    <col min="12" max="12" width="7.28125" style="190" hidden="1" customWidth="1"/>
    <col min="13" max="13" width="8.57421875" style="190" hidden="1" customWidth="1"/>
    <col min="14" max="14" width="7.57421875" style="190" hidden="1" customWidth="1"/>
    <col min="15" max="15" width="8.28125" style="190" hidden="1" customWidth="1"/>
    <col min="16" max="16" width="5.7109375" style="190" hidden="1" customWidth="1"/>
    <col min="17" max="17" width="8.00390625" style="190" hidden="1" customWidth="1"/>
    <col min="18" max="18" width="6.140625" style="190" hidden="1" customWidth="1"/>
    <col min="19" max="19" width="4.421875" style="366" customWidth="1"/>
    <col min="20" max="16384" width="9.140625" style="37" customWidth="1"/>
  </cols>
  <sheetData>
    <row r="1" spans="2:18" ht="17.25" customHeight="1">
      <c r="B1" s="1276" t="s">
        <v>246</v>
      </c>
      <c r="C1" s="1276"/>
      <c r="D1" s="1276"/>
      <c r="E1" s="1276"/>
      <c r="F1" s="1276"/>
      <c r="G1" s="1276"/>
      <c r="H1" s="1276"/>
      <c r="I1" s="1276"/>
      <c r="J1" s="1276"/>
      <c r="K1" s="1284"/>
      <c r="L1" s="1180"/>
      <c r="M1" s="1180"/>
      <c r="N1" s="1180"/>
      <c r="O1" s="1180"/>
      <c r="P1" s="1180"/>
      <c r="Q1" s="1180"/>
      <c r="R1" s="1180"/>
    </row>
    <row r="2" spans="1:19" ht="13.5" customHeight="1">
      <c r="A2" s="1286" t="s">
        <v>77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37"/>
      <c r="M2" s="37"/>
      <c r="N2" s="37"/>
      <c r="O2" s="37"/>
      <c r="P2" s="37"/>
      <c r="Q2" s="37"/>
      <c r="R2" s="37"/>
      <c r="S2" s="354"/>
    </row>
    <row r="3" spans="1:19" s="39" customFormat="1" ht="12" customHeight="1">
      <c r="A3" s="1150" t="s">
        <v>245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180"/>
      <c r="M3" s="1180"/>
      <c r="N3" s="1180"/>
      <c r="O3" s="1180"/>
      <c r="P3" s="1180"/>
      <c r="Q3" s="1180"/>
      <c r="R3" s="1180"/>
      <c r="S3" s="367"/>
    </row>
    <row r="4" spans="1:19" s="39" customFormat="1" ht="23.25" customHeight="1" thickBot="1">
      <c r="A4" s="137"/>
      <c r="B4" s="138"/>
      <c r="C4" s="139"/>
      <c r="D4" s="139"/>
      <c r="E4" s="139"/>
      <c r="F4" s="139"/>
      <c r="G4" s="1287" t="s">
        <v>254</v>
      </c>
      <c r="H4" s="1287"/>
      <c r="I4" s="1287"/>
      <c r="J4" s="1287"/>
      <c r="K4" s="1287"/>
      <c r="L4" s="222"/>
      <c r="M4" s="222"/>
      <c r="N4" s="222"/>
      <c r="O4" s="222"/>
      <c r="P4" s="222"/>
      <c r="Q4" s="222"/>
      <c r="R4" s="222"/>
      <c r="S4" s="367"/>
    </row>
    <row r="5" spans="1:19" s="66" customFormat="1" ht="17.25" customHeight="1" thickBot="1">
      <c r="A5" s="1291" t="s">
        <v>393</v>
      </c>
      <c r="B5" s="1289" t="s">
        <v>445</v>
      </c>
      <c r="C5" s="1271" t="s">
        <v>52</v>
      </c>
      <c r="D5" s="1271"/>
      <c r="E5" s="1271" t="s">
        <v>53</v>
      </c>
      <c r="F5" s="1271"/>
      <c r="G5" s="1271" t="s">
        <v>54</v>
      </c>
      <c r="H5" s="1271"/>
      <c r="I5" s="1292" t="s">
        <v>55</v>
      </c>
      <c r="J5" s="1275"/>
      <c r="K5" s="140" t="s">
        <v>394</v>
      </c>
      <c r="L5" s="189"/>
      <c r="S5" s="354"/>
    </row>
    <row r="6" spans="1:19" s="66" customFormat="1" ht="17.25" customHeight="1" thickBot="1">
      <c r="A6" s="1291"/>
      <c r="B6" s="1289"/>
      <c r="C6" s="1146" t="s">
        <v>244</v>
      </c>
      <c r="D6" s="1280"/>
      <c r="E6" s="1280"/>
      <c r="F6" s="1280"/>
      <c r="G6" s="1280"/>
      <c r="H6" s="1280"/>
      <c r="I6" s="1280"/>
      <c r="J6" s="1280"/>
      <c r="K6" s="1290"/>
      <c r="L6" s="189"/>
      <c r="S6" s="354"/>
    </row>
    <row r="7" spans="1:19" ht="39.75" customHeight="1" thickBot="1">
      <c r="A7" s="1291"/>
      <c r="B7" s="1289"/>
      <c r="C7" s="1259" t="s">
        <v>387</v>
      </c>
      <c r="D7" s="1259"/>
      <c r="E7" s="1259" t="s">
        <v>388</v>
      </c>
      <c r="F7" s="1259"/>
      <c r="G7" s="1259" t="s">
        <v>18</v>
      </c>
      <c r="H7" s="1259"/>
      <c r="I7" s="1260" t="s">
        <v>214</v>
      </c>
      <c r="J7" s="1261"/>
      <c r="K7" s="1288" t="s">
        <v>446</v>
      </c>
      <c r="M7" s="37"/>
      <c r="N7" s="37"/>
      <c r="O7" s="37"/>
      <c r="P7" s="37"/>
      <c r="Q7" s="37"/>
      <c r="R7" s="37"/>
      <c r="S7" s="354"/>
    </row>
    <row r="8" spans="1:19" ht="50.25" customHeight="1" thickBot="1">
      <c r="A8" s="1291"/>
      <c r="B8" s="1289"/>
      <c r="C8" s="1259"/>
      <c r="D8" s="1259"/>
      <c r="E8" s="1259"/>
      <c r="F8" s="1259"/>
      <c r="G8" s="1259"/>
      <c r="H8" s="1259"/>
      <c r="I8" s="1262"/>
      <c r="J8" s="1263"/>
      <c r="K8" s="1288"/>
      <c r="M8" s="37"/>
      <c r="N8" s="37"/>
      <c r="O8" s="37"/>
      <c r="P8" s="37"/>
      <c r="Q8" s="37"/>
      <c r="R8" s="37"/>
      <c r="S8" s="354"/>
    </row>
    <row r="9" spans="1:19" ht="33" customHeight="1" thickBot="1">
      <c r="A9" s="1291"/>
      <c r="B9" s="1289"/>
      <c r="C9" s="141" t="s">
        <v>57</v>
      </c>
      <c r="D9" s="142" t="s">
        <v>58</v>
      </c>
      <c r="E9" s="141" t="s">
        <v>57</v>
      </c>
      <c r="F9" s="141" t="s">
        <v>58</v>
      </c>
      <c r="G9" s="141" t="s">
        <v>57</v>
      </c>
      <c r="H9" s="141" t="s">
        <v>58</v>
      </c>
      <c r="I9" s="141" t="s">
        <v>57</v>
      </c>
      <c r="J9" s="141" t="s">
        <v>58</v>
      </c>
      <c r="K9" s="1288"/>
      <c r="M9" s="37"/>
      <c r="N9" s="37"/>
      <c r="O9" s="37"/>
      <c r="P9" s="37"/>
      <c r="Q9" s="37"/>
      <c r="R9" s="37"/>
      <c r="S9" s="354"/>
    </row>
    <row r="10" spans="1:19" ht="17.25" customHeight="1">
      <c r="A10" s="143" t="s">
        <v>403</v>
      </c>
      <c r="B10" s="144" t="s">
        <v>204</v>
      </c>
      <c r="C10" s="145">
        <v>1600</v>
      </c>
      <c r="E10" s="146"/>
      <c r="F10" s="147"/>
      <c r="G10" s="146"/>
      <c r="H10" s="325"/>
      <c r="I10" s="147"/>
      <c r="J10" s="147"/>
      <c r="K10" s="148">
        <f aca="true" t="shared" si="0" ref="K10:K39">SUM(C10:J10)</f>
        <v>1600</v>
      </c>
      <c r="M10" s="37"/>
      <c r="N10" s="37"/>
      <c r="O10" s="37"/>
      <c r="P10" s="37"/>
      <c r="Q10" s="37"/>
      <c r="R10" s="37"/>
      <c r="S10" s="354"/>
    </row>
    <row r="11" spans="1:19" s="38" customFormat="1" ht="17.25" customHeight="1">
      <c r="A11" s="143" t="s">
        <v>411</v>
      </c>
      <c r="B11" s="321" t="s">
        <v>205</v>
      </c>
      <c r="C11" s="322">
        <v>33533</v>
      </c>
      <c r="D11" s="323"/>
      <c r="E11" s="375" t="e">
        <f>'közhatalmi bevételek'!#REF!</f>
        <v>#REF!</v>
      </c>
      <c r="F11" s="149"/>
      <c r="G11" s="150"/>
      <c r="H11" s="326"/>
      <c r="I11" s="149"/>
      <c r="J11" s="149"/>
      <c r="K11" s="148" t="e">
        <f t="shared" si="0"/>
        <v>#REF!</v>
      </c>
      <c r="L11" s="179"/>
      <c r="S11" s="368"/>
    </row>
    <row r="12" spans="1:19" ht="17.25" customHeight="1">
      <c r="A12" s="143" t="s">
        <v>412</v>
      </c>
      <c r="B12" s="98" t="s">
        <v>206</v>
      </c>
      <c r="C12" s="80"/>
      <c r="D12" s="68">
        <v>53</v>
      </c>
      <c r="E12" s="69"/>
      <c r="F12" s="68"/>
      <c r="G12" s="69"/>
      <c r="H12" s="289"/>
      <c r="I12" s="68"/>
      <c r="J12" s="68"/>
      <c r="K12" s="148">
        <f t="shared" si="0"/>
        <v>53</v>
      </c>
      <c r="M12" s="37"/>
      <c r="N12" s="37"/>
      <c r="O12" s="37"/>
      <c r="P12" s="37"/>
      <c r="Q12" s="37"/>
      <c r="R12" s="37"/>
      <c r="S12" s="354"/>
    </row>
    <row r="13" spans="1:19" ht="17.25" customHeight="1">
      <c r="A13" s="143" t="s">
        <v>413</v>
      </c>
      <c r="B13" s="98" t="s">
        <v>207</v>
      </c>
      <c r="C13" s="80"/>
      <c r="D13" s="68">
        <v>391</v>
      </c>
      <c r="E13" s="69"/>
      <c r="F13" s="68"/>
      <c r="G13" s="69"/>
      <c r="H13" s="327"/>
      <c r="I13" s="151"/>
      <c r="J13" s="151"/>
      <c r="K13" s="148">
        <f t="shared" si="0"/>
        <v>391</v>
      </c>
      <c r="M13" s="37"/>
      <c r="N13" s="37"/>
      <c r="O13" s="37"/>
      <c r="P13" s="37"/>
      <c r="Q13" s="37"/>
      <c r="R13" s="37"/>
      <c r="S13" s="354"/>
    </row>
    <row r="14" spans="1:19" ht="17.25" customHeight="1">
      <c r="A14" s="143" t="s">
        <v>414</v>
      </c>
      <c r="B14" s="98" t="s">
        <v>208</v>
      </c>
      <c r="C14" s="80"/>
      <c r="D14" s="68"/>
      <c r="E14" s="69"/>
      <c r="F14" s="68"/>
      <c r="G14" s="69"/>
      <c r="H14" s="327"/>
      <c r="I14" s="151"/>
      <c r="J14" s="151"/>
      <c r="K14" s="148">
        <f t="shared" si="0"/>
        <v>0</v>
      </c>
      <c r="M14" s="37"/>
      <c r="N14" s="37"/>
      <c r="O14" s="37"/>
      <c r="P14" s="37"/>
      <c r="Q14" s="37"/>
      <c r="R14" s="37"/>
      <c r="S14" s="354"/>
    </row>
    <row r="15" spans="1:19" ht="17.25" customHeight="1">
      <c r="A15" s="143" t="s">
        <v>415</v>
      </c>
      <c r="B15" s="98" t="s">
        <v>209</v>
      </c>
      <c r="C15" s="80"/>
      <c r="D15" s="68">
        <v>20031</v>
      </c>
      <c r="E15" s="69"/>
      <c r="F15" s="68"/>
      <c r="G15" s="69"/>
      <c r="H15" s="327"/>
      <c r="I15" s="151"/>
      <c r="J15" s="151"/>
      <c r="K15" s="148">
        <f t="shared" si="0"/>
        <v>20031</v>
      </c>
      <c r="M15" s="37"/>
      <c r="N15" s="37"/>
      <c r="O15" s="37"/>
      <c r="P15" s="37"/>
      <c r="Q15" s="37"/>
      <c r="R15" s="37"/>
      <c r="S15" s="354"/>
    </row>
    <row r="16" spans="1:19" ht="17.25" customHeight="1">
      <c r="A16" s="143" t="s">
        <v>416</v>
      </c>
      <c r="B16" s="98" t="s">
        <v>210</v>
      </c>
      <c r="C16" s="80">
        <v>3600</v>
      </c>
      <c r="D16" s="68">
        <v>8084</v>
      </c>
      <c r="E16" s="69"/>
      <c r="F16" s="68"/>
      <c r="G16" s="69"/>
      <c r="H16" s="327"/>
      <c r="I16" s="151"/>
      <c r="J16" s="151"/>
      <c r="K16" s="148">
        <f t="shared" si="0"/>
        <v>11684</v>
      </c>
      <c r="M16" s="37"/>
      <c r="N16" s="37"/>
      <c r="O16" s="37"/>
      <c r="P16" s="37"/>
      <c r="Q16" s="37"/>
      <c r="R16" s="37"/>
      <c r="S16" s="354"/>
    </row>
    <row r="17" spans="1:19" ht="17.25" customHeight="1">
      <c r="A17" s="143" t="s">
        <v>417</v>
      </c>
      <c r="B17" s="98" t="s">
        <v>211</v>
      </c>
      <c r="C17" s="80"/>
      <c r="D17" s="68">
        <v>10160</v>
      </c>
      <c r="E17" s="69"/>
      <c r="F17" s="68"/>
      <c r="G17" s="69"/>
      <c r="H17" s="327"/>
      <c r="I17" s="151"/>
      <c r="J17" s="151"/>
      <c r="K17" s="148">
        <f t="shared" si="0"/>
        <v>10160</v>
      </c>
      <c r="M17" s="37"/>
      <c r="N17" s="37"/>
      <c r="O17" s="37"/>
      <c r="P17" s="37"/>
      <c r="Q17" s="37"/>
      <c r="R17" s="37"/>
      <c r="S17" s="354"/>
    </row>
    <row r="18" spans="1:19" ht="17.25" customHeight="1">
      <c r="A18" s="143" t="s">
        <v>418</v>
      </c>
      <c r="B18" s="98" t="s">
        <v>212</v>
      </c>
      <c r="C18" s="80">
        <v>183</v>
      </c>
      <c r="D18" s="68"/>
      <c r="E18" s="69"/>
      <c r="F18" s="68"/>
      <c r="G18" s="69"/>
      <c r="H18" s="327"/>
      <c r="I18" s="151"/>
      <c r="J18" s="151"/>
      <c r="K18" s="148">
        <f t="shared" si="0"/>
        <v>183</v>
      </c>
      <c r="M18" s="37"/>
      <c r="N18" s="37"/>
      <c r="O18" s="37"/>
      <c r="P18" s="37"/>
      <c r="Q18" s="37"/>
      <c r="R18" s="37"/>
      <c r="S18" s="354"/>
    </row>
    <row r="19" spans="1:19" ht="17.25" customHeight="1">
      <c r="A19" s="143" t="s">
        <v>447</v>
      </c>
      <c r="B19" s="101" t="s">
        <v>213</v>
      </c>
      <c r="C19" s="80">
        <v>1288</v>
      </c>
      <c r="D19" s="68">
        <v>2062</v>
      </c>
      <c r="E19" s="69"/>
      <c r="F19" s="68"/>
      <c r="G19" s="69" t="e">
        <f>'tám, végl. pe.átv  '!#REF!</f>
        <v>#REF!</v>
      </c>
      <c r="H19" s="289"/>
      <c r="J19" s="67">
        <v>0</v>
      </c>
      <c r="K19" s="148" t="e">
        <f>SUM(C19:J19)</f>
        <v>#REF!</v>
      </c>
      <c r="M19" s="37"/>
      <c r="N19" s="37"/>
      <c r="O19" s="37"/>
      <c r="P19" s="37"/>
      <c r="Q19" s="37"/>
      <c r="R19" s="37"/>
      <c r="S19" s="354"/>
    </row>
    <row r="20" spans="1:19" ht="17.25" customHeight="1">
      <c r="A20" s="143" t="s">
        <v>448</v>
      </c>
      <c r="B20" s="98" t="s">
        <v>232</v>
      </c>
      <c r="C20" s="80">
        <v>25</v>
      </c>
      <c r="D20" s="68"/>
      <c r="E20" s="69"/>
      <c r="F20" s="68"/>
      <c r="G20" s="308">
        <v>447</v>
      </c>
      <c r="H20" s="328"/>
      <c r="I20" s="191"/>
      <c r="J20" s="191"/>
      <c r="K20" s="148">
        <f t="shared" si="0"/>
        <v>472</v>
      </c>
      <c r="M20" s="37"/>
      <c r="N20" s="37"/>
      <c r="O20" s="37"/>
      <c r="P20" s="37"/>
      <c r="Q20" s="37"/>
      <c r="R20" s="37"/>
      <c r="S20" s="354"/>
    </row>
    <row r="21" spans="1:19" s="39" customFormat="1" ht="17.25" customHeight="1">
      <c r="A21" s="143" t="s">
        <v>449</v>
      </c>
      <c r="B21" s="98" t="s">
        <v>233</v>
      </c>
      <c r="C21" s="80"/>
      <c r="D21" s="68"/>
      <c r="E21" s="69"/>
      <c r="F21" s="68"/>
      <c r="G21" s="308">
        <f>'tám, végl. pe.átv  '!C13</f>
        <v>234398</v>
      </c>
      <c r="H21" s="292">
        <f>'tám, végl. pe.átv  '!D13</f>
        <v>244367</v>
      </c>
      <c r="I21" s="179"/>
      <c r="J21" s="179"/>
      <c r="K21" s="148">
        <f t="shared" si="0"/>
        <v>478765</v>
      </c>
      <c r="L21" s="191"/>
      <c r="S21" s="369"/>
    </row>
    <row r="22" spans="1:19" ht="17.25" customHeight="1">
      <c r="A22" s="143" t="s">
        <v>450</v>
      </c>
      <c r="B22" s="98" t="s">
        <v>234</v>
      </c>
      <c r="C22" s="80"/>
      <c r="D22" s="68"/>
      <c r="E22" s="69"/>
      <c r="F22" s="68"/>
      <c r="G22" s="308">
        <f>'tám, végl. pe.átv  '!C19</f>
        <v>0</v>
      </c>
      <c r="H22" s="328"/>
      <c r="I22" s="191"/>
      <c r="J22" s="191"/>
      <c r="K22" s="148">
        <f t="shared" si="0"/>
        <v>0</v>
      </c>
      <c r="M22" s="37"/>
      <c r="N22" s="37"/>
      <c r="O22" s="37"/>
      <c r="P22" s="37"/>
      <c r="Q22" s="37"/>
      <c r="R22" s="37"/>
      <c r="S22" s="354"/>
    </row>
    <row r="23" spans="1:19" ht="17.25" customHeight="1">
      <c r="A23" s="143" t="s">
        <v>451</v>
      </c>
      <c r="B23" s="98" t="s">
        <v>242</v>
      </c>
      <c r="C23" s="80"/>
      <c r="D23" s="68"/>
      <c r="E23" s="69"/>
      <c r="F23" s="68"/>
      <c r="G23" s="308"/>
      <c r="H23" s="292">
        <f>'tám, végl. pe.átv  '!D20</f>
        <v>0</v>
      </c>
      <c r="I23" s="191"/>
      <c r="J23" s="191"/>
      <c r="K23" s="148">
        <f t="shared" si="0"/>
        <v>0</v>
      </c>
      <c r="M23" s="37"/>
      <c r="N23" s="37"/>
      <c r="O23" s="37"/>
      <c r="P23" s="37"/>
      <c r="Q23" s="37"/>
      <c r="R23" s="37"/>
      <c r="S23" s="354"/>
    </row>
    <row r="24" spans="1:19" ht="17.25" customHeight="1">
      <c r="A24" s="143" t="s">
        <v>452</v>
      </c>
      <c r="B24" s="98" t="s">
        <v>243</v>
      </c>
      <c r="C24" s="80"/>
      <c r="D24" s="68"/>
      <c r="E24" s="69"/>
      <c r="F24" s="68"/>
      <c r="G24" s="308">
        <v>1300</v>
      </c>
      <c r="H24" s="328"/>
      <c r="I24" s="191"/>
      <c r="J24" s="191"/>
      <c r="K24" s="148">
        <f t="shared" si="0"/>
        <v>1300</v>
      </c>
      <c r="M24" s="37"/>
      <c r="N24" s="37"/>
      <c r="O24" s="37"/>
      <c r="P24" s="37"/>
      <c r="Q24" s="37"/>
      <c r="R24" s="37"/>
      <c r="S24" s="354"/>
    </row>
    <row r="25" spans="1:19" ht="17.25" customHeight="1">
      <c r="A25" s="143" t="s">
        <v>453</v>
      </c>
      <c r="B25" s="98" t="s">
        <v>235</v>
      </c>
      <c r="C25" s="80"/>
      <c r="D25" s="68"/>
      <c r="E25" s="69"/>
      <c r="F25" s="68"/>
      <c r="G25" s="308">
        <v>14203</v>
      </c>
      <c r="H25" s="292"/>
      <c r="I25" s="179"/>
      <c r="J25" s="179"/>
      <c r="K25" s="148">
        <f t="shared" si="0"/>
        <v>14203</v>
      </c>
      <c r="M25" s="37"/>
      <c r="N25" s="37"/>
      <c r="O25" s="37"/>
      <c r="P25" s="37"/>
      <c r="Q25" s="37"/>
      <c r="R25" s="37"/>
      <c r="S25" s="354"/>
    </row>
    <row r="26" spans="1:19" ht="17.25" customHeight="1">
      <c r="A26" s="143" t="s">
        <v>454</v>
      </c>
      <c r="B26" s="98" t="s">
        <v>215</v>
      </c>
      <c r="C26" s="80"/>
      <c r="E26" s="69">
        <f>'közhatalmi bevételek'!C13</f>
        <v>42000</v>
      </c>
      <c r="F26" s="68">
        <f>'közhatalmi bevételek'!D13</f>
        <v>42000</v>
      </c>
      <c r="G26" s="69"/>
      <c r="H26" s="327"/>
      <c r="I26" s="151"/>
      <c r="J26" s="151"/>
      <c r="K26" s="148">
        <f t="shared" si="0"/>
        <v>84000</v>
      </c>
      <c r="M26" s="37"/>
      <c r="N26" s="37"/>
      <c r="O26" s="37"/>
      <c r="P26" s="37"/>
      <c r="Q26" s="37"/>
      <c r="R26" s="37"/>
      <c r="S26" s="354"/>
    </row>
    <row r="27" spans="1:19" ht="17.25" customHeight="1">
      <c r="A27" s="143" t="s">
        <v>456</v>
      </c>
      <c r="B27" s="101" t="s">
        <v>455</v>
      </c>
      <c r="C27" s="80"/>
      <c r="E27" s="69"/>
      <c r="F27" s="68"/>
      <c r="G27" s="69"/>
      <c r="H27" s="327"/>
      <c r="I27" s="151"/>
      <c r="J27" s="151"/>
      <c r="K27" s="148">
        <f t="shared" si="0"/>
        <v>0</v>
      </c>
      <c r="M27" s="37"/>
      <c r="N27" s="37"/>
      <c r="O27" s="37"/>
      <c r="P27" s="37"/>
      <c r="Q27" s="37"/>
      <c r="R27" s="37"/>
      <c r="S27" s="354"/>
    </row>
    <row r="28" spans="1:19" ht="17.25" customHeight="1">
      <c r="A28" s="143" t="s">
        <v>457</v>
      </c>
      <c r="B28" s="98" t="s">
        <v>236</v>
      </c>
      <c r="C28" s="80"/>
      <c r="E28" s="69">
        <f>'közhatalmi bevételek'!C18</f>
        <v>10000</v>
      </c>
      <c r="F28" s="68"/>
      <c r="G28" s="69"/>
      <c r="H28" s="327"/>
      <c r="I28" s="151"/>
      <c r="J28" s="151"/>
      <c r="K28" s="148">
        <f t="shared" si="0"/>
        <v>10000</v>
      </c>
      <c r="M28" s="37"/>
      <c r="N28" s="37"/>
      <c r="O28" s="37"/>
      <c r="P28" s="37"/>
      <c r="Q28" s="37"/>
      <c r="R28" s="37"/>
      <c r="S28" s="354"/>
    </row>
    <row r="29" spans="1:19" s="39" customFormat="1" ht="17.25" customHeight="1">
      <c r="A29" s="143" t="s">
        <v>458</v>
      </c>
      <c r="B29" s="98" t="s">
        <v>216</v>
      </c>
      <c r="C29" s="80"/>
      <c r="D29" s="70"/>
      <c r="E29" s="308">
        <f>'közhatalmi bevételek'!C15</f>
        <v>0</v>
      </c>
      <c r="F29" s="68">
        <f>'közhatalmi bevételek'!D15</f>
        <v>0</v>
      </c>
      <c r="G29" s="80"/>
      <c r="H29" s="327"/>
      <c r="I29" s="151"/>
      <c r="J29" s="151"/>
      <c r="K29" s="148">
        <f t="shared" si="0"/>
        <v>0</v>
      </c>
      <c r="L29" s="191"/>
      <c r="S29" s="369"/>
    </row>
    <row r="30" spans="1:19" ht="17.25" customHeight="1">
      <c r="A30" s="143" t="s">
        <v>459</v>
      </c>
      <c r="B30" s="98" t="s">
        <v>217</v>
      </c>
      <c r="C30" s="80"/>
      <c r="D30" s="68"/>
      <c r="E30" s="308" t="e">
        <f>'közhatalmi bevételek'!#REF!</f>
        <v>#REF!</v>
      </c>
      <c r="F30" s="68"/>
      <c r="G30" s="69"/>
      <c r="H30" s="327"/>
      <c r="I30" s="151"/>
      <c r="J30" s="151"/>
      <c r="K30" s="148" t="e">
        <f t="shared" si="0"/>
        <v>#REF!</v>
      </c>
      <c r="M30" s="37"/>
      <c r="N30" s="37"/>
      <c r="O30" s="37"/>
      <c r="P30" s="37"/>
      <c r="Q30" s="37"/>
      <c r="R30" s="37"/>
      <c r="S30" s="354"/>
    </row>
    <row r="31" spans="1:19" ht="17.25" customHeight="1">
      <c r="A31" s="143" t="s">
        <v>460</v>
      </c>
      <c r="B31" s="98" t="s">
        <v>218</v>
      </c>
      <c r="C31" s="80"/>
      <c r="D31" s="68"/>
      <c r="E31" s="69"/>
      <c r="F31" s="68"/>
      <c r="G31" s="69"/>
      <c r="H31" s="327"/>
      <c r="I31" s="151"/>
      <c r="J31" s="151"/>
      <c r="K31" s="148">
        <f t="shared" si="0"/>
        <v>0</v>
      </c>
      <c r="M31" s="37"/>
      <c r="N31" s="37"/>
      <c r="O31" s="37"/>
      <c r="P31" s="37"/>
      <c r="Q31" s="37"/>
      <c r="R31" s="37"/>
      <c r="S31" s="354"/>
    </row>
    <row r="32" spans="1:19" ht="17.25" customHeight="1">
      <c r="A32" s="143" t="s">
        <v>462</v>
      </c>
      <c r="B32" s="98" t="s">
        <v>219</v>
      </c>
      <c r="C32" s="80">
        <v>140</v>
      </c>
      <c r="D32" s="68">
        <v>46</v>
      </c>
      <c r="E32" s="69"/>
      <c r="F32" s="68"/>
      <c r="G32" s="69"/>
      <c r="H32" s="327"/>
      <c r="I32" s="151"/>
      <c r="J32" s="151"/>
      <c r="K32" s="148">
        <f t="shared" si="0"/>
        <v>186</v>
      </c>
      <c r="M32" s="37"/>
      <c r="N32" s="37"/>
      <c r="O32" s="37"/>
      <c r="P32" s="37"/>
      <c r="Q32" s="37"/>
      <c r="R32" s="37"/>
      <c r="S32" s="354"/>
    </row>
    <row r="33" spans="1:19" ht="17.25" customHeight="1">
      <c r="A33" s="143" t="s">
        <v>463</v>
      </c>
      <c r="B33" s="144" t="s">
        <v>220</v>
      </c>
      <c r="C33" s="152"/>
      <c r="D33" s="147"/>
      <c r="E33" s="146"/>
      <c r="F33" s="147"/>
      <c r="G33" s="309">
        <v>5065</v>
      </c>
      <c r="H33" s="327"/>
      <c r="I33" s="151"/>
      <c r="J33" s="151"/>
      <c r="K33" s="148">
        <f t="shared" si="0"/>
        <v>5065</v>
      </c>
      <c r="M33" s="37"/>
      <c r="N33" s="37"/>
      <c r="O33" s="37"/>
      <c r="P33" s="37"/>
      <c r="Q33" s="37"/>
      <c r="R33" s="37"/>
      <c r="S33" s="354"/>
    </row>
    <row r="34" spans="1:19" ht="17.25" customHeight="1">
      <c r="A34" s="143" t="s">
        <v>475</v>
      </c>
      <c r="B34" s="144" t="s">
        <v>221</v>
      </c>
      <c r="C34" s="152"/>
      <c r="D34" s="147"/>
      <c r="E34" s="146"/>
      <c r="F34" s="147"/>
      <c r="G34" s="309">
        <v>0</v>
      </c>
      <c r="H34" s="327"/>
      <c r="I34" s="151"/>
      <c r="J34" s="151"/>
      <c r="K34" s="148">
        <f t="shared" si="0"/>
        <v>0</v>
      </c>
      <c r="M34" s="37"/>
      <c r="N34" s="37"/>
      <c r="O34" s="37"/>
      <c r="P34" s="37"/>
      <c r="Q34" s="37"/>
      <c r="R34" s="37"/>
      <c r="S34" s="354"/>
    </row>
    <row r="35" spans="1:19" ht="17.25" customHeight="1">
      <c r="A35" s="143" t="s">
        <v>476</v>
      </c>
      <c r="B35" s="144" t="s">
        <v>222</v>
      </c>
      <c r="C35" s="152"/>
      <c r="D35" s="147"/>
      <c r="E35" s="146"/>
      <c r="F35" s="147"/>
      <c r="G35" s="309">
        <v>455</v>
      </c>
      <c r="H35" s="327"/>
      <c r="I35" s="151"/>
      <c r="J35" s="151"/>
      <c r="K35" s="148">
        <f t="shared" si="0"/>
        <v>455</v>
      </c>
      <c r="M35" s="37"/>
      <c r="N35" s="37"/>
      <c r="O35" s="37"/>
      <c r="P35" s="37"/>
      <c r="Q35" s="37"/>
      <c r="R35" s="37"/>
      <c r="S35" s="354"/>
    </row>
    <row r="36" spans="1:19" ht="17.25" customHeight="1">
      <c r="A36" s="143" t="s">
        <v>477</v>
      </c>
      <c r="B36" s="144" t="s">
        <v>464</v>
      </c>
      <c r="C36" s="152"/>
      <c r="D36" s="147"/>
      <c r="E36" s="146"/>
      <c r="F36" s="147"/>
      <c r="G36" s="309">
        <v>500</v>
      </c>
      <c r="H36" s="327"/>
      <c r="I36" s="151"/>
      <c r="J36" s="151"/>
      <c r="K36" s="148">
        <f t="shared" si="0"/>
        <v>500</v>
      </c>
      <c r="M36" s="37"/>
      <c r="N36" s="37"/>
      <c r="O36" s="37"/>
      <c r="P36" s="37"/>
      <c r="Q36" s="37"/>
      <c r="R36" s="37"/>
      <c r="S36" s="354"/>
    </row>
    <row r="37" spans="1:19" ht="17.25" customHeight="1">
      <c r="A37" s="143" t="s">
        <v>478</v>
      </c>
      <c r="B37" s="144" t="s">
        <v>223</v>
      </c>
      <c r="C37" s="152"/>
      <c r="D37" s="147"/>
      <c r="E37" s="146"/>
      <c r="F37" s="147"/>
      <c r="G37" s="309">
        <v>2032</v>
      </c>
      <c r="H37" s="327"/>
      <c r="I37" s="151"/>
      <c r="J37" s="151"/>
      <c r="K37" s="148">
        <f t="shared" si="0"/>
        <v>2032</v>
      </c>
      <c r="M37" s="37"/>
      <c r="N37" s="37"/>
      <c r="O37" s="37"/>
      <c r="P37" s="37"/>
      <c r="Q37" s="37"/>
      <c r="R37" s="37"/>
      <c r="S37" s="354"/>
    </row>
    <row r="38" spans="1:19" ht="17.25" customHeight="1">
      <c r="A38" s="143" t="s">
        <v>479</v>
      </c>
      <c r="B38" s="144" t="s">
        <v>224</v>
      </c>
      <c r="C38" s="152"/>
      <c r="D38" s="311">
        <v>2286</v>
      </c>
      <c r="E38" s="152"/>
      <c r="F38" s="147"/>
      <c r="G38" s="310"/>
      <c r="H38" s="289"/>
      <c r="K38" s="148">
        <f t="shared" si="0"/>
        <v>2286</v>
      </c>
      <c r="M38" s="37"/>
      <c r="N38" s="37"/>
      <c r="O38" s="37"/>
      <c r="P38" s="37"/>
      <c r="Q38" s="37"/>
      <c r="R38" s="37"/>
      <c r="S38" s="354"/>
    </row>
    <row r="39" spans="1:19" ht="17.25" customHeight="1" thickBot="1">
      <c r="A39" s="143" t="s">
        <v>480</v>
      </c>
      <c r="B39" s="144" t="s">
        <v>225</v>
      </c>
      <c r="C39" s="152"/>
      <c r="D39" s="147"/>
      <c r="E39" s="146"/>
      <c r="F39" s="147"/>
      <c r="G39" s="146"/>
      <c r="H39" s="327"/>
      <c r="I39" s="151"/>
      <c r="J39" s="151"/>
      <c r="K39" s="148">
        <f t="shared" si="0"/>
        <v>0</v>
      </c>
      <c r="M39" s="37"/>
      <c r="N39" s="37"/>
      <c r="O39" s="37"/>
      <c r="P39" s="37"/>
      <c r="Q39" s="37"/>
      <c r="R39" s="37"/>
      <c r="S39" s="354"/>
    </row>
    <row r="40" spans="1:19" ht="17.25" customHeight="1" thickBot="1">
      <c r="A40" s="1253" t="s">
        <v>484</v>
      </c>
      <c r="B40" s="1254"/>
      <c r="C40" s="223">
        <f>SUM(C10:C39)</f>
        <v>40369</v>
      </c>
      <c r="D40" s="223">
        <f>SUM(D10:D39)</f>
        <v>43113</v>
      </c>
      <c r="E40" s="341" t="e">
        <f>SUM(E10:E39)</f>
        <v>#REF!</v>
      </c>
      <c r="F40" s="342">
        <f>SUM(F10:F39)</f>
        <v>42000</v>
      </c>
      <c r="G40" s="223" t="e">
        <f>SUM(G10:G39)</f>
        <v>#REF!</v>
      </c>
      <c r="H40" s="329">
        <f>SUM(H12:H39)</f>
        <v>244367</v>
      </c>
      <c r="I40" s="329">
        <f>SUM(I12:I39)</f>
        <v>0</v>
      </c>
      <c r="J40" s="329">
        <f>SUM(J12:J39)</f>
        <v>0</v>
      </c>
      <c r="K40" s="224" t="e">
        <f>SUM(C40:J40)</f>
        <v>#REF!</v>
      </c>
      <c r="M40" s="37"/>
      <c r="N40" s="37"/>
      <c r="O40" s="37"/>
      <c r="P40" s="37"/>
      <c r="Q40" s="37"/>
      <c r="R40" s="37"/>
      <c r="S40" s="354"/>
    </row>
    <row r="41" spans="13:19" ht="17.25" customHeight="1">
      <c r="M41" s="37"/>
      <c r="N41" s="37"/>
      <c r="O41" s="37"/>
      <c r="P41" s="37"/>
      <c r="Q41" s="37"/>
      <c r="R41" s="37"/>
      <c r="S41" s="354"/>
    </row>
    <row r="42" spans="13:19" ht="17.25" customHeight="1">
      <c r="M42" s="37"/>
      <c r="N42" s="37"/>
      <c r="O42" s="37"/>
      <c r="P42" s="37"/>
      <c r="Q42" s="37"/>
      <c r="R42" s="37"/>
      <c r="S42" s="354"/>
    </row>
    <row r="43" spans="13:19" ht="17.25" customHeight="1">
      <c r="M43" s="37"/>
      <c r="N43" s="37"/>
      <c r="O43" s="37"/>
      <c r="P43" s="37"/>
      <c r="Q43" s="37"/>
      <c r="R43" s="37"/>
      <c r="S43" s="354"/>
    </row>
    <row r="44" spans="13:19" ht="17.25" customHeight="1">
      <c r="M44" s="37"/>
      <c r="N44" s="37"/>
      <c r="O44" s="37"/>
      <c r="P44" s="37"/>
      <c r="Q44" s="37"/>
      <c r="R44" s="37"/>
      <c r="S44" s="354"/>
    </row>
    <row r="45" spans="13:19" ht="17.25" customHeight="1">
      <c r="M45" s="37"/>
      <c r="N45" s="37"/>
      <c r="O45" s="37"/>
      <c r="P45" s="37"/>
      <c r="Q45" s="37"/>
      <c r="R45" s="37"/>
      <c r="S45" s="354"/>
    </row>
    <row r="46" spans="13:19" ht="17.25" customHeight="1">
      <c r="M46" s="37"/>
      <c r="N46" s="37"/>
      <c r="O46" s="37"/>
      <c r="P46" s="37"/>
      <c r="Q46" s="37"/>
      <c r="R46" s="37"/>
      <c r="S46" s="354"/>
    </row>
    <row r="47" spans="13:19" ht="17.25" customHeight="1">
      <c r="M47" s="37"/>
      <c r="N47" s="37"/>
      <c r="O47" s="37"/>
      <c r="P47" s="37"/>
      <c r="Q47" s="37"/>
      <c r="R47" s="37"/>
      <c r="S47" s="354"/>
    </row>
    <row r="48" spans="13:19" ht="17.25" customHeight="1">
      <c r="M48" s="37"/>
      <c r="N48" s="37"/>
      <c r="O48" s="37"/>
      <c r="P48" s="37"/>
      <c r="Q48" s="37"/>
      <c r="R48" s="37"/>
      <c r="S48" s="354"/>
    </row>
    <row r="49" spans="13:19" ht="17.25" customHeight="1">
      <c r="M49" s="37"/>
      <c r="N49" s="37"/>
      <c r="O49" s="37"/>
      <c r="P49" s="37"/>
      <c r="Q49" s="37"/>
      <c r="R49" s="37"/>
      <c r="S49" s="354"/>
    </row>
    <row r="50" spans="13:19" ht="17.25" customHeight="1">
      <c r="M50" s="37"/>
      <c r="N50" s="37"/>
      <c r="O50" s="37"/>
      <c r="P50" s="37"/>
      <c r="Q50" s="37"/>
      <c r="R50" s="37"/>
      <c r="S50" s="354"/>
    </row>
    <row r="51" spans="13:19" ht="17.25" customHeight="1">
      <c r="M51" s="37"/>
      <c r="N51" s="37"/>
      <c r="O51" s="37"/>
      <c r="P51" s="37"/>
      <c r="Q51" s="37"/>
      <c r="R51" s="37"/>
      <c r="S51" s="354"/>
    </row>
    <row r="52" spans="13:19" ht="17.25" customHeight="1">
      <c r="M52" s="37"/>
      <c r="N52" s="37"/>
      <c r="O52" s="37"/>
      <c r="P52" s="37"/>
      <c r="Q52" s="37"/>
      <c r="R52" s="37"/>
      <c r="S52" s="354"/>
    </row>
    <row r="53" spans="13:19" ht="17.25" customHeight="1">
      <c r="M53" s="37"/>
      <c r="N53" s="37"/>
      <c r="O53" s="37"/>
      <c r="P53" s="37"/>
      <c r="Q53" s="37"/>
      <c r="R53" s="37"/>
      <c r="S53" s="354"/>
    </row>
    <row r="54" spans="13:19" ht="17.25" customHeight="1">
      <c r="M54" s="37"/>
      <c r="N54" s="37"/>
      <c r="O54" s="37"/>
      <c r="P54" s="37"/>
      <c r="Q54" s="37"/>
      <c r="R54" s="37"/>
      <c r="S54" s="354"/>
    </row>
    <row r="55" spans="13:19" ht="17.25" customHeight="1">
      <c r="M55" s="37"/>
      <c r="N55" s="37"/>
      <c r="O55" s="37"/>
      <c r="P55" s="37"/>
      <c r="Q55" s="37"/>
      <c r="R55" s="37"/>
      <c r="S55" s="354"/>
    </row>
    <row r="56" spans="13:19" ht="17.25" customHeight="1">
      <c r="M56" s="37"/>
      <c r="N56" s="37"/>
      <c r="O56" s="37"/>
      <c r="P56" s="37"/>
      <c r="Q56" s="37"/>
      <c r="R56" s="37"/>
      <c r="S56" s="354"/>
    </row>
    <row r="57" spans="13:19" ht="17.25" customHeight="1">
      <c r="M57" s="37"/>
      <c r="N57" s="37"/>
      <c r="O57" s="37"/>
      <c r="P57" s="37"/>
      <c r="Q57" s="37"/>
      <c r="R57" s="37"/>
      <c r="S57" s="354"/>
    </row>
    <row r="58" spans="13:19" ht="17.25" customHeight="1">
      <c r="M58" s="37"/>
      <c r="N58" s="37"/>
      <c r="O58" s="37"/>
      <c r="P58" s="37"/>
      <c r="Q58" s="37"/>
      <c r="R58" s="37"/>
      <c r="S58" s="354"/>
    </row>
    <row r="64" spans="2:24" ht="17.25" customHeight="1">
      <c r="B64" s="1276" t="s">
        <v>465</v>
      </c>
      <c r="C64" s="1180"/>
      <c r="D64" s="1180"/>
      <c r="E64" s="1180"/>
      <c r="F64" s="1180"/>
      <c r="G64" s="1180"/>
      <c r="H64" s="1180"/>
      <c r="I64" s="1180"/>
      <c r="J64" s="1180"/>
      <c r="K64" s="1180"/>
      <c r="L64" s="1180"/>
      <c r="M64" s="1180"/>
      <c r="N64" s="1180"/>
      <c r="O64" s="1180"/>
      <c r="P64" s="1180"/>
      <c r="Q64" s="1180"/>
      <c r="R64" s="1180"/>
      <c r="W64" s="38"/>
      <c r="X64" s="38"/>
    </row>
    <row r="65" spans="4:23" ht="17.25" customHeight="1">
      <c r="D65" s="65"/>
      <c r="E65" s="65"/>
      <c r="F65" s="65"/>
      <c r="G65" s="65"/>
      <c r="H65" s="65"/>
      <c r="I65" s="65"/>
      <c r="J65" s="65"/>
      <c r="K65" s="65"/>
      <c r="W65" s="38"/>
    </row>
    <row r="66" spans="1:18" ht="17.25" customHeight="1">
      <c r="A66" s="1150" t="s">
        <v>444</v>
      </c>
      <c r="B66" s="1180"/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</row>
    <row r="67" spans="1:18" ht="17.25" customHeight="1">
      <c r="A67" s="1150" t="s">
        <v>245</v>
      </c>
      <c r="B67" s="1180"/>
      <c r="C67" s="1180"/>
      <c r="D67" s="1180"/>
      <c r="E67" s="1180"/>
      <c r="F67" s="1180"/>
      <c r="G67" s="1180"/>
      <c r="H67" s="1180"/>
      <c r="I67" s="1180"/>
      <c r="J67" s="1180"/>
      <c r="K67" s="1180"/>
      <c r="L67" s="1180"/>
      <c r="M67" s="1180"/>
      <c r="N67" s="1180"/>
      <c r="O67" s="1180"/>
      <c r="P67" s="1180"/>
      <c r="Q67" s="1180"/>
      <c r="R67" s="1180"/>
    </row>
    <row r="68" spans="2:11" ht="17.25" customHeight="1">
      <c r="B68" s="138"/>
      <c r="C68" s="139"/>
      <c r="D68" s="139"/>
      <c r="E68" s="139"/>
      <c r="F68" s="139"/>
      <c r="G68" s="139"/>
      <c r="H68" s="139"/>
      <c r="I68" s="139"/>
      <c r="J68" s="139"/>
      <c r="K68" s="139"/>
    </row>
    <row r="69" spans="1:18" ht="12.75" customHeight="1" thickBot="1">
      <c r="A69" s="1282" t="s">
        <v>254</v>
      </c>
      <c r="B69" s="1228"/>
      <c r="C69" s="1228"/>
      <c r="D69" s="1228"/>
      <c r="E69" s="1228"/>
      <c r="F69" s="1228"/>
      <c r="G69" s="1228"/>
      <c r="H69" s="1228"/>
      <c r="I69" s="1228"/>
      <c r="J69" s="1228"/>
      <c r="K69" s="1228"/>
      <c r="L69" s="1283"/>
      <c r="M69" s="1283"/>
      <c r="N69" s="1283"/>
      <c r="O69" s="1283"/>
      <c r="P69" s="1283"/>
      <c r="Q69" s="1283"/>
      <c r="R69" s="1283"/>
    </row>
    <row r="70" spans="1:19" s="66" customFormat="1" ht="11.25" customHeight="1">
      <c r="A70" s="1266" t="s">
        <v>393</v>
      </c>
      <c r="B70" s="1255" t="s">
        <v>76</v>
      </c>
      <c r="C70" s="1273" t="s">
        <v>52</v>
      </c>
      <c r="D70" s="1272"/>
      <c r="E70" s="1272" t="s">
        <v>53</v>
      </c>
      <c r="F70" s="1272"/>
      <c r="G70" s="1272" t="s">
        <v>54</v>
      </c>
      <c r="H70" s="1272"/>
      <c r="I70" s="1274"/>
      <c r="J70" s="1273"/>
      <c r="K70" s="202" t="s">
        <v>55</v>
      </c>
      <c r="L70" s="1275" t="s">
        <v>394</v>
      </c>
      <c r="M70" s="1271"/>
      <c r="N70" s="1271" t="s">
        <v>395</v>
      </c>
      <c r="O70" s="1271"/>
      <c r="P70" s="1271" t="s">
        <v>396</v>
      </c>
      <c r="Q70" s="1271"/>
      <c r="R70" s="198" t="s">
        <v>493</v>
      </c>
      <c r="S70" s="366"/>
    </row>
    <row r="71" spans="1:18" ht="31.5" customHeight="1">
      <c r="A71" s="1267"/>
      <c r="B71" s="1256"/>
      <c r="C71" s="1277" t="s">
        <v>466</v>
      </c>
      <c r="D71" s="1280"/>
      <c r="E71" s="1280"/>
      <c r="F71" s="1280"/>
      <c r="G71" s="1280"/>
      <c r="H71" s="1280"/>
      <c r="I71" s="1280"/>
      <c r="J71" s="1280"/>
      <c r="K71" s="1281"/>
      <c r="L71" s="1277" t="s">
        <v>435</v>
      </c>
      <c r="M71" s="1278"/>
      <c r="N71" s="1278"/>
      <c r="O71" s="1278"/>
      <c r="P71" s="1278"/>
      <c r="Q71" s="1278"/>
      <c r="R71" s="1279"/>
    </row>
    <row r="72" spans="1:18" ht="36" customHeight="1" thickBot="1">
      <c r="A72" s="1267"/>
      <c r="B72" s="1256"/>
      <c r="C72" s="1258" t="s">
        <v>387</v>
      </c>
      <c r="D72" s="1259"/>
      <c r="E72" s="1259" t="s">
        <v>388</v>
      </c>
      <c r="F72" s="1259"/>
      <c r="G72" s="1259" t="s">
        <v>18</v>
      </c>
      <c r="H72" s="1259"/>
      <c r="I72" s="1260"/>
      <c r="J72" s="1261"/>
      <c r="K72" s="1269" t="s">
        <v>446</v>
      </c>
      <c r="L72" s="1258" t="s">
        <v>387</v>
      </c>
      <c r="M72" s="1259"/>
      <c r="N72" s="1259" t="s">
        <v>388</v>
      </c>
      <c r="O72" s="1259"/>
      <c r="P72" s="1259" t="s">
        <v>18</v>
      </c>
      <c r="Q72" s="1259"/>
      <c r="R72" s="1264" t="s">
        <v>446</v>
      </c>
    </row>
    <row r="73" spans="1:18" ht="35.25" customHeight="1" thickBot="1">
      <c r="A73" s="1267"/>
      <c r="B73" s="1256"/>
      <c r="C73" s="1258"/>
      <c r="D73" s="1259"/>
      <c r="E73" s="1259"/>
      <c r="F73" s="1259"/>
      <c r="G73" s="1259"/>
      <c r="H73" s="1259"/>
      <c r="I73" s="1262"/>
      <c r="J73" s="1263"/>
      <c r="K73" s="1269"/>
      <c r="L73" s="1258"/>
      <c r="M73" s="1259"/>
      <c r="N73" s="1259"/>
      <c r="O73" s="1259"/>
      <c r="P73" s="1259"/>
      <c r="Q73" s="1259"/>
      <c r="R73" s="1264"/>
    </row>
    <row r="74" spans="1:18" ht="32.25" customHeight="1" thickBot="1">
      <c r="A74" s="1268"/>
      <c r="B74" s="1257"/>
      <c r="C74" s="314" t="s">
        <v>57</v>
      </c>
      <c r="D74" s="204" t="s">
        <v>58</v>
      </c>
      <c r="E74" s="203" t="s">
        <v>57</v>
      </c>
      <c r="F74" s="203" t="s">
        <v>58</v>
      </c>
      <c r="G74" s="203" t="s">
        <v>57</v>
      </c>
      <c r="H74" s="203" t="s">
        <v>58</v>
      </c>
      <c r="I74" s="203" t="s">
        <v>57</v>
      </c>
      <c r="J74" s="203" t="s">
        <v>58</v>
      </c>
      <c r="K74" s="1270"/>
      <c r="L74" s="206" t="s">
        <v>57</v>
      </c>
      <c r="M74" s="207" t="s">
        <v>58</v>
      </c>
      <c r="N74" s="201" t="s">
        <v>57</v>
      </c>
      <c r="O74" s="201" t="s">
        <v>58</v>
      </c>
      <c r="P74" s="201" t="s">
        <v>57</v>
      </c>
      <c r="Q74" s="201" t="s">
        <v>58</v>
      </c>
      <c r="R74" s="1265"/>
    </row>
    <row r="75" spans="1:18" ht="17.25" customHeight="1">
      <c r="A75" s="153">
        <v>1</v>
      </c>
      <c r="B75" s="362" t="s">
        <v>469</v>
      </c>
      <c r="C75" s="164">
        <v>10</v>
      </c>
      <c r="D75" s="164">
        <v>0</v>
      </c>
      <c r="E75" s="164"/>
      <c r="F75" s="164"/>
      <c r="G75" s="164"/>
      <c r="H75" s="164"/>
      <c r="I75" s="164"/>
      <c r="J75" s="164"/>
      <c r="K75" s="313">
        <f>SUM(C75:H75)</f>
        <v>10</v>
      </c>
      <c r="L75" s="208">
        <v>20</v>
      </c>
      <c r="M75" s="208">
        <v>188</v>
      </c>
      <c r="N75" s="208"/>
      <c r="O75" s="208"/>
      <c r="P75" s="208"/>
      <c r="Q75" s="208"/>
      <c r="R75" s="209">
        <f>SUM(L75:Q75)</f>
        <v>208</v>
      </c>
    </row>
    <row r="76" spans="1:18" ht="17.25" customHeight="1">
      <c r="A76" s="153">
        <v>2</v>
      </c>
      <c r="B76" s="363" t="s">
        <v>468</v>
      </c>
      <c r="C76" s="164"/>
      <c r="D76" s="164">
        <v>284</v>
      </c>
      <c r="E76" s="164"/>
      <c r="F76" s="164"/>
      <c r="G76" s="164"/>
      <c r="H76" s="164"/>
      <c r="I76" s="164"/>
      <c r="J76" s="164"/>
      <c r="K76" s="336">
        <f>SUM(C76:H76)</f>
        <v>284</v>
      </c>
      <c r="L76" s="164"/>
      <c r="M76" s="164"/>
      <c r="N76" s="164"/>
      <c r="O76" s="164"/>
      <c r="P76" s="164"/>
      <c r="Q76" s="164"/>
      <c r="R76" s="330"/>
    </row>
    <row r="77" spans="1:18" ht="17.25" customHeight="1">
      <c r="A77" s="153">
        <v>3</v>
      </c>
      <c r="B77" s="363" t="s">
        <v>467</v>
      </c>
      <c r="C77" s="164">
        <v>3</v>
      </c>
      <c r="D77" s="164">
        <v>78</v>
      </c>
      <c r="E77" s="164"/>
      <c r="F77" s="164"/>
      <c r="G77" s="164"/>
      <c r="H77" s="164"/>
      <c r="I77" s="164"/>
      <c r="J77" s="164"/>
      <c r="K77" s="336">
        <f>SUM(C77:H77)</f>
        <v>81</v>
      </c>
      <c r="L77" s="164"/>
      <c r="M77" s="164"/>
      <c r="N77" s="164"/>
      <c r="O77" s="164"/>
      <c r="P77" s="164"/>
      <c r="Q77" s="164"/>
      <c r="R77" s="330"/>
    </row>
    <row r="78" spans="1:18" ht="17.25" customHeight="1">
      <c r="A78" s="143">
        <v>4</v>
      </c>
      <c r="B78" s="363" t="s">
        <v>470</v>
      </c>
      <c r="C78" s="361">
        <v>2</v>
      </c>
      <c r="D78" s="205"/>
      <c r="E78" s="205"/>
      <c r="F78" s="205"/>
      <c r="G78" s="205"/>
      <c r="H78" s="205"/>
      <c r="I78" s="205"/>
      <c r="J78" s="205"/>
      <c r="K78" s="336">
        <f>SUM(C78:H78)</f>
        <v>2</v>
      </c>
      <c r="L78" s="210"/>
      <c r="M78" s="210"/>
      <c r="N78" s="210"/>
      <c r="O78" s="210"/>
      <c r="P78" s="210"/>
      <c r="Q78" s="210"/>
      <c r="R78" s="211"/>
    </row>
    <row r="79" spans="1:18" ht="17.25" customHeight="1" thickBot="1">
      <c r="A79" s="337">
        <v>5</v>
      </c>
      <c r="B79" s="364" t="s">
        <v>471</v>
      </c>
      <c r="C79" s="361"/>
      <c r="D79" s="205">
        <v>40</v>
      </c>
      <c r="E79" s="205"/>
      <c r="F79" s="205"/>
      <c r="G79" s="205"/>
      <c r="H79" s="205"/>
      <c r="I79" s="205"/>
      <c r="J79" s="205"/>
      <c r="K79" s="365">
        <f>SUM(C79:J79)</f>
        <v>40</v>
      </c>
      <c r="L79" s="210"/>
      <c r="M79" s="210"/>
      <c r="N79" s="210"/>
      <c r="O79" s="210"/>
      <c r="P79" s="210"/>
      <c r="Q79" s="210"/>
      <c r="R79" s="211"/>
    </row>
    <row r="80" spans="1:19" ht="17.25" customHeight="1" thickBot="1">
      <c r="A80" s="324" t="s">
        <v>226</v>
      </c>
      <c r="B80" s="331"/>
      <c r="C80" s="332">
        <f>SUM(C74:C78)</f>
        <v>15</v>
      </c>
      <c r="D80" s="332">
        <f>SUM(D74:D79)</f>
        <v>402</v>
      </c>
      <c r="E80" s="333">
        <f>SUM(E74)</f>
        <v>0</v>
      </c>
      <c r="F80" s="333">
        <f>SUM(F74)</f>
        <v>0</v>
      </c>
      <c r="G80" s="333">
        <f>SUM(G74)</f>
        <v>0</v>
      </c>
      <c r="H80" s="333">
        <f>SUM(H74:H78)</f>
        <v>0</v>
      </c>
      <c r="I80" s="334"/>
      <c r="J80" s="334"/>
      <c r="K80" s="335">
        <f>SUM(K74:K79)</f>
        <v>417</v>
      </c>
      <c r="L80" s="312">
        <f>SUM(L75:L78)</f>
        <v>20</v>
      </c>
      <c r="M80" s="199">
        <f>SUM(M75:M78)</f>
        <v>188</v>
      </c>
      <c r="N80" s="199"/>
      <c r="O80" s="199"/>
      <c r="P80" s="199"/>
      <c r="Q80" s="199"/>
      <c r="R80" s="212">
        <f>SUM(L80:Q80)</f>
        <v>208</v>
      </c>
      <c r="S80" s="367"/>
    </row>
  </sheetData>
  <sheetProtection selectLockedCells="1" selectUnlockedCells="1"/>
  <mergeCells count="41">
    <mergeCell ref="G7:H8"/>
    <mergeCell ref="E7:F8"/>
    <mergeCell ref="I7:J8"/>
    <mergeCell ref="B1:R1"/>
    <mergeCell ref="A3:R3"/>
    <mergeCell ref="G5:H5"/>
    <mergeCell ref="A2:K2"/>
    <mergeCell ref="G4:K4"/>
    <mergeCell ref="C7:D8"/>
    <mergeCell ref="C5:D5"/>
    <mergeCell ref="K7:K9"/>
    <mergeCell ref="B5:B9"/>
    <mergeCell ref="E5:F5"/>
    <mergeCell ref="C6:K6"/>
    <mergeCell ref="A5:A9"/>
    <mergeCell ref="I5:J5"/>
    <mergeCell ref="N72:O73"/>
    <mergeCell ref="I70:J70"/>
    <mergeCell ref="L70:M70"/>
    <mergeCell ref="B64:R64"/>
    <mergeCell ref="L71:R71"/>
    <mergeCell ref="C71:K71"/>
    <mergeCell ref="A66:R66"/>
    <mergeCell ref="G70:H70"/>
    <mergeCell ref="A69:R69"/>
    <mergeCell ref="A40:B40"/>
    <mergeCell ref="B70:B74"/>
    <mergeCell ref="L72:M73"/>
    <mergeCell ref="A67:R67"/>
    <mergeCell ref="C72:D73"/>
    <mergeCell ref="P72:Q73"/>
    <mergeCell ref="I72:J73"/>
    <mergeCell ref="R72:R74"/>
    <mergeCell ref="A70:A74"/>
    <mergeCell ref="K72:K74"/>
    <mergeCell ref="G72:H73"/>
    <mergeCell ref="P70:Q70"/>
    <mergeCell ref="N70:O70"/>
    <mergeCell ref="E72:F73"/>
    <mergeCell ref="E70:F70"/>
    <mergeCell ref="C70:D70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18"/>
  <sheetViews>
    <sheetView zoomScalePageLayoutView="0" workbookViewId="0" topLeftCell="A22">
      <selection activeCell="K9" sqref="K9"/>
    </sheetView>
  </sheetViews>
  <sheetFormatPr defaultColWidth="9.140625" defaultRowHeight="18" customHeight="1"/>
  <cols>
    <col min="1" max="1" width="6.140625" style="27" customWidth="1"/>
    <col min="2" max="3" width="3.57421875" style="17" customWidth="1"/>
    <col min="4" max="4" width="41.57421875" style="21" customWidth="1"/>
    <col min="5" max="5" width="17.140625" style="17" customWidth="1"/>
    <col min="6" max="6" width="16.421875" style="17" customWidth="1"/>
    <col min="7" max="7" width="8.140625" style="17" hidden="1" customWidth="1"/>
    <col min="8" max="16384" width="9.140625" style="27" customWidth="1"/>
  </cols>
  <sheetData>
    <row r="1" spans="2:7" ht="34.5" customHeight="1">
      <c r="B1" s="1297" t="s">
        <v>925</v>
      </c>
      <c r="C1" s="1298"/>
      <c r="D1" s="1298"/>
      <c r="E1" s="1298"/>
      <c r="F1" s="1298"/>
      <c r="G1" s="1298"/>
    </row>
    <row r="2" ht="18" customHeight="1">
      <c r="K2" s="616"/>
    </row>
    <row r="3" spans="2:7" ht="15.75" customHeight="1">
      <c r="B3" s="1244" t="s">
        <v>836</v>
      </c>
      <c r="C3" s="1244"/>
      <c r="D3" s="1244"/>
      <c r="E3" s="1244"/>
      <c r="F3" s="1244"/>
      <c r="G3" s="1244"/>
    </row>
    <row r="4" spans="2:7" ht="45.75" customHeight="1">
      <c r="B4" s="1308" t="s">
        <v>924</v>
      </c>
      <c r="C4" s="1309"/>
      <c r="D4" s="1309"/>
      <c r="E4" s="1309"/>
      <c r="F4" s="1309"/>
      <c r="G4" s="1309"/>
    </row>
    <row r="5" spans="2:7" ht="20.25" customHeight="1">
      <c r="B5" s="1244" t="s">
        <v>714</v>
      </c>
      <c r="C5" s="1244"/>
      <c r="D5" s="1244"/>
      <c r="E5" s="1244"/>
      <c r="F5" s="1244"/>
      <c r="G5" s="1244"/>
    </row>
    <row r="6" s="28" customFormat="1" ht="48.75" customHeight="1"/>
    <row r="7" spans="2:7" s="28" customFormat="1" ht="14.25" customHeight="1">
      <c r="B7" s="1300" t="s">
        <v>260</v>
      </c>
      <c r="C7" s="1300"/>
      <c r="D7" s="1300"/>
      <c r="E7" s="1300"/>
      <c r="F7" s="1300"/>
      <c r="G7" s="1300"/>
    </row>
    <row r="8" spans="2:7" ht="43.5" customHeight="1">
      <c r="B8" s="1301" t="s">
        <v>393</v>
      </c>
      <c r="C8" s="1303" t="s">
        <v>52</v>
      </c>
      <c r="D8" s="1303"/>
      <c r="E8" s="1092" t="s">
        <v>53</v>
      </c>
      <c r="F8" s="1092" t="s">
        <v>54</v>
      </c>
      <c r="G8" s="1092" t="s">
        <v>55</v>
      </c>
    </row>
    <row r="9" spans="2:7" ht="30" customHeight="1">
      <c r="B9" s="1302"/>
      <c r="C9" s="1304" t="s">
        <v>445</v>
      </c>
      <c r="D9" s="1305"/>
      <c r="E9" s="1310" t="s">
        <v>834</v>
      </c>
      <c r="F9" s="1311"/>
      <c r="G9" s="1093"/>
    </row>
    <row r="10" spans="2:7" ht="52.5" customHeight="1">
      <c r="B10" s="1302"/>
      <c r="C10" s="1306"/>
      <c r="D10" s="1307"/>
      <c r="E10" s="879" t="s">
        <v>920</v>
      </c>
      <c r="F10" s="879" t="s">
        <v>921</v>
      </c>
      <c r="G10" s="879" t="s">
        <v>922</v>
      </c>
    </row>
    <row r="11" spans="2:8" ht="36.75" customHeight="1">
      <c r="B11" s="880"/>
      <c r="C11" s="1299" t="s">
        <v>495</v>
      </c>
      <c r="D11" s="1299"/>
      <c r="E11" s="833"/>
      <c r="F11" s="833"/>
      <c r="G11" s="833"/>
      <c r="H11" s="395"/>
    </row>
    <row r="12" spans="2:8" ht="36.75" customHeight="1">
      <c r="B12" s="880" t="s">
        <v>403</v>
      </c>
      <c r="C12" s="881" t="s">
        <v>472</v>
      </c>
      <c r="D12" s="882"/>
      <c r="E12" s="833"/>
      <c r="F12" s="833"/>
      <c r="G12" s="833"/>
      <c r="H12" s="395"/>
    </row>
    <row r="13" spans="2:8" ht="36.75" customHeight="1">
      <c r="B13" s="880"/>
      <c r="C13" s="1293" t="s">
        <v>472</v>
      </c>
      <c r="D13" s="1294"/>
      <c r="E13" s="833">
        <v>5000</v>
      </c>
      <c r="F13" s="827">
        <v>5000</v>
      </c>
      <c r="G13" s="833">
        <v>0</v>
      </c>
      <c r="H13" s="395"/>
    </row>
    <row r="14" spans="2:8" ht="36.75" customHeight="1">
      <c r="B14" s="880"/>
      <c r="C14" s="1295" t="s">
        <v>494</v>
      </c>
      <c r="D14" s="1296"/>
      <c r="E14" s="833">
        <v>500</v>
      </c>
      <c r="F14" s="827">
        <v>500</v>
      </c>
      <c r="G14" s="833">
        <v>0</v>
      </c>
      <c r="H14" s="395"/>
    </row>
    <row r="15" spans="2:8" ht="36.75" customHeight="1">
      <c r="B15" s="880"/>
      <c r="C15" s="881" t="s">
        <v>712</v>
      </c>
      <c r="D15" s="882"/>
      <c r="E15" s="883">
        <f>SUM(E13:E14)</f>
        <v>5500</v>
      </c>
      <c r="F15" s="883">
        <f>SUM(F13:F14)</f>
        <v>5500</v>
      </c>
      <c r="G15" s="883">
        <f>SUM(G13:G14)</f>
        <v>0</v>
      </c>
      <c r="H15" s="395"/>
    </row>
    <row r="16" spans="2:8" ht="36.75" customHeight="1">
      <c r="B16" s="880" t="s">
        <v>411</v>
      </c>
      <c r="C16" s="833" t="s">
        <v>908</v>
      </c>
      <c r="D16" s="834"/>
      <c r="E16" s="833">
        <v>1200</v>
      </c>
      <c r="F16" s="833">
        <v>1200</v>
      </c>
      <c r="G16" s="833">
        <v>0</v>
      </c>
      <c r="H16" s="395"/>
    </row>
    <row r="17" spans="2:10" s="28" customFormat="1" ht="36.75" customHeight="1">
      <c r="B17" s="880" t="s">
        <v>412</v>
      </c>
      <c r="C17" s="837" t="s">
        <v>713</v>
      </c>
      <c r="D17" s="835"/>
      <c r="E17" s="883">
        <f>SUM(E15:E16)</f>
        <v>6700</v>
      </c>
      <c r="F17" s="883">
        <f>SUM(F15:F16)</f>
        <v>6700</v>
      </c>
      <c r="G17" s="883">
        <f>SUM(G15:G16)</f>
        <v>0</v>
      </c>
      <c r="H17" s="396"/>
      <c r="J17" s="29"/>
    </row>
    <row r="18" ht="18" customHeight="1">
      <c r="B18" s="376"/>
    </row>
  </sheetData>
  <sheetProtection selectLockedCells="1" selectUnlockedCells="1"/>
  <mergeCells count="12">
    <mergeCell ref="C13:D13"/>
    <mergeCell ref="C14:D14"/>
    <mergeCell ref="B1:G1"/>
    <mergeCell ref="C11:D11"/>
    <mergeCell ref="B3:G3"/>
    <mergeCell ref="B5:G5"/>
    <mergeCell ref="B7:G7"/>
    <mergeCell ref="B8:B10"/>
    <mergeCell ref="C8:D8"/>
    <mergeCell ref="C9:D10"/>
    <mergeCell ref="B4:G4"/>
    <mergeCell ref="E9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8"/>
  <sheetViews>
    <sheetView zoomScalePageLayoutView="0" workbookViewId="0" topLeftCell="A1">
      <selection activeCell="B1" sqref="B1:K1"/>
    </sheetView>
  </sheetViews>
  <sheetFormatPr defaultColWidth="9.140625" defaultRowHeight="18" customHeight="1"/>
  <cols>
    <col min="1" max="1" width="12.28125" style="4" customWidth="1"/>
    <col min="2" max="3" width="3.57421875" style="3" customWidth="1"/>
    <col min="4" max="4" width="35.00390625" style="161" customWidth="1"/>
    <col min="5" max="6" width="9.421875" style="3" customWidth="1"/>
    <col min="7" max="7" width="9.7109375" style="3" customWidth="1"/>
    <col min="8" max="9" width="0" style="163" hidden="1" customWidth="1"/>
    <col min="10" max="10" width="9.8515625" style="174" hidden="1" customWidth="1"/>
    <col min="11" max="11" width="0" style="174" hidden="1" customWidth="1"/>
    <col min="12" max="16384" width="9.140625" style="4" customWidth="1"/>
  </cols>
  <sheetData>
    <row r="1" spans="2:11" ht="31.5" customHeight="1">
      <c r="B1" s="1313" t="s">
        <v>820</v>
      </c>
      <c r="C1" s="1313"/>
      <c r="D1" s="1313"/>
      <c r="E1" s="1313"/>
      <c r="F1" s="1313"/>
      <c r="G1" s="1313"/>
      <c r="H1" s="1314"/>
      <c r="I1" s="1314"/>
      <c r="J1" s="1314"/>
      <c r="K1" s="1180"/>
    </row>
    <row r="3" spans="2:10" ht="12.75" customHeight="1">
      <c r="B3" s="1134" t="s">
        <v>431</v>
      </c>
      <c r="C3" s="1134"/>
      <c r="D3" s="1134"/>
      <c r="E3" s="1134"/>
      <c r="F3" s="1134"/>
      <c r="G3" s="1134"/>
      <c r="H3" s="1180"/>
      <c r="I3" s="1180"/>
      <c r="J3" s="1180"/>
    </row>
    <row r="4" spans="2:10" ht="12.75" customHeight="1">
      <c r="B4" s="1134" t="s">
        <v>814</v>
      </c>
      <c r="C4" s="1134"/>
      <c r="D4" s="1134"/>
      <c r="E4" s="1134"/>
      <c r="F4" s="1134"/>
      <c r="G4" s="1134"/>
      <c r="H4" s="1180"/>
      <c r="I4" s="1180"/>
      <c r="J4" s="1180"/>
    </row>
    <row r="5" spans="2:10" ht="12.75" customHeight="1">
      <c r="B5" s="1134" t="s">
        <v>714</v>
      </c>
      <c r="C5" s="1134"/>
      <c r="D5" s="1134"/>
      <c r="E5" s="1134"/>
      <c r="F5" s="1134"/>
      <c r="G5" s="1134"/>
      <c r="H5" s="1180"/>
      <c r="I5" s="1180"/>
      <c r="J5" s="1180"/>
    </row>
    <row r="6" spans="2:11" s="84" customFormat="1" ht="14.25" customHeight="1">
      <c r="B6" s="156"/>
      <c r="C6" s="1312" t="s">
        <v>254</v>
      </c>
      <c r="D6" s="1312"/>
      <c r="E6" s="1284"/>
      <c r="F6" s="1284"/>
      <c r="G6" s="1284"/>
      <c r="H6" s="1180"/>
      <c r="I6" s="1180"/>
      <c r="J6" s="1180"/>
      <c r="K6" s="176"/>
    </row>
    <row r="7" spans="2:11" s="84" customFormat="1" ht="6" customHeight="1">
      <c r="B7" s="156"/>
      <c r="C7" s="154"/>
      <c r="D7" s="166"/>
      <c r="E7" s="156"/>
      <c r="F7" s="156"/>
      <c r="G7" s="156"/>
      <c r="H7" s="193"/>
      <c r="I7" s="193"/>
      <c r="J7" s="176"/>
      <c r="K7" s="176"/>
    </row>
    <row r="8" spans="2:11" ht="27" customHeight="1">
      <c r="B8" s="1315" t="s">
        <v>393</v>
      </c>
      <c r="C8" s="1318" t="s">
        <v>52</v>
      </c>
      <c r="D8" s="1318"/>
      <c r="E8" s="20" t="s">
        <v>53</v>
      </c>
      <c r="F8" s="20" t="s">
        <v>54</v>
      </c>
      <c r="G8" s="20" t="s">
        <v>55</v>
      </c>
      <c r="H8" s="174"/>
      <c r="I8" s="4"/>
      <c r="J8" s="4"/>
      <c r="K8" s="4"/>
    </row>
    <row r="9" spans="2:11" ht="30" customHeight="1">
      <c r="B9" s="1316"/>
      <c r="C9" s="1304" t="s">
        <v>76</v>
      </c>
      <c r="D9" s="1304"/>
      <c r="E9" s="1320" t="s">
        <v>763</v>
      </c>
      <c r="F9" s="1320"/>
      <c r="G9" s="1320"/>
      <c r="H9" s="174"/>
      <c r="I9" s="4"/>
      <c r="J9" s="4"/>
      <c r="K9" s="4"/>
    </row>
    <row r="10" spans="2:11" ht="41.25" customHeight="1">
      <c r="B10" s="1317"/>
      <c r="C10" s="1304"/>
      <c r="D10" s="1304"/>
      <c r="E10" s="165" t="s">
        <v>57</v>
      </c>
      <c r="F10" s="165" t="s">
        <v>58</v>
      </c>
      <c r="G10" s="165" t="s">
        <v>59</v>
      </c>
      <c r="H10" s="174"/>
      <c r="I10" s="4"/>
      <c r="J10" s="4"/>
      <c r="K10" s="4"/>
    </row>
    <row r="11" spans="1:12" ht="18" customHeight="1">
      <c r="A11" s="575"/>
      <c r="B11" s="576" t="s">
        <v>403</v>
      </c>
      <c r="C11" s="1321" t="s">
        <v>498</v>
      </c>
      <c r="D11" s="1321"/>
      <c r="E11" s="167"/>
      <c r="F11" s="159"/>
      <c r="G11" s="372"/>
      <c r="H11" s="174"/>
      <c r="I11" s="4"/>
      <c r="J11" s="4"/>
      <c r="K11" s="4"/>
      <c r="L11" s="393"/>
    </row>
    <row r="12" spans="1:12" ht="26.25" customHeight="1">
      <c r="A12" s="575"/>
      <c r="B12" s="577" t="s">
        <v>411</v>
      </c>
      <c r="C12" s="159"/>
      <c r="D12" s="215" t="s">
        <v>715</v>
      </c>
      <c r="E12" s="169" t="e">
        <f>'tám, végl. pe.átv  '!#REF!</f>
        <v>#REF!</v>
      </c>
      <c r="F12" s="168"/>
      <c r="G12" s="372" t="e">
        <f>SUM(E12:F12)</f>
        <v>#REF!</v>
      </c>
      <c r="H12" s="174"/>
      <c r="I12" s="4"/>
      <c r="J12" s="4"/>
      <c r="K12" s="4"/>
      <c r="L12" s="393"/>
    </row>
    <row r="13" spans="1:12" ht="20.25" customHeight="1">
      <c r="A13" s="575"/>
      <c r="B13" s="577" t="s">
        <v>412</v>
      </c>
      <c r="C13" s="159"/>
      <c r="D13" s="215" t="s">
        <v>84</v>
      </c>
      <c r="E13" s="167">
        <v>0</v>
      </c>
      <c r="F13" s="159">
        <f>SUM(F12)</f>
        <v>0</v>
      </c>
      <c r="G13" s="372">
        <f>SUM(E13:F13)</f>
        <v>0</v>
      </c>
      <c r="H13" s="174"/>
      <c r="I13" s="4"/>
      <c r="J13" s="4"/>
      <c r="K13" s="4"/>
      <c r="L13" s="393"/>
    </row>
    <row r="14" spans="1:12" ht="18" customHeight="1">
      <c r="A14" s="575"/>
      <c r="B14" s="577" t="s">
        <v>413</v>
      </c>
      <c r="D14" s="170" t="s">
        <v>496</v>
      </c>
      <c r="E14" s="171" t="e">
        <f>SUM(E12:E13)</f>
        <v>#REF!</v>
      </c>
      <c r="F14" s="160"/>
      <c r="G14" s="373" t="e">
        <f>SUM(G12:G13)</f>
        <v>#REF!</v>
      </c>
      <c r="H14" s="174"/>
      <c r="I14" s="4"/>
      <c r="J14" s="4"/>
      <c r="K14" s="4"/>
      <c r="L14" s="393"/>
    </row>
    <row r="15" spans="1:12" ht="18" customHeight="1">
      <c r="A15" s="575"/>
      <c r="B15" s="577" t="s">
        <v>414</v>
      </c>
      <c r="D15" s="170"/>
      <c r="E15" s="167"/>
      <c r="F15" s="159"/>
      <c r="G15" s="372"/>
      <c r="H15" s="174"/>
      <c r="I15" s="4"/>
      <c r="J15" s="4"/>
      <c r="K15" s="4"/>
      <c r="L15" s="393"/>
    </row>
    <row r="16" spans="1:12" ht="18" customHeight="1">
      <c r="A16" s="575"/>
      <c r="B16" s="578" t="s">
        <v>415</v>
      </c>
      <c r="E16" s="194"/>
      <c r="F16" s="159"/>
      <c r="G16" s="374"/>
      <c r="H16" s="174"/>
      <c r="I16" s="4"/>
      <c r="J16" s="4"/>
      <c r="K16" s="4"/>
      <c r="L16" s="393"/>
    </row>
    <row r="17" spans="2:12" ht="18" customHeight="1">
      <c r="B17" s="172" t="s">
        <v>416</v>
      </c>
      <c r="C17" s="1319" t="s">
        <v>497</v>
      </c>
      <c r="D17" s="1319"/>
      <c r="E17" s="173" t="e">
        <f>E14</f>
        <v>#REF!</v>
      </c>
      <c r="F17" s="173">
        <f>F14</f>
        <v>0</v>
      </c>
      <c r="G17" s="173" t="e">
        <f>G14</f>
        <v>#REF!</v>
      </c>
      <c r="H17" s="174"/>
      <c r="I17" s="4"/>
      <c r="J17" s="4"/>
      <c r="K17" s="4"/>
      <c r="L17" s="393"/>
    </row>
    <row r="18" spans="2:11" ht="18" customHeight="1">
      <c r="B18" s="5"/>
      <c r="H18" s="174"/>
      <c r="I18" s="4"/>
      <c r="J18" s="4"/>
      <c r="K18" s="4"/>
    </row>
  </sheetData>
  <sheetProtection selectLockedCells="1" selectUnlockedCells="1"/>
  <mergeCells count="11">
    <mergeCell ref="B8:B10"/>
    <mergeCell ref="C8:D8"/>
    <mergeCell ref="C17:D17"/>
    <mergeCell ref="E9:G9"/>
    <mergeCell ref="C11:D11"/>
    <mergeCell ref="C9:D10"/>
    <mergeCell ref="B3:J3"/>
    <mergeCell ref="B4:J4"/>
    <mergeCell ref="B5:J5"/>
    <mergeCell ref="C6:J6"/>
    <mergeCell ref="B1:K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zoomScale="120" zoomScaleNormal="120" zoomScalePageLayoutView="0" workbookViewId="0" topLeftCell="A19">
      <selection activeCell="D15" sqref="D15"/>
    </sheetView>
  </sheetViews>
  <sheetFormatPr defaultColWidth="9.140625" defaultRowHeight="12.75"/>
  <cols>
    <col min="1" max="1" width="4.8515625" style="93" customWidth="1"/>
    <col min="2" max="2" width="39.8515625" style="93" customWidth="1"/>
    <col min="3" max="4" width="12.00390625" style="94" customWidth="1"/>
    <col min="5" max="5" width="0.13671875" style="94" hidden="1" customWidth="1"/>
    <col min="6" max="6" width="35.7109375" style="94" customWidth="1"/>
    <col min="7" max="7" width="10.57421875" style="184" customWidth="1"/>
    <col min="8" max="8" width="12.421875" style="184" customWidth="1"/>
    <col min="9" max="9" width="13.00390625" style="184" hidden="1" customWidth="1"/>
    <col min="10" max="10" width="9.140625" style="93" customWidth="1"/>
    <col min="11" max="16384" width="9.140625" style="10" customWidth="1"/>
  </cols>
  <sheetData>
    <row r="1" spans="2:9" ht="12.75" customHeight="1">
      <c r="B1" s="1133" t="s">
        <v>931</v>
      </c>
      <c r="C1" s="1180"/>
      <c r="D1" s="1180"/>
      <c r="E1" s="1180"/>
      <c r="F1" s="1180"/>
      <c r="G1" s="1180"/>
      <c r="H1" s="1180"/>
      <c r="I1" s="1180"/>
    </row>
    <row r="2" ht="11.25">
      <c r="I2" s="225"/>
    </row>
    <row r="3" ht="11.25">
      <c r="I3" s="225"/>
    </row>
    <row r="4" spans="1:10" s="71" customFormat="1" ht="11.25">
      <c r="A4" s="96"/>
      <c r="B4" s="1150" t="s">
        <v>836</v>
      </c>
      <c r="C4" s="1150"/>
      <c r="D4" s="1150"/>
      <c r="E4" s="1150"/>
      <c r="F4" s="1150"/>
      <c r="G4" s="1150"/>
      <c r="H4" s="1150"/>
      <c r="I4" s="1150"/>
      <c r="J4" s="96"/>
    </row>
    <row r="5" spans="1:10" s="71" customFormat="1" ht="11.25">
      <c r="A5" s="96"/>
      <c r="B5" s="1251" t="s">
        <v>912</v>
      </c>
      <c r="C5" s="1251"/>
      <c r="D5" s="1251"/>
      <c r="E5" s="1251"/>
      <c r="F5" s="1251"/>
      <c r="G5" s="1251"/>
      <c r="H5" s="1251"/>
      <c r="I5" s="1251"/>
      <c r="J5" s="96"/>
    </row>
    <row r="6" spans="1:10" s="71" customFormat="1" ht="11.25">
      <c r="A6" s="96"/>
      <c r="B6" s="1150" t="s">
        <v>919</v>
      </c>
      <c r="C6" s="1150"/>
      <c r="D6" s="1150"/>
      <c r="E6" s="1150"/>
      <c r="F6" s="1150"/>
      <c r="G6" s="1150"/>
      <c r="H6" s="1150"/>
      <c r="I6" s="1150"/>
      <c r="J6" s="96"/>
    </row>
    <row r="7" spans="1:10" s="71" customFormat="1" ht="11.25">
      <c r="A7" s="96"/>
      <c r="B7" s="1135" t="s">
        <v>254</v>
      </c>
      <c r="C7" s="1135"/>
      <c r="D7" s="1135"/>
      <c r="E7" s="1135"/>
      <c r="F7" s="1135"/>
      <c r="G7" s="1135"/>
      <c r="H7" s="1135"/>
      <c r="I7" s="1135"/>
      <c r="J7" s="96"/>
    </row>
    <row r="8" spans="1:10" s="71" customFormat="1" ht="12.75" customHeight="1">
      <c r="A8" s="1136" t="s">
        <v>51</v>
      </c>
      <c r="B8" s="1138" t="s">
        <v>52</v>
      </c>
      <c r="C8" s="1161" t="s">
        <v>53</v>
      </c>
      <c r="D8" s="1161"/>
      <c r="E8" s="1162"/>
      <c r="F8" s="1250" t="s">
        <v>54</v>
      </c>
      <c r="G8" s="1158" t="s">
        <v>55</v>
      </c>
      <c r="H8" s="1159"/>
      <c r="I8" s="1159"/>
      <c r="J8" s="390"/>
    </row>
    <row r="9" spans="1:10" s="71" customFormat="1" ht="12.75" customHeight="1">
      <c r="A9" s="1136"/>
      <c r="B9" s="1138"/>
      <c r="C9" s="1131" t="s">
        <v>810</v>
      </c>
      <c r="D9" s="1131"/>
      <c r="E9" s="1146"/>
      <c r="F9" s="1250"/>
      <c r="G9" s="1147" t="s">
        <v>810</v>
      </c>
      <c r="H9" s="1147"/>
      <c r="I9" s="1147"/>
      <c r="J9" s="390"/>
    </row>
    <row r="10" spans="1:10" s="197" customFormat="1" ht="36" customHeight="1">
      <c r="A10" s="1137"/>
      <c r="B10" s="909" t="s">
        <v>56</v>
      </c>
      <c r="C10" s="884" t="s">
        <v>920</v>
      </c>
      <c r="D10" s="884" t="s">
        <v>921</v>
      </c>
      <c r="E10" s="885" t="s">
        <v>922</v>
      </c>
      <c r="F10" s="910" t="s">
        <v>60</v>
      </c>
      <c r="G10" s="884" t="s">
        <v>920</v>
      </c>
      <c r="H10" s="884" t="s">
        <v>921</v>
      </c>
      <c r="I10" s="885" t="s">
        <v>922</v>
      </c>
      <c r="J10" s="397"/>
    </row>
    <row r="11" spans="1:10" ht="11.25" customHeight="1">
      <c r="A11" s="839">
        <v>1</v>
      </c>
      <c r="B11" s="886" t="s">
        <v>20</v>
      </c>
      <c r="C11" s="887"/>
      <c r="D11" s="887"/>
      <c r="E11" s="887"/>
      <c r="F11" s="888" t="s">
        <v>21</v>
      </c>
      <c r="G11" s="842"/>
      <c r="H11" s="842"/>
      <c r="I11" s="846"/>
      <c r="J11" s="120"/>
    </row>
    <row r="12" spans="1:10" ht="11.25">
      <c r="A12" s="839">
        <f aca="true" t="shared" si="0" ref="A12:A54">A11+1</f>
        <v>2</v>
      </c>
      <c r="B12" s="890" t="s">
        <v>31</v>
      </c>
      <c r="C12" s="891"/>
      <c r="D12" s="891"/>
      <c r="E12" s="891"/>
      <c r="F12" s="891" t="s">
        <v>176</v>
      </c>
      <c r="G12" s="894">
        <v>4652</v>
      </c>
      <c r="H12" s="894">
        <v>4714</v>
      </c>
      <c r="I12" s="895">
        <v>0</v>
      </c>
      <c r="J12" s="120"/>
    </row>
    <row r="13" spans="1:10" ht="11.25">
      <c r="A13" s="839">
        <f t="shared" si="0"/>
        <v>3</v>
      </c>
      <c r="B13" s="890" t="s">
        <v>32</v>
      </c>
      <c r="C13" s="891">
        <v>0</v>
      </c>
      <c r="D13" s="891">
        <v>0</v>
      </c>
      <c r="E13" s="891">
        <v>0</v>
      </c>
      <c r="F13" s="893" t="s">
        <v>177</v>
      </c>
      <c r="G13" s="894">
        <v>833</v>
      </c>
      <c r="H13" s="894">
        <v>844</v>
      </c>
      <c r="I13" s="895">
        <v>0</v>
      </c>
      <c r="J13" s="389"/>
    </row>
    <row r="14" spans="1:10" ht="11.25">
      <c r="A14" s="839">
        <f t="shared" si="0"/>
        <v>4</v>
      </c>
      <c r="B14" s="890" t="s">
        <v>153</v>
      </c>
      <c r="C14" s="891">
        <v>0</v>
      </c>
      <c r="D14" s="891">
        <v>0</v>
      </c>
      <c r="E14" s="894">
        <v>0</v>
      </c>
      <c r="F14" s="891" t="s">
        <v>178</v>
      </c>
      <c r="G14" s="894">
        <v>5408</v>
      </c>
      <c r="H14" s="894">
        <v>5548</v>
      </c>
      <c r="I14" s="895">
        <v>0</v>
      </c>
      <c r="J14" s="120"/>
    </row>
    <row r="15" spans="1:10" ht="12" customHeight="1">
      <c r="A15" s="839">
        <f t="shared" si="0"/>
        <v>5</v>
      </c>
      <c r="B15" s="896"/>
      <c r="C15" s="891"/>
      <c r="D15" s="891"/>
      <c r="E15" s="891"/>
      <c r="F15" s="891"/>
      <c r="G15" s="912"/>
      <c r="H15" s="912"/>
      <c r="I15" s="894"/>
      <c r="J15" s="120"/>
    </row>
    <row r="16" spans="1:10" ht="11.25">
      <c r="A16" s="839">
        <f t="shared" si="0"/>
        <v>6</v>
      </c>
      <c r="B16" s="890" t="s">
        <v>34</v>
      </c>
      <c r="C16" s="891">
        <v>0</v>
      </c>
      <c r="D16" s="891">
        <v>0</v>
      </c>
      <c r="E16" s="891">
        <v>0</v>
      </c>
      <c r="F16" s="891" t="s">
        <v>24</v>
      </c>
      <c r="G16" s="846">
        <v>0</v>
      </c>
      <c r="H16" s="846">
        <v>0</v>
      </c>
      <c r="I16" s="846">
        <v>0</v>
      </c>
      <c r="J16" s="120"/>
    </row>
    <row r="17" spans="1:10" ht="11.25">
      <c r="A17" s="839">
        <f t="shared" si="0"/>
        <v>7</v>
      </c>
      <c r="B17" s="890"/>
      <c r="C17" s="891"/>
      <c r="D17" s="891"/>
      <c r="E17" s="891"/>
      <c r="F17" s="891" t="s">
        <v>26</v>
      </c>
      <c r="G17" s="846"/>
      <c r="H17" s="846"/>
      <c r="I17" s="846"/>
      <c r="J17" s="120"/>
    </row>
    <row r="18" spans="1:10" ht="11.25">
      <c r="A18" s="839">
        <f t="shared" si="0"/>
        <v>8</v>
      </c>
      <c r="B18" s="890" t="s">
        <v>35</v>
      </c>
      <c r="C18" s="891">
        <v>0</v>
      </c>
      <c r="D18" s="891">
        <v>0</v>
      </c>
      <c r="E18" s="891">
        <v>0</v>
      </c>
      <c r="F18" s="891" t="s">
        <v>384</v>
      </c>
      <c r="G18" s="846">
        <v>0</v>
      </c>
      <c r="H18" s="846">
        <v>0</v>
      </c>
      <c r="I18" s="846">
        <v>0</v>
      </c>
      <c r="J18" s="120"/>
    </row>
    <row r="19" spans="1:10" ht="11.25">
      <c r="A19" s="839">
        <f t="shared" si="0"/>
        <v>9</v>
      </c>
      <c r="B19" s="897" t="s">
        <v>36</v>
      </c>
      <c r="C19" s="892"/>
      <c r="D19" s="892"/>
      <c r="E19" s="892"/>
      <c r="F19" s="891" t="s">
        <v>383</v>
      </c>
      <c r="G19" s="846">
        <v>0</v>
      </c>
      <c r="H19" s="846">
        <v>0</v>
      </c>
      <c r="I19" s="846">
        <v>0</v>
      </c>
      <c r="J19" s="120"/>
    </row>
    <row r="20" spans="1:10" ht="11.25">
      <c r="A20" s="839">
        <f t="shared" si="0"/>
        <v>10</v>
      </c>
      <c r="B20" s="890" t="s">
        <v>155</v>
      </c>
      <c r="C20" s="895">
        <v>200</v>
      </c>
      <c r="D20" s="895">
        <v>200</v>
      </c>
      <c r="E20" s="895">
        <v>0</v>
      </c>
      <c r="F20" s="891" t="s">
        <v>151</v>
      </c>
      <c r="G20" s="846">
        <v>0</v>
      </c>
      <c r="H20" s="846">
        <v>0</v>
      </c>
      <c r="I20" s="846">
        <v>0</v>
      </c>
      <c r="J20" s="120"/>
    </row>
    <row r="21" spans="1:10" ht="11.25">
      <c r="A21" s="839">
        <f t="shared" si="0"/>
        <v>11</v>
      </c>
      <c r="B21" s="845"/>
      <c r="C21" s="892"/>
      <c r="D21" s="892"/>
      <c r="E21" s="892"/>
      <c r="F21" s="891" t="s">
        <v>716</v>
      </c>
      <c r="G21" s="846">
        <v>0</v>
      </c>
      <c r="H21" s="846">
        <v>0</v>
      </c>
      <c r="I21" s="846">
        <v>0</v>
      </c>
      <c r="J21" s="120"/>
    </row>
    <row r="22" spans="1:10" s="73" customFormat="1" ht="11.25">
      <c r="A22" s="839">
        <f t="shared" si="0"/>
        <v>12</v>
      </c>
      <c r="B22" s="845" t="s">
        <v>38</v>
      </c>
      <c r="C22" s="892"/>
      <c r="D22" s="892"/>
      <c r="E22" s="892"/>
      <c r="F22" s="891" t="s">
        <v>717</v>
      </c>
      <c r="G22" s="846">
        <v>0</v>
      </c>
      <c r="H22" s="846">
        <v>0</v>
      </c>
      <c r="I22" s="846">
        <v>0</v>
      </c>
      <c r="J22" s="392"/>
    </row>
    <row r="23" spans="1:10" s="73" customFormat="1" ht="11.25">
      <c r="A23" s="839">
        <f t="shared" si="0"/>
        <v>13</v>
      </c>
      <c r="B23" s="845" t="s">
        <v>39</v>
      </c>
      <c r="C23" s="892"/>
      <c r="D23" s="892"/>
      <c r="E23" s="892"/>
      <c r="F23" s="889"/>
      <c r="G23" s="846"/>
      <c r="H23" s="846"/>
      <c r="I23" s="846"/>
      <c r="J23" s="392"/>
    </row>
    <row r="24" spans="1:10" ht="11.25">
      <c r="A24" s="839">
        <f t="shared" si="0"/>
        <v>14</v>
      </c>
      <c r="B24" s="890" t="s">
        <v>40</v>
      </c>
      <c r="C24" s="901"/>
      <c r="D24" s="901"/>
      <c r="E24" s="901"/>
      <c r="F24" s="902" t="s">
        <v>61</v>
      </c>
      <c r="G24" s="913">
        <f>SUM(G12:G22)</f>
        <v>10893</v>
      </c>
      <c r="H24" s="913">
        <f>SUM(H12:H22)</f>
        <v>11106</v>
      </c>
      <c r="I24" s="913">
        <v>0</v>
      </c>
      <c r="J24" s="120"/>
    </row>
    <row r="25" spans="1:10" ht="11.25">
      <c r="A25" s="839">
        <f t="shared" si="0"/>
        <v>15</v>
      </c>
      <c r="B25" s="890" t="s">
        <v>41</v>
      </c>
      <c r="C25" s="895">
        <v>0</v>
      </c>
      <c r="D25" s="895">
        <v>0</v>
      </c>
      <c r="E25" s="895">
        <v>0</v>
      </c>
      <c r="F25" s="889"/>
      <c r="G25" s="846"/>
      <c r="H25" s="846"/>
      <c r="I25" s="846"/>
      <c r="J25" s="120"/>
    </row>
    <row r="26" spans="1:10" ht="11.25">
      <c r="A26" s="839">
        <f t="shared" si="0"/>
        <v>16</v>
      </c>
      <c r="B26" s="890" t="s">
        <v>42</v>
      </c>
      <c r="C26" s="888"/>
      <c r="D26" s="888"/>
      <c r="E26" s="888"/>
      <c r="F26" s="888" t="s">
        <v>30</v>
      </c>
      <c r="G26" s="842"/>
      <c r="H26" s="842"/>
      <c r="I26" s="846"/>
      <c r="J26" s="120"/>
    </row>
    <row r="27" spans="1:10" ht="11.25">
      <c r="A27" s="839">
        <f t="shared" si="0"/>
        <v>17</v>
      </c>
      <c r="B27" s="890" t="s">
        <v>43</v>
      </c>
      <c r="C27" s="891"/>
      <c r="D27" s="891"/>
      <c r="E27" s="891"/>
      <c r="F27" s="891" t="s">
        <v>231</v>
      </c>
      <c r="G27" s="846">
        <f>'felhalm. kiad.  '!H73</f>
        <v>500</v>
      </c>
      <c r="H27" s="846">
        <v>500</v>
      </c>
      <c r="I27" s="846">
        <v>0</v>
      </c>
      <c r="J27" s="120"/>
    </row>
    <row r="28" spans="1:10" ht="11.25">
      <c r="A28" s="839">
        <f t="shared" si="0"/>
        <v>18</v>
      </c>
      <c r="B28" s="890"/>
      <c r="C28" s="891"/>
      <c r="D28" s="891"/>
      <c r="E28" s="891"/>
      <c r="F28" s="891" t="s">
        <v>27</v>
      </c>
      <c r="G28" s="846">
        <v>0</v>
      </c>
      <c r="H28" s="846">
        <v>0</v>
      </c>
      <c r="I28" s="846">
        <v>0</v>
      </c>
      <c r="J28" s="120"/>
    </row>
    <row r="29" spans="1:10" ht="11.25">
      <c r="A29" s="839">
        <f t="shared" si="0"/>
        <v>19</v>
      </c>
      <c r="B29" s="845" t="s">
        <v>45</v>
      </c>
      <c r="C29" s="891"/>
      <c r="D29" s="891"/>
      <c r="E29" s="891"/>
      <c r="F29" s="891" t="s">
        <v>28</v>
      </c>
      <c r="G29" s="846">
        <v>0</v>
      </c>
      <c r="H29" s="846">
        <v>0</v>
      </c>
      <c r="I29" s="846">
        <v>0</v>
      </c>
      <c r="J29" s="120"/>
    </row>
    <row r="30" spans="1:10" s="73" customFormat="1" ht="11.25">
      <c r="A30" s="839">
        <f t="shared" si="0"/>
        <v>20</v>
      </c>
      <c r="B30" s="845" t="s">
        <v>44</v>
      </c>
      <c r="C30" s="891"/>
      <c r="D30" s="891"/>
      <c r="E30" s="891"/>
      <c r="F30" s="891" t="s">
        <v>385</v>
      </c>
      <c r="G30" s="846">
        <v>0</v>
      </c>
      <c r="H30" s="846">
        <v>0</v>
      </c>
      <c r="I30" s="846">
        <v>0</v>
      </c>
      <c r="J30" s="392"/>
    </row>
    <row r="31" spans="1:10" ht="11.25">
      <c r="A31" s="839">
        <f t="shared" si="0"/>
        <v>21</v>
      </c>
      <c r="B31" s="845"/>
      <c r="C31" s="891"/>
      <c r="D31" s="891"/>
      <c r="E31" s="891"/>
      <c r="F31" s="891" t="s">
        <v>382</v>
      </c>
      <c r="G31" s="846">
        <v>0</v>
      </c>
      <c r="H31" s="846">
        <v>0</v>
      </c>
      <c r="I31" s="846">
        <v>0</v>
      </c>
      <c r="J31" s="120"/>
    </row>
    <row r="32" spans="1:10" s="11" customFormat="1" ht="11.25">
      <c r="A32" s="839">
        <f t="shared" si="0"/>
        <v>22</v>
      </c>
      <c r="B32" s="1091" t="s">
        <v>47</v>
      </c>
      <c r="C32" s="892">
        <f>C14+C20</f>
        <v>200</v>
      </c>
      <c r="D32" s="892">
        <f>D14+D20</f>
        <v>200</v>
      </c>
      <c r="E32" s="892">
        <f>E14+E20</f>
        <v>0</v>
      </c>
      <c r="F32" s="891" t="s">
        <v>378</v>
      </c>
      <c r="G32" s="846">
        <v>0</v>
      </c>
      <c r="H32" s="846">
        <v>0</v>
      </c>
      <c r="I32" s="846">
        <v>0</v>
      </c>
      <c r="J32" s="318"/>
    </row>
    <row r="33" spans="1:10" ht="11.25">
      <c r="A33" s="839">
        <f t="shared" si="0"/>
        <v>23</v>
      </c>
      <c r="B33" s="899" t="s">
        <v>62</v>
      </c>
      <c r="C33" s="902">
        <f>C16+C23+C24+C25+C26+C27+C30</f>
        <v>0</v>
      </c>
      <c r="D33" s="902">
        <f>D16+D23+D24+D25+D26+D27+D30</f>
        <v>0</v>
      </c>
      <c r="E33" s="902">
        <f>E16+E23+E24+E25+E26+E27+E30</f>
        <v>0</v>
      </c>
      <c r="F33" s="901" t="s">
        <v>63</v>
      </c>
      <c r="G33" s="900">
        <f>SUM(G27:G31)</f>
        <v>500</v>
      </c>
      <c r="H33" s="900">
        <f>SUM(H27:H31)</f>
        <v>500</v>
      </c>
      <c r="I33" s="900">
        <f>SUM(I27:I31)</f>
        <v>0</v>
      </c>
      <c r="J33" s="120"/>
    </row>
    <row r="34" spans="1:10" ht="11.25">
      <c r="A34" s="839">
        <f t="shared" si="0"/>
        <v>24</v>
      </c>
      <c r="B34" s="903" t="s">
        <v>46</v>
      </c>
      <c r="C34" s="887">
        <f>SUM(C32:C33)</f>
        <v>200</v>
      </c>
      <c r="D34" s="887">
        <f>SUM(D32:D33)</f>
        <v>200</v>
      </c>
      <c r="E34" s="887">
        <f>SUM(E32:E33)</f>
        <v>0</v>
      </c>
      <c r="F34" s="887" t="s">
        <v>64</v>
      </c>
      <c r="G34" s="842">
        <f>G24+G33</f>
        <v>11393</v>
      </c>
      <c r="H34" s="842">
        <f>H24+H33</f>
        <v>11606</v>
      </c>
      <c r="I34" s="842">
        <f>I24+I33</f>
        <v>0</v>
      </c>
      <c r="J34" s="120"/>
    </row>
    <row r="35" spans="1:10" ht="11.25">
      <c r="A35" s="839">
        <f t="shared" si="0"/>
        <v>25</v>
      </c>
      <c r="B35" s="845"/>
      <c r="C35" s="889"/>
      <c r="D35" s="889"/>
      <c r="E35" s="889"/>
      <c r="F35" s="889"/>
      <c r="G35" s="846"/>
      <c r="H35" s="846"/>
      <c r="I35" s="846"/>
      <c r="J35" s="120"/>
    </row>
    <row r="36" spans="1:10" ht="11.25">
      <c r="A36" s="839">
        <f t="shared" si="0"/>
        <v>26</v>
      </c>
      <c r="B36" s="845"/>
      <c r="C36" s="889"/>
      <c r="D36" s="889"/>
      <c r="E36" s="889"/>
      <c r="F36" s="898"/>
      <c r="G36" s="913"/>
      <c r="H36" s="913"/>
      <c r="I36" s="913"/>
      <c r="J36" s="120"/>
    </row>
    <row r="37" spans="1:10" s="11" customFormat="1" ht="11.25">
      <c r="A37" s="839">
        <f t="shared" si="0"/>
        <v>27</v>
      </c>
      <c r="B37" s="845"/>
      <c r="C37" s="889"/>
      <c r="D37" s="889"/>
      <c r="E37" s="889"/>
      <c r="F37" s="889"/>
      <c r="G37" s="846"/>
      <c r="H37" s="846"/>
      <c r="I37" s="846"/>
      <c r="J37" s="318"/>
    </row>
    <row r="38" spans="1:10" s="11" customFormat="1" ht="11.25">
      <c r="A38" s="839">
        <f t="shared" si="0"/>
        <v>28</v>
      </c>
      <c r="B38" s="888" t="s">
        <v>48</v>
      </c>
      <c r="C38" s="888"/>
      <c r="D38" s="888"/>
      <c r="E38" s="888"/>
      <c r="F38" s="888" t="s">
        <v>29</v>
      </c>
      <c r="G38" s="842"/>
      <c r="H38" s="842"/>
      <c r="I38" s="842"/>
      <c r="J38" s="318"/>
    </row>
    <row r="39" spans="1:10" s="11" customFormat="1" ht="11.25">
      <c r="A39" s="839">
        <f t="shared" si="0"/>
        <v>29</v>
      </c>
      <c r="B39" s="904" t="s">
        <v>539</v>
      </c>
      <c r="C39" s="888"/>
      <c r="D39" s="888"/>
      <c r="E39" s="888"/>
      <c r="F39" s="904" t="s">
        <v>4</v>
      </c>
      <c r="G39" s="891">
        <v>0</v>
      </c>
      <c r="H39" s="891">
        <v>0</v>
      </c>
      <c r="I39" s="891">
        <v>0</v>
      </c>
      <c r="J39" s="318"/>
    </row>
    <row r="40" spans="1:10" s="11" customFormat="1" ht="11.25">
      <c r="A40" s="839">
        <f t="shared" si="0"/>
        <v>30</v>
      </c>
      <c r="B40" s="890" t="s">
        <v>730</v>
      </c>
      <c r="C40" s="888"/>
      <c r="D40" s="888"/>
      <c r="E40" s="888"/>
      <c r="F40" s="890" t="s">
        <v>3</v>
      </c>
      <c r="G40" s="891">
        <v>0</v>
      </c>
      <c r="H40" s="891">
        <v>0</v>
      </c>
      <c r="I40" s="891">
        <v>0</v>
      </c>
      <c r="J40" s="318"/>
    </row>
    <row r="41" spans="1:10" ht="11.25">
      <c r="A41" s="839">
        <f t="shared" si="0"/>
        <v>31</v>
      </c>
      <c r="B41" s="891" t="s">
        <v>541</v>
      </c>
      <c r="C41" s="905"/>
      <c r="D41" s="905"/>
      <c r="E41" s="905"/>
      <c r="F41" s="891" t="s">
        <v>5</v>
      </c>
      <c r="G41" s="891">
        <v>0</v>
      </c>
      <c r="H41" s="891">
        <v>0</v>
      </c>
      <c r="I41" s="891">
        <v>0</v>
      </c>
      <c r="J41" s="120"/>
    </row>
    <row r="42" spans="1:10" ht="11.25">
      <c r="A42" s="839">
        <f t="shared" si="0"/>
        <v>32</v>
      </c>
      <c r="B42" s="891" t="s">
        <v>168</v>
      </c>
      <c r="C42" s="891"/>
      <c r="D42" s="891"/>
      <c r="E42" s="891"/>
      <c r="F42" s="891" t="s">
        <v>6</v>
      </c>
      <c r="G42" s="891">
        <v>0</v>
      </c>
      <c r="H42" s="891">
        <v>0</v>
      </c>
      <c r="I42" s="891">
        <v>0</v>
      </c>
      <c r="J42" s="120"/>
    </row>
    <row r="43" spans="1:10" ht="11.25">
      <c r="A43" s="839">
        <f t="shared" si="0"/>
        <v>33</v>
      </c>
      <c r="B43" s="893" t="s">
        <v>230</v>
      </c>
      <c r="C43" s="891">
        <v>0</v>
      </c>
      <c r="D43" s="891">
        <v>54</v>
      </c>
      <c r="E43" s="891">
        <v>0</v>
      </c>
      <c r="F43" s="891" t="s">
        <v>7</v>
      </c>
      <c r="G43" s="891">
        <v>0</v>
      </c>
      <c r="H43" s="891">
        <v>0</v>
      </c>
      <c r="I43" s="891">
        <v>0</v>
      </c>
      <c r="J43" s="120"/>
    </row>
    <row r="44" spans="1:10" ht="11.25">
      <c r="A44" s="839">
        <f t="shared" si="0"/>
        <v>34</v>
      </c>
      <c r="B44" s="893" t="s">
        <v>728</v>
      </c>
      <c r="C44" s="891"/>
      <c r="D44" s="891"/>
      <c r="E44" s="891"/>
      <c r="F44" s="891"/>
      <c r="G44" s="891"/>
      <c r="H44" s="842"/>
      <c r="I44" s="842"/>
      <c r="J44" s="120"/>
    </row>
    <row r="45" spans="1:10" ht="11.25">
      <c r="A45" s="839">
        <f t="shared" si="0"/>
        <v>35</v>
      </c>
      <c r="B45" s="891" t="s">
        <v>542</v>
      </c>
      <c r="C45" s="891"/>
      <c r="D45" s="891"/>
      <c r="E45" s="891"/>
      <c r="F45" s="891" t="s">
        <v>8</v>
      </c>
      <c r="G45" s="891">
        <v>0</v>
      </c>
      <c r="H45" s="891">
        <v>0</v>
      </c>
      <c r="I45" s="891">
        <v>0</v>
      </c>
      <c r="J45" s="120"/>
    </row>
    <row r="46" spans="1:10" ht="11.25">
      <c r="A46" s="839">
        <f t="shared" si="0"/>
        <v>36</v>
      </c>
      <c r="B46" s="891" t="s">
        <v>543</v>
      </c>
      <c r="C46" s="888"/>
      <c r="D46" s="888"/>
      <c r="E46" s="888"/>
      <c r="F46" s="891" t="s">
        <v>9</v>
      </c>
      <c r="G46" s="891">
        <v>0</v>
      </c>
      <c r="H46" s="891">
        <v>0</v>
      </c>
      <c r="I46" s="891">
        <v>0</v>
      </c>
      <c r="J46" s="120"/>
    </row>
    <row r="47" spans="1:10" ht="11.25">
      <c r="A47" s="839">
        <f t="shared" si="0"/>
        <v>37</v>
      </c>
      <c r="B47" s="891" t="s">
        <v>172</v>
      </c>
      <c r="C47" s="891"/>
      <c r="D47" s="891"/>
      <c r="E47" s="891"/>
      <c r="F47" s="891" t="s">
        <v>10</v>
      </c>
      <c r="G47" s="891">
        <v>0</v>
      </c>
      <c r="H47" s="891">
        <v>0</v>
      </c>
      <c r="I47" s="891">
        <v>0</v>
      </c>
      <c r="J47" s="120"/>
    </row>
    <row r="48" spans="1:10" ht="11.25">
      <c r="A48" s="839">
        <f t="shared" si="0"/>
        <v>38</v>
      </c>
      <c r="B48" s="893" t="s">
        <v>173</v>
      </c>
      <c r="C48" s="891">
        <f>G24-(C32+C43)</f>
        <v>10693</v>
      </c>
      <c r="D48" s="891">
        <f>H24-(D32+D43)</f>
        <v>10852</v>
      </c>
      <c r="E48" s="891">
        <f>I24-(E32+E43)</f>
        <v>0</v>
      </c>
      <c r="F48" s="891" t="s">
        <v>11</v>
      </c>
      <c r="G48" s="891">
        <v>0</v>
      </c>
      <c r="H48" s="891">
        <v>0</v>
      </c>
      <c r="I48" s="891">
        <v>0</v>
      </c>
      <c r="J48" s="120"/>
    </row>
    <row r="49" spans="1:10" ht="11.25">
      <c r="A49" s="839">
        <f t="shared" si="0"/>
        <v>39</v>
      </c>
      <c r="B49" s="893" t="s">
        <v>174</v>
      </c>
      <c r="C49" s="891">
        <f>G33-C33</f>
        <v>500</v>
      </c>
      <c r="D49" s="891">
        <f>H33-D33</f>
        <v>500</v>
      </c>
      <c r="E49" s="891">
        <f>I33-E33</f>
        <v>0</v>
      </c>
      <c r="F49" s="891" t="s">
        <v>12</v>
      </c>
      <c r="G49" s="891">
        <v>0</v>
      </c>
      <c r="H49" s="891">
        <v>0</v>
      </c>
      <c r="I49" s="891">
        <v>0</v>
      </c>
      <c r="J49" s="120"/>
    </row>
    <row r="50" spans="1:10" ht="11.25">
      <c r="A50" s="839">
        <f t="shared" si="0"/>
        <v>40</v>
      </c>
      <c r="B50" s="891" t="s">
        <v>1</v>
      </c>
      <c r="C50" s="891"/>
      <c r="D50" s="891"/>
      <c r="E50" s="891"/>
      <c r="F50" s="891" t="s">
        <v>13</v>
      </c>
      <c r="G50" s="891">
        <v>0</v>
      </c>
      <c r="H50" s="891">
        <v>0</v>
      </c>
      <c r="I50" s="891">
        <v>0</v>
      </c>
      <c r="J50" s="120"/>
    </row>
    <row r="51" spans="1:10" ht="11.25">
      <c r="A51" s="839">
        <f t="shared" si="0"/>
        <v>41</v>
      </c>
      <c r="B51" s="891"/>
      <c r="C51" s="891"/>
      <c r="D51" s="891"/>
      <c r="E51" s="891"/>
      <c r="F51" s="891" t="s">
        <v>14</v>
      </c>
      <c r="G51" s="891">
        <v>0</v>
      </c>
      <c r="H51" s="891">
        <v>0</v>
      </c>
      <c r="I51" s="891">
        <v>0</v>
      </c>
      <c r="J51" s="120"/>
    </row>
    <row r="52" spans="1:10" ht="11.25">
      <c r="A52" s="839">
        <f t="shared" si="0"/>
        <v>42</v>
      </c>
      <c r="B52" s="891"/>
      <c r="C52" s="891"/>
      <c r="D52" s="891"/>
      <c r="E52" s="891"/>
      <c r="F52" s="891" t="s">
        <v>15</v>
      </c>
      <c r="G52" s="891">
        <v>0</v>
      </c>
      <c r="H52" s="891">
        <v>0</v>
      </c>
      <c r="I52" s="891">
        <v>0</v>
      </c>
      <c r="J52" s="120"/>
    </row>
    <row r="53" spans="1:10" ht="12" thickBot="1">
      <c r="A53" s="849">
        <f t="shared" si="0"/>
        <v>43</v>
      </c>
      <c r="B53" s="906" t="s">
        <v>386</v>
      </c>
      <c r="C53" s="907">
        <f>SUM(C39:C51)</f>
        <v>11193</v>
      </c>
      <c r="D53" s="907">
        <f>SUM(D39:D51)</f>
        <v>11406</v>
      </c>
      <c r="E53" s="907">
        <f>SUM(E39:E51)</f>
        <v>0</v>
      </c>
      <c r="F53" s="907" t="s">
        <v>379</v>
      </c>
      <c r="G53" s="914">
        <f>SUM(G39:G52)</f>
        <v>0</v>
      </c>
      <c r="H53" s="914">
        <f>SUM(H39:H52)</f>
        <v>0</v>
      </c>
      <c r="I53" s="914">
        <f>SUM(I39:I52)</f>
        <v>0</v>
      </c>
      <c r="J53" s="120"/>
    </row>
    <row r="54" spans="1:10" ht="12" thickBot="1">
      <c r="A54" s="555">
        <f t="shared" si="0"/>
        <v>44</v>
      </c>
      <c r="B54" s="597" t="s">
        <v>381</v>
      </c>
      <c r="C54" s="587">
        <f>C34+C53</f>
        <v>11393</v>
      </c>
      <c r="D54" s="195">
        <f>D34+D53</f>
        <v>11606</v>
      </c>
      <c r="E54" s="1094">
        <f>E34+E53</f>
        <v>0</v>
      </c>
      <c r="F54" s="1095" t="s">
        <v>380</v>
      </c>
      <c r="G54" s="596">
        <f>G34+G53</f>
        <v>11393</v>
      </c>
      <c r="H54" s="557">
        <f>H34+H53</f>
        <v>11606</v>
      </c>
      <c r="I54" s="557">
        <f>I34+I53</f>
        <v>0</v>
      </c>
      <c r="J54" s="185"/>
    </row>
    <row r="55" spans="2:9" ht="11.25">
      <c r="B55" s="114"/>
      <c r="C55" s="113"/>
      <c r="D55" s="113"/>
      <c r="E55" s="113"/>
      <c r="F55" s="113"/>
      <c r="G55" s="119"/>
      <c r="H55" s="119"/>
      <c r="I55" s="119"/>
    </row>
  </sheetData>
  <sheetProtection selectLockedCells="1" selectUnlockedCells="1"/>
  <mergeCells count="12">
    <mergeCell ref="B1:I1"/>
    <mergeCell ref="F8:F9"/>
    <mergeCell ref="B4:I4"/>
    <mergeCell ref="B5:I5"/>
    <mergeCell ref="B6:I6"/>
    <mergeCell ref="G8:I8"/>
    <mergeCell ref="B7:I7"/>
    <mergeCell ref="A8:A10"/>
    <mergeCell ref="B8:B9"/>
    <mergeCell ref="C8:E8"/>
    <mergeCell ref="C9:E9"/>
    <mergeCell ref="G9:I9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7"/>
  <sheetViews>
    <sheetView zoomScale="120" zoomScaleNormal="120" zoomScalePageLayoutView="0" workbookViewId="0" topLeftCell="A19">
      <selection activeCell="C8" sqref="C8:D8"/>
    </sheetView>
  </sheetViews>
  <sheetFormatPr defaultColWidth="9.140625" defaultRowHeight="12.75"/>
  <cols>
    <col min="1" max="1" width="3.8515625" style="93" customWidth="1"/>
    <col min="2" max="2" width="41.8515625" style="93" customWidth="1"/>
    <col min="3" max="3" width="13.28125" style="94" customWidth="1"/>
    <col min="4" max="4" width="10.8515625" style="94" customWidth="1"/>
    <col min="5" max="5" width="13.421875" style="94" hidden="1" customWidth="1"/>
    <col min="6" max="6" width="39.8515625" style="94" customWidth="1"/>
    <col min="7" max="7" width="12.00390625" style="94" customWidth="1"/>
    <col min="8" max="8" width="11.8515625" style="94" customWidth="1"/>
    <col min="9" max="9" width="14.00390625" style="94" hidden="1" customWidth="1"/>
    <col min="10" max="12" width="0" style="93" hidden="1" customWidth="1"/>
    <col min="13" max="22" width="9.140625" style="93" customWidth="1"/>
    <col min="23" max="16384" width="9.140625" style="10" customWidth="1"/>
  </cols>
  <sheetData>
    <row r="1" spans="1:9" ht="12.75" customHeight="1">
      <c r="A1" s="1133" t="s">
        <v>945</v>
      </c>
      <c r="B1" s="1133"/>
      <c r="C1" s="1133"/>
      <c r="D1" s="1133"/>
      <c r="E1" s="1133"/>
      <c r="F1" s="1133"/>
      <c r="G1" s="1133"/>
      <c r="H1" s="1133"/>
      <c r="I1" s="1133"/>
    </row>
    <row r="2" spans="2:9" ht="20.25">
      <c r="B2" s="561"/>
      <c r="I2" s="95"/>
    </row>
    <row r="3" spans="1:22" s="71" customFormat="1" ht="12.75">
      <c r="A3" s="96"/>
      <c r="B3" s="1134" t="s">
        <v>841</v>
      </c>
      <c r="C3" s="1134"/>
      <c r="D3" s="1134"/>
      <c r="E3" s="1134"/>
      <c r="F3" s="1134"/>
      <c r="G3" s="1134"/>
      <c r="H3" s="1134"/>
      <c r="I3" s="1134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71" customFormat="1" ht="12.75">
      <c r="A4" s="96"/>
      <c r="B4" s="1134" t="s">
        <v>946</v>
      </c>
      <c r="C4" s="1134"/>
      <c r="D4" s="1134"/>
      <c r="E4" s="1134"/>
      <c r="F4" s="1134"/>
      <c r="G4" s="1134"/>
      <c r="H4" s="1134"/>
      <c r="I4" s="1134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71" customFormat="1" ht="11.25">
      <c r="A5" s="96"/>
      <c r="B5" s="1135" t="s">
        <v>257</v>
      </c>
      <c r="C5" s="1135"/>
      <c r="D5" s="1135"/>
      <c r="E5" s="1135"/>
      <c r="F5" s="1135"/>
      <c r="G5" s="1135"/>
      <c r="H5" s="1135"/>
      <c r="I5" s="113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16" s="71" customFormat="1" ht="12.75" customHeight="1">
      <c r="A6" s="1136" t="s">
        <v>51</v>
      </c>
      <c r="B6" s="1138" t="s">
        <v>52</v>
      </c>
      <c r="C6" s="1139" t="s">
        <v>53</v>
      </c>
      <c r="D6" s="1139"/>
      <c r="E6" s="1140"/>
      <c r="F6" s="1141" t="s">
        <v>54</v>
      </c>
      <c r="G6" s="1143" t="s">
        <v>55</v>
      </c>
      <c r="H6" s="1144"/>
      <c r="I6" s="1145"/>
      <c r="J6" s="96"/>
      <c r="K6" s="96"/>
      <c r="L6" s="96"/>
      <c r="M6" s="96"/>
      <c r="N6" s="96"/>
      <c r="O6" s="96"/>
      <c r="P6" s="96"/>
    </row>
    <row r="7" spans="1:16" s="71" customFormat="1" ht="12.75" customHeight="1">
      <c r="A7" s="1136"/>
      <c r="B7" s="1138"/>
      <c r="C7" s="1131" t="s">
        <v>810</v>
      </c>
      <c r="D7" s="1131"/>
      <c r="E7" s="1146"/>
      <c r="F7" s="1142"/>
      <c r="G7" s="1131" t="s">
        <v>810</v>
      </c>
      <c r="H7" s="1131"/>
      <c r="I7" s="1132"/>
      <c r="J7" s="96"/>
      <c r="K7" s="96"/>
      <c r="L7" s="96"/>
      <c r="M7" s="96"/>
      <c r="N7" s="96"/>
      <c r="O7" s="96"/>
      <c r="P7" s="96"/>
    </row>
    <row r="8" spans="1:16" s="72" customFormat="1" ht="36" customHeight="1">
      <c r="A8" s="1137"/>
      <c r="B8" s="1031" t="s">
        <v>56</v>
      </c>
      <c r="C8" s="884" t="s">
        <v>920</v>
      </c>
      <c r="D8" s="884" t="s">
        <v>921</v>
      </c>
      <c r="E8" s="885" t="s">
        <v>922</v>
      </c>
      <c r="F8" s="1030" t="s">
        <v>60</v>
      </c>
      <c r="G8" s="884" t="s">
        <v>920</v>
      </c>
      <c r="H8" s="884" t="s">
        <v>921</v>
      </c>
      <c r="I8" s="885" t="s">
        <v>922</v>
      </c>
      <c r="J8" s="117"/>
      <c r="K8" s="117"/>
      <c r="L8" s="117"/>
      <c r="M8" s="117"/>
      <c r="N8" s="117"/>
      <c r="O8" s="117"/>
      <c r="P8" s="117"/>
    </row>
    <row r="9" spans="1:22" ht="11.25" customHeight="1">
      <c r="A9" s="839">
        <v>1</v>
      </c>
      <c r="B9" s="886" t="s">
        <v>20</v>
      </c>
      <c r="C9" s="887"/>
      <c r="D9" s="887"/>
      <c r="E9" s="887"/>
      <c r="F9" s="888" t="s">
        <v>21</v>
      </c>
      <c r="G9" s="887"/>
      <c r="H9" s="887"/>
      <c r="I9" s="889"/>
      <c r="J9" s="111"/>
      <c r="Q9" s="10"/>
      <c r="R9" s="10"/>
      <c r="S9" s="10"/>
      <c r="T9" s="10"/>
      <c r="U9" s="10"/>
      <c r="V9" s="10"/>
    </row>
    <row r="10" spans="1:22" ht="11.25">
      <c r="A10" s="839">
        <f aca="true" t="shared" si="0" ref="A10:A55">A9+1</f>
        <v>2</v>
      </c>
      <c r="B10" s="890" t="s">
        <v>158</v>
      </c>
      <c r="C10" s="894"/>
      <c r="D10" s="894"/>
      <c r="E10" s="894"/>
      <c r="F10" s="894" t="s">
        <v>176</v>
      </c>
      <c r="G10" s="846">
        <f>'pü.mérleg Önkorm.'!G10+'pü.mérleg Hivatal'!H12+'pü.mérleg művház'!G12</f>
        <v>62091</v>
      </c>
      <c r="H10" s="846">
        <f>'pü.mérleg Önkorm.'!H10+'pü.mérleg Hivatal'!I12+'pü.mérleg művház'!H12</f>
        <v>63473</v>
      </c>
      <c r="I10" s="846">
        <f>'pü.mérleg Önkorm.'!I10+'pü.mérleg Hivatal'!J12+'pü.mérleg művház'!I12</f>
        <v>0</v>
      </c>
      <c r="J10" s="100" t="e">
        <f>'pü.mérleg Önkorm.'!#REF!+'pü.mérleg Hivatal'!#REF!+'pü.mérleg művház'!#REF!+#REF!+#REF!</f>
        <v>#REF!</v>
      </c>
      <c r="K10" s="94" t="e">
        <f>'pü.mérleg Önkorm.'!#REF!+'pü.mérleg Hivatal'!#REF!+'pü.mérleg művház'!#REF!++#REF!+#REF!</f>
        <v>#REF!</v>
      </c>
      <c r="L10" s="94" t="e">
        <f>'pü.mérleg Önkorm.'!#REF!+'pü.mérleg Hivatal'!#REF!+'pü.mérleg művház'!#REF!+#REF!+#REF!</f>
        <v>#REF!</v>
      </c>
      <c r="N10" s="94"/>
      <c r="Q10" s="10"/>
      <c r="R10" s="10"/>
      <c r="S10" s="10"/>
      <c r="T10" s="10"/>
      <c r="U10" s="10"/>
      <c r="V10" s="10"/>
    </row>
    <row r="11" spans="1:22" ht="11.25">
      <c r="A11" s="839">
        <f t="shared" si="0"/>
        <v>3</v>
      </c>
      <c r="B11" s="890" t="s">
        <v>152</v>
      </c>
      <c r="C11" s="846">
        <f>'tám, végl. pe.átv  '!C13+'tám, végl. pe.átv  '!C19+'tám, végl. pe.átv  '!C20</f>
        <v>234398</v>
      </c>
      <c r="D11" s="846">
        <f>'tám, végl. pe.átv  '!D13+'tám, végl. pe.átv  '!D19+'tám, végl. pe.átv  '!D20</f>
        <v>246775</v>
      </c>
      <c r="E11" s="846">
        <f>'tám, végl. pe.átv  '!E13+'tám, végl. pe.átv  '!E19+'tám, végl. pe.átv  '!E20</f>
        <v>0</v>
      </c>
      <c r="F11" s="930" t="s">
        <v>177</v>
      </c>
      <c r="G11" s="846">
        <f>'pü.mérleg Önkorm.'!G11+'pü.mérleg Hivatal'!H13+'pü.mérleg művház'!G13</f>
        <v>11143</v>
      </c>
      <c r="H11" s="846">
        <f>'pü.mérleg Önkorm.'!H11+'pü.mérleg Hivatal'!I13+'pü.mérleg művház'!H13</f>
        <v>11257</v>
      </c>
      <c r="I11" s="846">
        <f>'pü.mérleg Önkorm.'!I11+'pü.mérleg Hivatal'!J13+'pü.mérleg művház'!I13</f>
        <v>0</v>
      </c>
      <c r="J11" s="94" t="e">
        <f>'pü.mérleg Önkorm.'!#REF!+'pü.mérleg Hivatal'!#REF!+'pü.mérleg művház'!#REF!+#REF!+#REF!</f>
        <v>#REF!</v>
      </c>
      <c r="K11" s="94" t="e">
        <f>'pü.mérleg Önkorm.'!#REF!+'pü.mérleg Hivatal'!#REF!+'pü.mérleg művház'!#REF!+#REF!+#REF!</f>
        <v>#REF!</v>
      </c>
      <c r="L11" s="94" t="e">
        <f>'pü.mérleg Önkorm.'!#REF!+'pü.mérleg Hivatal'!#REF!+'pü.mérleg művház'!#REF!+#REF!+#REF!</f>
        <v>#REF!</v>
      </c>
      <c r="N11" s="94"/>
      <c r="Q11" s="10"/>
      <c r="R11" s="10"/>
      <c r="S11" s="10"/>
      <c r="T11" s="10"/>
      <c r="U11" s="10"/>
      <c r="V11" s="10"/>
    </row>
    <row r="12" spans="1:22" ht="11.25">
      <c r="A12" s="839">
        <f t="shared" si="0"/>
        <v>4</v>
      </c>
      <c r="B12" s="890" t="s">
        <v>150</v>
      </c>
      <c r="C12" s="846">
        <f>'pü.mérleg Önkorm.'!C12</f>
        <v>0</v>
      </c>
      <c r="D12" s="846">
        <f>'pü.mérleg Önkorm.'!D12</f>
        <v>0</v>
      </c>
      <c r="E12" s="846">
        <f>'pü.mérleg Önkorm.'!E12</f>
        <v>0</v>
      </c>
      <c r="F12" s="894" t="s">
        <v>178</v>
      </c>
      <c r="G12" s="846">
        <f>'pü.mérleg Önkorm.'!G12+'pü.mérleg Hivatal'!H14+'pü.mérleg művház'!G14</f>
        <v>67862</v>
      </c>
      <c r="H12" s="846">
        <f>'pü.mérleg Önkorm.'!H12+'pü.mérleg Hivatal'!I14+'pü.mérleg művház'!H14</f>
        <v>70408</v>
      </c>
      <c r="I12" s="846">
        <f>'pü.mérleg Önkorm.'!I12+'pü.mérleg Hivatal'!J14+'pü.mérleg művház'!I14</f>
        <v>0</v>
      </c>
      <c r="J12" s="94" t="e">
        <f>'pü.mérleg Önkorm.'!#REF!+'pü.mérleg Hivatal'!#REF!+'pü.mérleg művház'!#REF!+#REF!+#REF!</f>
        <v>#REF!</v>
      </c>
      <c r="K12" s="94" t="e">
        <f>'pü.mérleg Önkorm.'!#REF!+'pü.mérleg Hivatal'!#REF!+'pü.mérleg művház'!#REF!+#REF!+#REF!</f>
        <v>#REF!</v>
      </c>
      <c r="L12" s="94" t="e">
        <f>'pü.mérleg Önkorm.'!#REF!+'pü.mérleg Hivatal'!#REF!+'pü.mérleg művház'!#REF!+#REF!+#REF!</f>
        <v>#REF!</v>
      </c>
      <c r="N12" s="94"/>
      <c r="Q12" s="10"/>
      <c r="R12" s="10"/>
      <c r="S12" s="10"/>
      <c r="T12" s="10"/>
      <c r="U12" s="10"/>
      <c r="V12" s="10"/>
    </row>
    <row r="13" spans="1:22" ht="12" customHeight="1">
      <c r="A13" s="839">
        <f t="shared" si="0"/>
        <v>5</v>
      </c>
      <c r="B13" s="915" t="s">
        <v>153</v>
      </c>
      <c r="C13" s="846">
        <v>0</v>
      </c>
      <c r="D13" s="846">
        <f>'Össz.önk.mérleg'!D13</f>
        <v>2252</v>
      </c>
      <c r="E13" s="846">
        <v>0</v>
      </c>
      <c r="F13" s="894"/>
      <c r="G13" s="846"/>
      <c r="H13" s="846"/>
      <c r="I13" s="919"/>
      <c r="J13" s="111"/>
      <c r="O13" s="111"/>
      <c r="Q13" s="10"/>
      <c r="R13" s="10"/>
      <c r="S13" s="10"/>
      <c r="T13" s="10"/>
      <c r="U13" s="10"/>
      <c r="V13" s="10"/>
    </row>
    <row r="14" spans="1:22" ht="11.25">
      <c r="A14" s="839">
        <f t="shared" si="0"/>
        <v>6</v>
      </c>
      <c r="B14" s="890" t="s">
        <v>787</v>
      </c>
      <c r="C14" s="846"/>
      <c r="D14" s="846"/>
      <c r="E14" s="846"/>
      <c r="F14" s="894" t="s">
        <v>179</v>
      </c>
      <c r="G14" s="846">
        <f>'pü.mérleg Önkorm.'!G14+'pü.mérleg Hivatal'!H16</f>
        <v>6700</v>
      </c>
      <c r="H14" s="846">
        <f>'pü.mérleg Önkorm.'!H14+'pü.mérleg Hivatal'!I16</f>
        <v>6700</v>
      </c>
      <c r="I14" s="846">
        <f>'pü.mérleg Önkorm.'!I14+'pü.mérleg Hivatal'!J16</f>
        <v>0</v>
      </c>
      <c r="J14" s="94" t="e">
        <f>'pü.mérleg Önkorm.'!#REF!+'pü.mérleg Hivatal'!#REF!</f>
        <v>#REF!</v>
      </c>
      <c r="K14" s="94" t="e">
        <f>'pü.mérleg Önkorm.'!#REF!+'pü.mérleg Hivatal'!#REF!</f>
        <v>#REF!</v>
      </c>
      <c r="L14" s="94" t="e">
        <f>'pü.mérleg Önkorm.'!#REF!+'pü.mérleg Hivatal'!#REF!</f>
        <v>#REF!</v>
      </c>
      <c r="Q14" s="10"/>
      <c r="R14" s="10"/>
      <c r="S14" s="10"/>
      <c r="T14" s="10"/>
      <c r="U14" s="10"/>
      <c r="V14" s="10"/>
    </row>
    <row r="15" spans="1:22" ht="11.25">
      <c r="A15" s="839">
        <f t="shared" si="0"/>
        <v>7</v>
      </c>
      <c r="B15" s="890" t="s">
        <v>785</v>
      </c>
      <c r="C15" s="846">
        <f>'pü.mérleg Önkorm.'!C15</f>
        <v>0</v>
      </c>
      <c r="D15" s="846">
        <f>'pü.mérleg Önkorm.'!D15</f>
        <v>0</v>
      </c>
      <c r="E15" s="846">
        <f>'pü.mérleg Önkorm.'!E15</f>
        <v>0</v>
      </c>
      <c r="F15" s="894"/>
      <c r="G15" s="846"/>
      <c r="H15" s="846"/>
      <c r="I15" s="846"/>
      <c r="J15" s="94"/>
      <c r="K15" s="94"/>
      <c r="L15" s="94"/>
      <c r="Q15" s="10"/>
      <c r="R15" s="10"/>
      <c r="S15" s="10"/>
      <c r="T15" s="10"/>
      <c r="U15" s="10"/>
      <c r="V15" s="10"/>
    </row>
    <row r="16" spans="1:22" ht="11.25">
      <c r="A16" s="839">
        <f t="shared" si="0"/>
        <v>8</v>
      </c>
      <c r="B16" s="918" t="s">
        <v>786</v>
      </c>
      <c r="C16" s="846">
        <f>'pü.mérleg Önkorm.'!C16+'pü.mérleg Hivatal'!D16+'pü.mérleg művház'!C16</f>
        <v>3175</v>
      </c>
      <c r="D16" s="846">
        <f>'pü.mérleg Önkorm.'!D16+'pü.mérleg Hivatal'!E16+'pü.mérleg művház'!D16</f>
        <v>3438</v>
      </c>
      <c r="E16" s="846">
        <f>'pü.mérleg Önkorm.'!E16+'pü.mérleg Hivatal'!F16+'pü.mérleg művház'!E16</f>
        <v>0</v>
      </c>
      <c r="F16" s="894" t="s">
        <v>180</v>
      </c>
      <c r="G16" s="846"/>
      <c r="H16" s="846"/>
      <c r="I16" s="919"/>
      <c r="J16" s="111"/>
      <c r="Q16" s="10"/>
      <c r="R16" s="10"/>
      <c r="S16" s="10"/>
      <c r="T16" s="10"/>
      <c r="U16" s="10"/>
      <c r="V16" s="10"/>
    </row>
    <row r="17" spans="1:22" ht="11.25">
      <c r="A17" s="839">
        <f t="shared" si="0"/>
        <v>9</v>
      </c>
      <c r="B17" s="890" t="s">
        <v>154</v>
      </c>
      <c r="C17" s="846">
        <f>'pü.mérleg Önkorm.'!C17+'pü.mérleg művház'!C18+'pü.mérleg Hivatal'!D18</f>
        <v>57600</v>
      </c>
      <c r="D17" s="846">
        <f>'pü.mérleg Önkorm.'!D17+'pü.mérleg művház'!D18+'pü.mérleg Hivatal'!E18</f>
        <v>47600</v>
      </c>
      <c r="E17" s="846">
        <f>'pü.mérleg Önkorm.'!E17+'pü.mérleg művház'!E18+'pü.mérleg Hivatal'!F18</f>
        <v>0</v>
      </c>
      <c r="F17" s="894" t="s">
        <v>181</v>
      </c>
      <c r="G17" s="846">
        <f>'pü.mérleg Önkorm.'!G17+'pü.mérleg Hivatal'!H18</f>
        <v>168042</v>
      </c>
      <c r="H17" s="846">
        <f>'pü.mérleg Önkorm.'!H17+'pü.mérleg Hivatal'!I18</f>
        <v>169548</v>
      </c>
      <c r="I17" s="846">
        <f>'pü.mérleg Önkorm.'!I17+'pü.mérleg Hivatal'!J18</f>
        <v>0</v>
      </c>
      <c r="J17" s="179">
        <f>'pü.mérleg Önkorm.'!J17+'pü.mérleg Hivatal'!K18</f>
        <v>0</v>
      </c>
      <c r="K17" s="179">
        <f>'pü.mérleg Önkorm.'!K17+'pü.mérleg Hivatal'!L18</f>
        <v>0</v>
      </c>
      <c r="L17" s="179">
        <f>'pü.mérleg Önkorm.'!L17+'pü.mérleg Hivatal'!M18</f>
        <v>0</v>
      </c>
      <c r="Q17" s="10"/>
      <c r="R17" s="10"/>
      <c r="S17" s="10"/>
      <c r="T17" s="10"/>
      <c r="U17" s="10"/>
      <c r="V17" s="10"/>
    </row>
    <row r="18" spans="1:22" ht="11.25">
      <c r="A18" s="839">
        <f t="shared" si="0"/>
        <v>10</v>
      </c>
      <c r="B18" s="897" t="s">
        <v>36</v>
      </c>
      <c r="C18" s="846"/>
      <c r="D18" s="919"/>
      <c r="E18" s="919"/>
      <c r="F18" s="894" t="s">
        <v>182</v>
      </c>
      <c r="G18" s="846">
        <f>'pü.mérleg Önkorm.'!G18+'pü.mérleg Hivatal'!H19</f>
        <v>0</v>
      </c>
      <c r="H18" s="846">
        <f>'pü.mérleg Önkorm.'!H18+'pü.mérleg Hivatal'!I19</f>
        <v>0</v>
      </c>
      <c r="I18" s="846">
        <f>'pü.mérleg Önkorm.'!I18+'pü.mérleg Hivatal'!J19</f>
        <v>0</v>
      </c>
      <c r="J18" s="94" t="e">
        <f>'pü.mérleg Önkorm.'!#REF!</f>
        <v>#REF!</v>
      </c>
      <c r="K18" s="94" t="e">
        <f>'pü.mérleg Önkorm.'!#REF!</f>
        <v>#REF!</v>
      </c>
      <c r="L18" s="94" t="e">
        <f>'pü.mérleg Önkorm.'!#REF!</f>
        <v>#REF!</v>
      </c>
      <c r="M18" s="115"/>
      <c r="Q18" s="10"/>
      <c r="R18" s="10"/>
      <c r="S18" s="10"/>
      <c r="T18" s="10"/>
      <c r="U18" s="10"/>
      <c r="V18" s="10"/>
    </row>
    <row r="19" spans="1:22" ht="11.25">
      <c r="A19" s="839">
        <f t="shared" si="0"/>
        <v>11</v>
      </c>
      <c r="B19" s="897"/>
      <c r="C19" s="846"/>
      <c r="D19" s="919"/>
      <c r="E19" s="919"/>
      <c r="F19" s="894" t="s">
        <v>183</v>
      </c>
      <c r="G19" s="846">
        <f>'pü.mérleg Önkorm.'!G19+'pü.mérleg Hivatal'!H20+'pü.mérleg művház'!G20</f>
        <v>0</v>
      </c>
      <c r="H19" s="846">
        <f>'pü.mérleg Önkorm.'!H19+'pü.mérleg Hivatal'!I20+'pü.mérleg művház'!H20</f>
        <v>0</v>
      </c>
      <c r="I19" s="846">
        <f>'pü.mérleg Önkorm.'!I19+'pü.mérleg Hivatal'!J20+'pü.mérleg művház'!I20</f>
        <v>0</v>
      </c>
      <c r="J19" s="68" t="e">
        <f>'pü.mérleg Önkorm.'!J19+'pü.mérleg Hivatal'!K20+'pü.mérleg művház'!J20+#REF!+#REF!+#REF!</f>
        <v>#REF!</v>
      </c>
      <c r="K19" s="68" t="e">
        <f>'pü.mérleg Önkorm.'!K19+'pü.mérleg Hivatal'!L20+'pü.mérleg művház'!K20+#REF!+#REF!+#REF!</f>
        <v>#REF!</v>
      </c>
      <c r="L19" s="68" t="e">
        <f>'pü.mérleg Önkorm.'!L19+'pü.mérleg Hivatal'!M20+'pü.mérleg művház'!L20+#REF!+#REF!+#REF!</f>
        <v>#REF!</v>
      </c>
      <c r="M19" s="115"/>
      <c r="Q19" s="10"/>
      <c r="R19" s="10"/>
      <c r="S19" s="10"/>
      <c r="T19" s="10"/>
      <c r="U19" s="10"/>
      <c r="V19" s="10"/>
    </row>
    <row r="20" spans="1:22" ht="11.25">
      <c r="A20" s="839">
        <f t="shared" si="0"/>
        <v>12</v>
      </c>
      <c r="B20" s="890" t="s">
        <v>155</v>
      </c>
      <c r="C20" s="846">
        <f>'pü.mérleg Önkorm.'!C20+'pü.mérleg Hivatal'!D20+'pü.mérleg művház'!C20</f>
        <v>8220</v>
      </c>
      <c r="D20" s="846">
        <f>'pü.mérleg Önkorm.'!D20+'pü.mérleg Hivatal'!E20+'pü.mérleg művház'!D20</f>
        <v>8220</v>
      </c>
      <c r="E20" s="846">
        <f>'pü.mérleg Önkorm.'!E20+'pü.mérleg Hivatal'!F20+'pü.mérleg művház'!E20</f>
        <v>0</v>
      </c>
      <c r="F20" s="894" t="s">
        <v>184</v>
      </c>
      <c r="G20" s="846"/>
      <c r="H20" s="846">
        <f>'pü.mérleg Önkorm.'!H20</f>
        <v>0</v>
      </c>
      <c r="I20" s="919">
        <f>SUM(G20:H20)</f>
        <v>0</v>
      </c>
      <c r="J20" s="111"/>
      <c r="Q20" s="10"/>
      <c r="R20" s="10"/>
      <c r="S20" s="10"/>
      <c r="T20" s="10"/>
      <c r="U20" s="10"/>
      <c r="V20" s="10"/>
    </row>
    <row r="21" spans="1:22" ht="11.25">
      <c r="A21" s="839">
        <f t="shared" si="0"/>
        <v>13</v>
      </c>
      <c r="B21" s="845"/>
      <c r="C21" s="919"/>
      <c r="D21" s="919"/>
      <c r="E21" s="919"/>
      <c r="F21" s="894" t="s">
        <v>185</v>
      </c>
      <c r="G21" s="846">
        <f>'pü.mérleg Önkorm.'!G21</f>
        <v>11683</v>
      </c>
      <c r="H21" s="846">
        <f>'pü.mérleg Önkorm.'!H21</f>
        <v>9393</v>
      </c>
      <c r="I21" s="919">
        <v>0</v>
      </c>
      <c r="J21" s="111"/>
      <c r="Q21" s="10"/>
      <c r="R21" s="10"/>
      <c r="S21" s="10"/>
      <c r="T21" s="10"/>
      <c r="U21" s="10"/>
      <c r="V21" s="10"/>
    </row>
    <row r="22" spans="1:16" s="73" customFormat="1" ht="11.25">
      <c r="A22" s="839">
        <f t="shared" si="0"/>
        <v>14</v>
      </c>
      <c r="B22" s="890" t="s">
        <v>157</v>
      </c>
      <c r="C22" s="919"/>
      <c r="D22" s="919"/>
      <c r="E22" s="919"/>
      <c r="F22" s="846"/>
      <c r="G22" s="846"/>
      <c r="H22" s="846"/>
      <c r="I22" s="846"/>
      <c r="J22" s="401"/>
      <c r="K22" s="118"/>
      <c r="L22" s="118"/>
      <c r="M22" s="118"/>
      <c r="N22" s="118"/>
      <c r="O22" s="118"/>
      <c r="P22" s="118"/>
    </row>
    <row r="23" spans="1:16" s="73" customFormat="1" ht="11.25">
      <c r="A23" s="839">
        <f t="shared" si="0"/>
        <v>15</v>
      </c>
      <c r="B23" s="890" t="s">
        <v>156</v>
      </c>
      <c r="C23" s="919">
        <v>0</v>
      </c>
      <c r="D23" s="919">
        <v>0</v>
      </c>
      <c r="E23" s="919">
        <v>0</v>
      </c>
      <c r="F23" s="846"/>
      <c r="G23" s="846"/>
      <c r="H23" s="846"/>
      <c r="I23" s="846"/>
      <c r="J23" s="401"/>
      <c r="K23" s="118"/>
      <c r="L23" s="118"/>
      <c r="M23" s="118"/>
      <c r="N23" s="401"/>
      <c r="O23" s="118"/>
      <c r="P23" s="118"/>
    </row>
    <row r="24" spans="1:22" ht="11.25">
      <c r="A24" s="839">
        <f t="shared" si="0"/>
        <v>16</v>
      </c>
      <c r="B24" s="890" t="s">
        <v>159</v>
      </c>
      <c r="C24" s="846">
        <f>'felh. bev.  '!D12</f>
        <v>0</v>
      </c>
      <c r="D24" s="846">
        <f>'felh. bev.  '!E12</f>
        <v>0</v>
      </c>
      <c r="E24" s="846">
        <f>'felh. bev.  '!F12</f>
        <v>0</v>
      </c>
      <c r="F24" s="913" t="s">
        <v>61</v>
      </c>
      <c r="G24" s="913">
        <f>SUM(G10:G22)</f>
        <v>327521</v>
      </c>
      <c r="H24" s="913">
        <f>SUM(H10:H22)</f>
        <v>330779</v>
      </c>
      <c r="I24" s="913">
        <f>SUM(I10:I22)</f>
        <v>0</v>
      </c>
      <c r="J24" s="94" t="e">
        <f>'pü.mérleg Önkorm.'!#REF!+'pü.mérleg Hivatal'!#REF!+'pü.mérleg művház'!#REF!+#REF!+#REF!</f>
        <v>#REF!</v>
      </c>
      <c r="K24" s="94" t="e">
        <f>'pü.mérleg Önkorm.'!#REF!+'pü.mérleg Hivatal'!#REF!+'pü.mérleg művház'!#REF!+#REF!+#REF!</f>
        <v>#REF!</v>
      </c>
      <c r="L24" s="94" t="e">
        <f>'pü.mérleg Önkorm.'!#REF!+'pü.mérleg Hivatal'!#REF!+'pü.mérleg művház'!#REF!+#REF!+#REF!</f>
        <v>#REF!</v>
      </c>
      <c r="Q24" s="10"/>
      <c r="R24" s="10"/>
      <c r="S24" s="10"/>
      <c r="T24" s="10"/>
      <c r="U24" s="10"/>
      <c r="V24" s="10"/>
    </row>
    <row r="25" spans="1:22" ht="11.25">
      <c r="A25" s="839">
        <f t="shared" si="0"/>
        <v>17</v>
      </c>
      <c r="B25" s="890" t="s">
        <v>160</v>
      </c>
      <c r="C25" s="919">
        <v>0</v>
      </c>
      <c r="D25" s="919">
        <v>0</v>
      </c>
      <c r="E25" s="919">
        <v>0</v>
      </c>
      <c r="F25" s="846"/>
      <c r="G25" s="846"/>
      <c r="H25" s="846"/>
      <c r="I25" s="846"/>
      <c r="J25" s="111"/>
      <c r="Q25" s="10"/>
      <c r="R25" s="10"/>
      <c r="S25" s="10"/>
      <c r="T25" s="10"/>
      <c r="U25" s="10"/>
      <c r="V25" s="10"/>
    </row>
    <row r="26" spans="1:22" ht="11.25">
      <c r="A26" s="839">
        <f t="shared" si="0"/>
        <v>18</v>
      </c>
      <c r="B26" s="890" t="s">
        <v>161</v>
      </c>
      <c r="C26" s="846">
        <v>0</v>
      </c>
      <c r="D26" s="846">
        <f>'pü.mérleg Önkorm.'!D26</f>
        <v>0</v>
      </c>
      <c r="E26" s="919">
        <f>SUM(C26:D26)</f>
        <v>0</v>
      </c>
      <c r="F26" s="920" t="s">
        <v>186</v>
      </c>
      <c r="G26" s="842"/>
      <c r="H26" s="842"/>
      <c r="I26" s="846"/>
      <c r="J26" s="111"/>
      <c r="Q26" s="10"/>
      <c r="R26" s="10"/>
      <c r="S26" s="10"/>
      <c r="T26" s="10"/>
      <c r="U26" s="10"/>
      <c r="V26" s="10"/>
    </row>
    <row r="27" spans="1:22" ht="11.25">
      <c r="A27" s="839">
        <f t="shared" si="0"/>
        <v>19</v>
      </c>
      <c r="B27" s="890" t="s">
        <v>162</v>
      </c>
      <c r="C27" s="846">
        <v>0</v>
      </c>
      <c r="D27" s="846">
        <v>0</v>
      </c>
      <c r="E27" s="846">
        <v>0</v>
      </c>
      <c r="F27" s="894" t="s">
        <v>187</v>
      </c>
      <c r="G27" s="846">
        <f>'pü.mérleg Önkorm.'!G27+'pü.mérleg Hivatal'!H27+'pü.mérleg művház'!G27</f>
        <v>1905</v>
      </c>
      <c r="H27" s="846">
        <f>'pü.mérleg Önkorm.'!H27+'pü.mérleg Hivatal'!I27+'pü.mérleg művház'!H27</f>
        <v>2542</v>
      </c>
      <c r="I27" s="846">
        <f>'pü.mérleg Önkorm.'!I27+'pü.mérleg Hivatal'!J27+'pü.mérleg művház'!I27</f>
        <v>0</v>
      </c>
      <c r="J27" s="94" t="e">
        <f>'pü.mérleg Önkorm.'!#REF!+'pü.mérleg Hivatal'!#REF!+'pü.mérleg művház'!#REF!+#REF!+#REF!</f>
        <v>#REF!</v>
      </c>
      <c r="K27" s="94" t="e">
        <f>'pü.mérleg Önkorm.'!#REF!+'pü.mérleg Hivatal'!#REF!+'pü.mérleg művház'!#REF!+#REF!+#REF!</f>
        <v>#REF!</v>
      </c>
      <c r="L27" s="94" t="e">
        <f>'pü.mérleg Önkorm.'!#REF!+'pü.mérleg Hivatal'!#REF!+'pü.mérleg művház'!#REF!+#REF!+#REF!</f>
        <v>#REF!</v>
      </c>
      <c r="M27" s="94"/>
      <c r="N27" s="94"/>
      <c r="Q27" s="10"/>
      <c r="R27" s="10"/>
      <c r="S27" s="10"/>
      <c r="T27" s="10"/>
      <c r="U27" s="10"/>
      <c r="V27" s="10"/>
    </row>
    <row r="28" spans="1:22" ht="11.25">
      <c r="A28" s="839">
        <f t="shared" si="0"/>
        <v>20</v>
      </c>
      <c r="B28" s="890"/>
      <c r="C28" s="846"/>
      <c r="D28" s="846"/>
      <c r="E28" s="846"/>
      <c r="F28" s="894" t="s">
        <v>188</v>
      </c>
      <c r="G28" s="846">
        <f>'pü.mérleg Önkorm.'!G28+'pü.mérleg Hivatal'!H28+'pü.mérleg művház'!G28</f>
        <v>58117</v>
      </c>
      <c r="H28" s="846">
        <f>'pü.mérleg Önkorm.'!H28+'pü.mérleg Hivatal'!I28+'pü.mérleg művház'!H28</f>
        <v>60415</v>
      </c>
      <c r="I28" s="846">
        <v>0</v>
      </c>
      <c r="J28" s="111"/>
      <c r="Q28" s="10"/>
      <c r="R28" s="10"/>
      <c r="S28" s="10"/>
      <c r="T28" s="10"/>
      <c r="U28" s="10"/>
      <c r="V28" s="10"/>
    </row>
    <row r="29" spans="1:22" ht="11.25">
      <c r="A29" s="839">
        <f t="shared" si="0"/>
        <v>21</v>
      </c>
      <c r="B29" s="890" t="s">
        <v>163</v>
      </c>
      <c r="C29" s="846">
        <f>'tám, végl. pe.átv  '!C24+'tám, végl. pe.átv  '!C26</f>
        <v>20</v>
      </c>
      <c r="D29" s="846">
        <f>'tám, végl. pe.átv  '!D24+'tám, végl. pe.átv  '!D26</f>
        <v>608</v>
      </c>
      <c r="E29" s="846">
        <f>'tám, végl. pe.átv  '!E24+'tám, végl. pe.átv  '!E26</f>
        <v>0</v>
      </c>
      <c r="F29" s="894" t="s">
        <v>189</v>
      </c>
      <c r="G29" s="846"/>
      <c r="H29" s="846"/>
      <c r="I29" s="846"/>
      <c r="J29" s="111"/>
      <c r="Q29" s="10"/>
      <c r="R29" s="10"/>
      <c r="S29" s="10"/>
      <c r="T29" s="10"/>
      <c r="U29" s="10"/>
      <c r="V29" s="10"/>
    </row>
    <row r="30" spans="1:16" s="73" customFormat="1" ht="11.25">
      <c r="A30" s="839">
        <f t="shared" si="0"/>
        <v>22</v>
      </c>
      <c r="B30" s="890" t="s">
        <v>164</v>
      </c>
      <c r="C30" s="846">
        <f>'felh. bev.  '!D33+'felh. bev.  '!D37</f>
        <v>84</v>
      </c>
      <c r="D30" s="846">
        <f>'felh. bev.  '!E33+'felh. bev.  '!E37</f>
        <v>84</v>
      </c>
      <c r="E30" s="846">
        <f>'felh. bev.  '!F33+'felh. bev.  '!F37</f>
        <v>0</v>
      </c>
      <c r="F30" s="930" t="s">
        <v>190</v>
      </c>
      <c r="G30" s="846">
        <f>'felhalm. kiad.  '!H52</f>
        <v>0</v>
      </c>
      <c r="H30" s="846">
        <f>'felhalm. kiad.  '!I52</f>
        <v>0</v>
      </c>
      <c r="I30" s="846">
        <f>SUM(G30:H30)</f>
        <v>0</v>
      </c>
      <c r="J30" s="401"/>
      <c r="K30" s="118"/>
      <c r="L30" s="118"/>
      <c r="M30" s="118"/>
      <c r="N30" s="118"/>
      <c r="O30" s="118"/>
      <c r="P30" s="118"/>
    </row>
    <row r="31" spans="1:16" s="73" customFormat="1" ht="11.25">
      <c r="A31" s="839">
        <f t="shared" si="0"/>
        <v>23</v>
      </c>
      <c r="B31" s="890"/>
      <c r="C31" s="894"/>
      <c r="D31" s="894"/>
      <c r="E31" s="894"/>
      <c r="F31" s="930" t="s">
        <v>792</v>
      </c>
      <c r="G31" s="846">
        <f>'pü.mérleg Önkorm.'!G31</f>
        <v>0</v>
      </c>
      <c r="H31" s="846">
        <f>'pü.mérleg Önkorm.'!H31</f>
        <v>0</v>
      </c>
      <c r="I31" s="846">
        <f>'pü.mérleg Önkorm.'!I31</f>
        <v>0</v>
      </c>
      <c r="J31" s="186">
        <f>'pü.mérleg Önkorm.'!J31</f>
        <v>0</v>
      </c>
      <c r="K31" s="186">
        <f>'pü.mérleg Önkorm.'!K31</f>
        <v>0</v>
      </c>
      <c r="L31" s="186">
        <f>'pü.mérleg Önkorm.'!L31</f>
        <v>0</v>
      </c>
      <c r="M31" s="338"/>
      <c r="N31" s="118"/>
      <c r="O31" s="118"/>
      <c r="P31" s="118"/>
    </row>
    <row r="32" spans="1:22" ht="11.25">
      <c r="A32" s="839">
        <f t="shared" si="0"/>
        <v>24</v>
      </c>
      <c r="B32" s="845"/>
      <c r="C32" s="894"/>
      <c r="D32" s="894"/>
      <c r="E32" s="894"/>
      <c r="F32" s="930" t="s">
        <v>237</v>
      </c>
      <c r="G32" s="846">
        <f>'pü.mérleg Önkorm.'!G32+'pü.mérleg Hivatal'!H31+'pü.mérleg művház'!G31</f>
        <v>0</v>
      </c>
      <c r="H32" s="846">
        <f>'pü.mérleg Önkorm.'!H32+'pü.mérleg Hivatal'!I31+'pü.mérleg művház'!H31</f>
        <v>0</v>
      </c>
      <c r="I32" s="846">
        <f>'pü.mérleg Önkorm.'!I32+'pü.mérleg Hivatal'!J31+'pü.mérleg művház'!I31</f>
        <v>0</v>
      </c>
      <c r="J32" s="94" t="e">
        <f>'pü.mérleg Önkorm.'!#REF!+'pü.mérleg Hivatal'!#REF!+'pü.mérleg művház'!#REF!</f>
        <v>#REF!</v>
      </c>
      <c r="K32" s="94" t="e">
        <f>'pü.mérleg Önkorm.'!#REF!+'pü.mérleg Hivatal'!#REF!+'pü.mérleg művház'!#REF!</f>
        <v>#REF!</v>
      </c>
      <c r="L32" s="94" t="e">
        <f>'pü.mérleg Önkorm.'!#REF!+'pü.mérleg Hivatal'!#REF!+'pü.mérleg művház'!#REF!</f>
        <v>#REF!</v>
      </c>
      <c r="Q32" s="10"/>
      <c r="R32" s="10"/>
      <c r="S32" s="10"/>
      <c r="T32" s="10"/>
      <c r="U32" s="10"/>
      <c r="V32" s="10"/>
    </row>
    <row r="33" spans="1:16" s="11" customFormat="1" ht="11.25">
      <c r="A33" s="839">
        <f t="shared" si="0"/>
        <v>25</v>
      </c>
      <c r="B33" s="844" t="s">
        <v>47</v>
      </c>
      <c r="C33" s="921">
        <f>C12+C20+C11+C17+C13+C29</f>
        <v>300238</v>
      </c>
      <c r="D33" s="921">
        <f>D12+D20+D11+D17+D13+D29</f>
        <v>305455</v>
      </c>
      <c r="E33" s="921">
        <f>E12+E20+E11+E17+E13+E29</f>
        <v>0</v>
      </c>
      <c r="F33" s="894" t="s">
        <v>238</v>
      </c>
      <c r="G33" s="846">
        <v>0</v>
      </c>
      <c r="H33" s="846">
        <v>0</v>
      </c>
      <c r="I33" s="846">
        <v>0</v>
      </c>
      <c r="J33" s="109"/>
      <c r="K33" s="114"/>
      <c r="L33" s="114"/>
      <c r="M33" s="114"/>
      <c r="N33" s="114"/>
      <c r="O33" s="114"/>
      <c r="P33" s="114"/>
    </row>
    <row r="34" spans="1:22" ht="11.25">
      <c r="A34" s="839">
        <f t="shared" si="0"/>
        <v>26</v>
      </c>
      <c r="B34" s="897" t="s">
        <v>62</v>
      </c>
      <c r="C34" s="913">
        <f>C15+C16+C23+C24+C25+C26+C27+C30</f>
        <v>3259</v>
      </c>
      <c r="D34" s="913">
        <f>D15+D16+D23+D24+D25+D26+D27+D30</f>
        <v>3522</v>
      </c>
      <c r="E34" s="913">
        <f>E15+E16+E23+E24+E25+E26+E27+E30</f>
        <v>0</v>
      </c>
      <c r="F34" s="922" t="s">
        <v>63</v>
      </c>
      <c r="G34" s="913">
        <f>SUM(G27:G33)</f>
        <v>60022</v>
      </c>
      <c r="H34" s="913">
        <f>SUM(H27:H33)</f>
        <v>62957</v>
      </c>
      <c r="I34" s="913">
        <f>SUM(I27:I33)</f>
        <v>0</v>
      </c>
      <c r="J34" s="94" t="e">
        <f>'pü.mérleg Önkorm.'!#REF!+'pü.mérleg Hivatal'!#REF!+'pü.mérleg művház'!#REF!+#REF!+#REF!</f>
        <v>#REF!</v>
      </c>
      <c r="K34" s="94" t="e">
        <f>'pü.mérleg Önkorm.'!#REF!+'pü.mérleg Hivatal'!#REF!+'pü.mérleg művház'!#REF!+#REF!+#REF!</f>
        <v>#REF!</v>
      </c>
      <c r="L34" s="94" t="e">
        <f>'pü.mérleg Önkorm.'!#REF!+'pü.mérleg Hivatal'!#REF!+'pü.mérleg művház'!#REF!+#REF!+#REF!</f>
        <v>#REF!</v>
      </c>
      <c r="Q34" s="10"/>
      <c r="R34" s="10"/>
      <c r="S34" s="10"/>
      <c r="T34" s="10"/>
      <c r="U34" s="10"/>
      <c r="V34" s="10"/>
    </row>
    <row r="35" spans="1:22" ht="11.25">
      <c r="A35" s="839">
        <f t="shared" si="0"/>
        <v>27</v>
      </c>
      <c r="B35" s="903" t="s">
        <v>46</v>
      </c>
      <c r="C35" s="842">
        <f>SUM(C33:C34)</f>
        <v>303497</v>
      </c>
      <c r="D35" s="842">
        <f>SUM(D33:D34)</f>
        <v>308977</v>
      </c>
      <c r="E35" s="842">
        <f>SUM(E33:E34)</f>
        <v>0</v>
      </c>
      <c r="F35" s="842" t="s">
        <v>64</v>
      </c>
      <c r="G35" s="842">
        <f>G24+G34</f>
        <v>387543</v>
      </c>
      <c r="H35" s="842">
        <f>H24+H34</f>
        <v>393736</v>
      </c>
      <c r="I35" s="842">
        <f>I24+I34</f>
        <v>0</v>
      </c>
      <c r="J35" s="111"/>
      <c r="Q35" s="10"/>
      <c r="R35" s="10"/>
      <c r="S35" s="10"/>
      <c r="T35" s="10"/>
      <c r="U35" s="10"/>
      <c r="V35" s="10"/>
    </row>
    <row r="36" spans="1:22" ht="11.25">
      <c r="A36" s="839">
        <f t="shared" si="0"/>
        <v>28</v>
      </c>
      <c r="B36" s="845"/>
      <c r="C36" s="894"/>
      <c r="D36" s="894"/>
      <c r="E36" s="894"/>
      <c r="F36" s="846"/>
      <c r="G36" s="846"/>
      <c r="H36" s="846"/>
      <c r="I36" s="846"/>
      <c r="J36" s="111"/>
      <c r="Q36" s="10"/>
      <c r="R36" s="10"/>
      <c r="S36" s="10"/>
      <c r="T36" s="10"/>
      <c r="U36" s="10"/>
      <c r="V36" s="10"/>
    </row>
    <row r="37" spans="1:22" ht="11.25">
      <c r="A37" s="839">
        <f t="shared" si="0"/>
        <v>29</v>
      </c>
      <c r="B37" s="1034" t="s">
        <v>19</v>
      </c>
      <c r="C37" s="842">
        <f>C35-G35</f>
        <v>-84046</v>
      </c>
      <c r="D37" s="842">
        <f>D35-H35</f>
        <v>-84759</v>
      </c>
      <c r="E37" s="842">
        <f>E35-I35</f>
        <v>0</v>
      </c>
      <c r="F37" s="913"/>
      <c r="G37" s="913"/>
      <c r="H37" s="913"/>
      <c r="I37" s="913"/>
      <c r="J37" s="111"/>
      <c r="Q37" s="10"/>
      <c r="R37" s="10"/>
      <c r="S37" s="10"/>
      <c r="T37" s="10"/>
      <c r="U37" s="10"/>
      <c r="V37" s="10"/>
    </row>
    <row r="38" spans="1:16" s="11" customFormat="1" ht="11.25">
      <c r="A38" s="839">
        <f t="shared" si="0"/>
        <v>30</v>
      </c>
      <c r="B38" s="845"/>
      <c r="C38" s="894"/>
      <c r="D38" s="894"/>
      <c r="E38" s="894"/>
      <c r="F38" s="846"/>
      <c r="G38" s="846"/>
      <c r="H38" s="846"/>
      <c r="I38" s="846"/>
      <c r="J38" s="109"/>
      <c r="K38" s="114"/>
      <c r="L38" s="114"/>
      <c r="M38" s="114"/>
      <c r="N38" s="114"/>
      <c r="O38" s="114"/>
      <c r="P38" s="114"/>
    </row>
    <row r="39" spans="1:16" s="11" customFormat="1" ht="11.25">
      <c r="A39" s="839">
        <f t="shared" si="0"/>
        <v>31</v>
      </c>
      <c r="B39" s="888" t="s">
        <v>165</v>
      </c>
      <c r="C39" s="920"/>
      <c r="D39" s="920"/>
      <c r="E39" s="920"/>
      <c r="F39" s="920" t="s">
        <v>191</v>
      </c>
      <c r="G39" s="842"/>
      <c r="H39" s="842"/>
      <c r="I39" s="842"/>
      <c r="J39" s="109"/>
      <c r="K39" s="114"/>
      <c r="L39" s="114"/>
      <c r="M39" s="114"/>
      <c r="N39" s="114"/>
      <c r="O39" s="114"/>
      <c r="P39" s="114"/>
    </row>
    <row r="40" spans="1:16" s="11" customFormat="1" ht="11.25">
      <c r="A40" s="839">
        <f t="shared" si="0"/>
        <v>32</v>
      </c>
      <c r="B40" s="904" t="s">
        <v>166</v>
      </c>
      <c r="C40" s="920">
        <v>0</v>
      </c>
      <c r="D40" s="920">
        <v>0</v>
      </c>
      <c r="E40" s="920">
        <v>0</v>
      </c>
      <c r="F40" s="923" t="s">
        <v>192</v>
      </c>
      <c r="G40" s="842">
        <v>0</v>
      </c>
      <c r="H40" s="1035">
        <v>0</v>
      </c>
      <c r="I40" s="1035">
        <v>0</v>
      </c>
      <c r="J40" s="109"/>
      <c r="K40" s="114"/>
      <c r="L40" s="114"/>
      <c r="M40" s="114"/>
      <c r="N40" s="114"/>
      <c r="O40" s="114"/>
      <c r="P40" s="114"/>
    </row>
    <row r="41" spans="1:16" s="11" customFormat="1" ht="11.25">
      <c r="A41" s="924">
        <f t="shared" si="0"/>
        <v>33</v>
      </c>
      <c r="B41" s="925" t="s">
        <v>821</v>
      </c>
      <c r="C41" s="1036">
        <f>'pü.mérleg Önkorm.'!C41</f>
        <v>0</v>
      </c>
      <c r="D41" s="1036">
        <f>'pü.mérleg Önkorm.'!D41</f>
        <v>0</v>
      </c>
      <c r="E41" s="1036">
        <f>'pü.mérleg Önkorm.'!E41</f>
        <v>0</v>
      </c>
      <c r="F41" s="1037" t="s">
        <v>727</v>
      </c>
      <c r="G41" s="846">
        <f>'pü.mérleg Önkorm.'!G41</f>
        <v>0</v>
      </c>
      <c r="H41" s="846">
        <f>'pü.mérleg Önkorm.'!H41</f>
        <v>0</v>
      </c>
      <c r="I41" s="846">
        <f>'pü.mérleg Önkorm.'!I41</f>
        <v>0</v>
      </c>
      <c r="J41" s="109"/>
      <c r="K41" s="114"/>
      <c r="L41" s="114"/>
      <c r="M41" s="319"/>
      <c r="N41" s="114"/>
      <c r="O41" s="114"/>
      <c r="P41" s="114"/>
    </row>
    <row r="42" spans="1:22" ht="11.25">
      <c r="A42" s="839">
        <f t="shared" si="0"/>
        <v>34</v>
      </c>
      <c r="B42" s="891" t="s">
        <v>167</v>
      </c>
      <c r="C42" s="929">
        <v>0</v>
      </c>
      <c r="D42" s="923">
        <v>0</v>
      </c>
      <c r="E42" s="923">
        <f>SUM(C42:D42)</f>
        <v>0</v>
      </c>
      <c r="F42" s="894" t="s">
        <v>193</v>
      </c>
      <c r="G42" s="842">
        <v>0</v>
      </c>
      <c r="H42" s="842">
        <v>0</v>
      </c>
      <c r="I42" s="842">
        <v>0</v>
      </c>
      <c r="J42" s="111"/>
      <c r="Q42" s="10"/>
      <c r="R42" s="10"/>
      <c r="S42" s="10"/>
      <c r="T42" s="10"/>
      <c r="U42" s="10"/>
      <c r="V42" s="10"/>
    </row>
    <row r="43" spans="1:22" ht="11.25">
      <c r="A43" s="839">
        <f t="shared" si="0"/>
        <v>35</v>
      </c>
      <c r="B43" s="891" t="s">
        <v>168</v>
      </c>
      <c r="C43" s="894"/>
      <c r="D43" s="894"/>
      <c r="E43" s="894"/>
      <c r="F43" s="894" t="s">
        <v>194</v>
      </c>
      <c r="G43" s="842">
        <v>0</v>
      </c>
      <c r="H43" s="842">
        <v>0</v>
      </c>
      <c r="I43" s="842">
        <v>0</v>
      </c>
      <c r="J43" s="111"/>
      <c r="Q43" s="10"/>
      <c r="R43" s="10"/>
      <c r="S43" s="10"/>
      <c r="T43" s="10"/>
      <c r="U43" s="10"/>
      <c r="V43" s="10"/>
    </row>
    <row r="44" spans="1:22" ht="11.25" customHeight="1">
      <c r="A44" s="839">
        <f t="shared" si="0"/>
        <v>36</v>
      </c>
      <c r="B44" s="923" t="s">
        <v>719</v>
      </c>
      <c r="C44" s="846">
        <f>'pü.mérleg Önkorm.'!C44</f>
        <v>93422</v>
      </c>
      <c r="D44" s="846">
        <v>94135</v>
      </c>
      <c r="E44" s="846">
        <f>'pü.mérleg Önkorm.'!E44</f>
        <v>0</v>
      </c>
      <c r="F44" s="894" t="s">
        <v>195</v>
      </c>
      <c r="G44" s="842">
        <v>0</v>
      </c>
      <c r="H44" s="842">
        <v>0</v>
      </c>
      <c r="I44" s="842">
        <v>0</v>
      </c>
      <c r="J44" s="111"/>
      <c r="Q44" s="10"/>
      <c r="R44" s="10"/>
      <c r="S44" s="10"/>
      <c r="T44" s="10"/>
      <c r="U44" s="10"/>
      <c r="V44" s="10"/>
    </row>
    <row r="45" spans="1:22" ht="11.25">
      <c r="A45" s="839">
        <f t="shared" si="0"/>
        <v>37</v>
      </c>
      <c r="B45" s="1038" t="s">
        <v>728</v>
      </c>
      <c r="C45" s="894">
        <v>0</v>
      </c>
      <c r="D45" s="894">
        <v>0</v>
      </c>
      <c r="E45" s="894">
        <v>0</v>
      </c>
      <c r="F45" s="894"/>
      <c r="G45" s="842"/>
      <c r="H45" s="842"/>
      <c r="I45" s="842"/>
      <c r="J45" s="111"/>
      <c r="Q45" s="10"/>
      <c r="R45" s="10"/>
      <c r="S45" s="10"/>
      <c r="T45" s="10"/>
      <c r="U45" s="10"/>
      <c r="V45" s="10"/>
    </row>
    <row r="46" spans="1:22" ht="11.25">
      <c r="A46" s="839">
        <f t="shared" si="0"/>
        <v>38</v>
      </c>
      <c r="B46" s="891" t="s">
        <v>170</v>
      </c>
      <c r="C46" s="894">
        <f>'pü.mérleg Önkorm.'!C46</f>
        <v>0</v>
      </c>
      <c r="D46" s="894">
        <f>'pü.mérleg Önkorm.'!D46</f>
        <v>0</v>
      </c>
      <c r="E46" s="894">
        <f>'pü.mérleg Önkorm.'!E46</f>
        <v>0</v>
      </c>
      <c r="F46" s="894" t="s">
        <v>196</v>
      </c>
      <c r="G46" s="842">
        <v>0</v>
      </c>
      <c r="H46" s="842">
        <v>0</v>
      </c>
      <c r="I46" s="846">
        <v>0</v>
      </c>
      <c r="J46" s="111"/>
      <c r="Q46" s="10"/>
      <c r="R46" s="10"/>
      <c r="S46" s="10"/>
      <c r="T46" s="10"/>
      <c r="U46" s="10"/>
      <c r="V46" s="10"/>
    </row>
    <row r="47" spans="1:22" ht="11.25">
      <c r="A47" s="839">
        <f t="shared" si="0"/>
        <v>39</v>
      </c>
      <c r="B47" s="891" t="s">
        <v>171</v>
      </c>
      <c r="C47" s="894">
        <v>0</v>
      </c>
      <c r="D47" s="894">
        <v>0</v>
      </c>
      <c r="E47" s="894">
        <v>0</v>
      </c>
      <c r="F47" s="930" t="s">
        <v>197</v>
      </c>
      <c r="G47" s="846">
        <f>'pü.mérleg Önkorm.'!G47</f>
        <v>9376</v>
      </c>
      <c r="H47" s="846">
        <f>'pü.mérleg Önkorm.'!H47</f>
        <v>9376</v>
      </c>
      <c r="I47" s="846">
        <f>'pü.mérleg Önkorm.'!I47</f>
        <v>0</v>
      </c>
      <c r="J47" s="111"/>
      <c r="Q47" s="10"/>
      <c r="R47" s="10"/>
      <c r="S47" s="10"/>
      <c r="T47" s="10"/>
      <c r="U47" s="10"/>
      <c r="V47" s="10"/>
    </row>
    <row r="48" spans="1:22" ht="11.25">
      <c r="A48" s="839">
        <f t="shared" si="0"/>
        <v>40</v>
      </c>
      <c r="B48" s="891" t="s">
        <v>172</v>
      </c>
      <c r="C48" s="894">
        <v>0</v>
      </c>
      <c r="D48" s="894">
        <v>0</v>
      </c>
      <c r="E48" s="894">
        <v>0</v>
      </c>
      <c r="F48" s="894" t="s">
        <v>198</v>
      </c>
      <c r="G48" s="846">
        <v>0</v>
      </c>
      <c r="H48" s="846">
        <v>0</v>
      </c>
      <c r="I48" s="846">
        <v>0</v>
      </c>
      <c r="J48" s="111"/>
      <c r="Q48" s="10"/>
      <c r="R48" s="10"/>
      <c r="S48" s="10"/>
      <c r="T48" s="10"/>
      <c r="U48" s="10"/>
      <c r="V48" s="10"/>
    </row>
    <row r="49" spans="1:22" ht="11.25">
      <c r="A49" s="839">
        <f t="shared" si="0"/>
        <v>41</v>
      </c>
      <c r="B49" s="893" t="s">
        <v>173</v>
      </c>
      <c r="C49" s="894">
        <v>0</v>
      </c>
      <c r="D49" s="894">
        <v>0</v>
      </c>
      <c r="E49" s="894">
        <v>0</v>
      </c>
      <c r="F49" s="894" t="s">
        <v>199</v>
      </c>
      <c r="G49" s="846">
        <v>0</v>
      </c>
      <c r="H49" s="846">
        <v>0</v>
      </c>
      <c r="I49" s="846">
        <v>0</v>
      </c>
      <c r="J49" s="111"/>
      <c r="Q49" s="10"/>
      <c r="R49" s="10"/>
      <c r="S49" s="10"/>
      <c r="T49" s="10"/>
      <c r="U49" s="10"/>
      <c r="V49" s="10"/>
    </row>
    <row r="50" spans="1:22" ht="11.25">
      <c r="A50" s="839">
        <f t="shared" si="0"/>
        <v>42</v>
      </c>
      <c r="B50" s="893" t="s">
        <v>174</v>
      </c>
      <c r="C50" s="894">
        <v>0</v>
      </c>
      <c r="D50" s="894">
        <v>0</v>
      </c>
      <c r="E50" s="894">
        <v>0</v>
      </c>
      <c r="F50" s="894" t="s">
        <v>200</v>
      </c>
      <c r="G50" s="846">
        <v>0</v>
      </c>
      <c r="H50" s="846">
        <v>0</v>
      </c>
      <c r="I50" s="846">
        <v>0</v>
      </c>
      <c r="J50" s="111"/>
      <c r="Q50" s="10"/>
      <c r="R50" s="10"/>
      <c r="S50" s="10"/>
      <c r="T50" s="10"/>
      <c r="U50" s="10"/>
      <c r="V50" s="10"/>
    </row>
    <row r="51" spans="1:22" ht="11.25">
      <c r="A51" s="839">
        <f t="shared" si="0"/>
        <v>43</v>
      </c>
      <c r="B51" s="891" t="s">
        <v>175</v>
      </c>
      <c r="C51" s="894">
        <f>'pü.mérleg Önkorm.'!C51</f>
        <v>0</v>
      </c>
      <c r="D51" s="894">
        <f>'pü.mérleg Önkorm.'!D51</f>
        <v>0</v>
      </c>
      <c r="E51" s="894">
        <f>SUM(C51:D51)</f>
        <v>0</v>
      </c>
      <c r="F51" s="894" t="s">
        <v>201</v>
      </c>
      <c r="G51" s="846">
        <v>0</v>
      </c>
      <c r="H51" s="846">
        <v>0</v>
      </c>
      <c r="I51" s="846">
        <v>0</v>
      </c>
      <c r="J51" s="111"/>
      <c r="Q51" s="10"/>
      <c r="R51" s="10"/>
      <c r="S51" s="10"/>
      <c r="T51" s="10"/>
      <c r="U51" s="10"/>
      <c r="V51" s="10"/>
    </row>
    <row r="52" spans="1:22" ht="11.25">
      <c r="A52" s="839">
        <f t="shared" si="0"/>
        <v>44</v>
      </c>
      <c r="B52" s="891"/>
      <c r="C52" s="894"/>
      <c r="D52" s="894"/>
      <c r="E52" s="894"/>
      <c r="F52" s="894" t="s">
        <v>202</v>
      </c>
      <c r="G52" s="846">
        <v>0</v>
      </c>
      <c r="H52" s="846">
        <v>0</v>
      </c>
      <c r="I52" s="846">
        <v>0</v>
      </c>
      <c r="J52" s="111"/>
      <c r="Q52" s="10"/>
      <c r="R52" s="10"/>
      <c r="S52" s="10"/>
      <c r="T52" s="10"/>
      <c r="U52" s="10"/>
      <c r="V52" s="10"/>
    </row>
    <row r="53" spans="1:22" ht="11.25">
      <c r="A53" s="839">
        <f t="shared" si="0"/>
        <v>45</v>
      </c>
      <c r="B53" s="891"/>
      <c r="C53" s="894"/>
      <c r="D53" s="894"/>
      <c r="E53" s="894"/>
      <c r="F53" s="894" t="s">
        <v>203</v>
      </c>
      <c r="G53" s="846">
        <v>0</v>
      </c>
      <c r="H53" s="846">
        <v>0</v>
      </c>
      <c r="I53" s="846">
        <v>0</v>
      </c>
      <c r="J53" s="111"/>
      <c r="Q53" s="10"/>
      <c r="R53" s="10"/>
      <c r="S53" s="10"/>
      <c r="T53" s="10"/>
      <c r="U53" s="10"/>
      <c r="V53" s="10"/>
    </row>
    <row r="54" spans="1:22" ht="12" thickBot="1">
      <c r="A54" s="849">
        <f t="shared" si="0"/>
        <v>46</v>
      </c>
      <c r="B54" s="906" t="s">
        <v>386</v>
      </c>
      <c r="C54" s="931">
        <f>SUM(C40:C52)</f>
        <v>93422</v>
      </c>
      <c r="D54" s="931">
        <f>SUM(D40:D52)</f>
        <v>94135</v>
      </c>
      <c r="E54" s="931">
        <f>SUM(E40:E52)</f>
        <v>0</v>
      </c>
      <c r="F54" s="931" t="s">
        <v>379</v>
      </c>
      <c r="G54" s="914">
        <f>SUM(G40:G53)</f>
        <v>9376</v>
      </c>
      <c r="H54" s="914">
        <f>SUM(H40:H53)</f>
        <v>9376</v>
      </c>
      <c r="I54" s="914">
        <f>SUM(I40:I53)</f>
        <v>0</v>
      </c>
      <c r="J54" s="111"/>
      <c r="Q54" s="10"/>
      <c r="R54" s="10"/>
      <c r="S54" s="10"/>
      <c r="T54" s="10"/>
      <c r="U54" s="10"/>
      <c r="V54" s="10"/>
    </row>
    <row r="55" spans="1:22" ht="15" customHeight="1" thickBot="1">
      <c r="A55" s="555">
        <f t="shared" si="0"/>
        <v>47</v>
      </c>
      <c r="B55" s="597" t="s">
        <v>381</v>
      </c>
      <c r="C55" s="586">
        <f>C35+C54</f>
        <v>396919</v>
      </c>
      <c r="D55" s="548">
        <f>D35+D54</f>
        <v>403112</v>
      </c>
      <c r="E55" s="549">
        <f>E35+E54</f>
        <v>0</v>
      </c>
      <c r="F55" s="316" t="s">
        <v>380</v>
      </c>
      <c r="G55" s="514">
        <f>G35+G54</f>
        <v>396919</v>
      </c>
      <c r="H55" s="514">
        <f>H35+H54</f>
        <v>403112</v>
      </c>
      <c r="I55" s="584">
        <f>I35+I54</f>
        <v>0</v>
      </c>
      <c r="J55" s="111"/>
      <c r="Q55" s="10"/>
      <c r="R55" s="10"/>
      <c r="S55" s="10"/>
      <c r="T55" s="10"/>
      <c r="U55" s="10"/>
      <c r="V55" s="10"/>
    </row>
    <row r="56" spans="2:22" ht="11.25">
      <c r="B56" s="114"/>
      <c r="C56" s="113"/>
      <c r="D56" s="113"/>
      <c r="E56" s="113"/>
      <c r="F56" s="113"/>
      <c r="G56" s="113"/>
      <c r="H56" s="113"/>
      <c r="I56" s="113"/>
      <c r="T56" s="10"/>
      <c r="U56" s="10"/>
      <c r="V56" s="10"/>
    </row>
    <row r="57" spans="1:22" s="11" customFormat="1" ht="12.75">
      <c r="A57" s="114"/>
      <c r="B57" s="109"/>
      <c r="C57" s="113"/>
      <c r="D57" s="113"/>
      <c r="E57" s="284">
        <f>E55-I55</f>
        <v>0</v>
      </c>
      <c r="F57" s="113"/>
      <c r="G57" s="113"/>
      <c r="H57" s="113"/>
      <c r="I57" s="113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</sheetData>
  <sheetProtection selectLockedCells="1" selectUnlockedCells="1"/>
  <mergeCells count="11">
    <mergeCell ref="A1:I1"/>
    <mergeCell ref="C7:E7"/>
    <mergeCell ref="G7:I7"/>
    <mergeCell ref="B3:I3"/>
    <mergeCell ref="B5:I5"/>
    <mergeCell ref="B4:I4"/>
    <mergeCell ref="G6:I6"/>
    <mergeCell ref="A6:A8"/>
    <mergeCell ref="B6:B7"/>
    <mergeCell ref="C6:E6"/>
    <mergeCell ref="F6:F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8" sqref="B58"/>
    </sheetView>
  </sheetViews>
  <sheetFormatPr defaultColWidth="9.140625" defaultRowHeight="12.75"/>
  <cols>
    <col min="1" max="1" width="89.28125" style="991" bestFit="1" customWidth="1"/>
    <col min="2" max="2" width="34.00390625" style="992" customWidth="1"/>
    <col min="3" max="5" width="34.00390625" style="991" customWidth="1"/>
    <col min="6" max="6" width="5.421875" style="991" customWidth="1"/>
    <col min="7" max="8" width="4.00390625" style="991" customWidth="1"/>
    <col min="9" max="9" width="5.00390625" style="991" customWidth="1"/>
    <col min="10" max="16384" width="9.140625" style="993" customWidth="1"/>
  </cols>
  <sheetData>
    <row r="1" spans="3:9" ht="36" customHeight="1">
      <c r="C1" s="993"/>
      <c r="D1" s="993"/>
      <c r="E1" s="994" t="s">
        <v>917</v>
      </c>
      <c r="F1" s="995"/>
      <c r="G1" s="995"/>
      <c r="H1" s="995"/>
      <c r="I1" s="995"/>
    </row>
    <row r="2" spans="1:9" ht="49.5" customHeight="1">
      <c r="A2" s="1323"/>
      <c r="B2" s="1323"/>
      <c r="C2" s="1323"/>
      <c r="D2" s="1323"/>
      <c r="E2" s="1323"/>
      <c r="F2" s="1323"/>
      <c r="G2" s="1323"/>
      <c r="H2" s="1323"/>
      <c r="I2" s="1323"/>
    </row>
    <row r="3" spans="1:9" ht="27" customHeight="1">
      <c r="A3" s="1322" t="s">
        <v>841</v>
      </c>
      <c r="B3" s="1322"/>
      <c r="C3" s="1322"/>
      <c r="D3" s="1322"/>
      <c r="E3" s="1322"/>
      <c r="F3" s="996"/>
      <c r="G3" s="996"/>
      <c r="H3" s="996"/>
      <c r="I3" s="996"/>
    </row>
    <row r="4" spans="1:9" ht="20.25" customHeight="1">
      <c r="A4" s="1322" t="s">
        <v>918</v>
      </c>
      <c r="B4" s="1322"/>
      <c r="C4" s="1322"/>
      <c r="D4" s="1322"/>
      <c r="E4" s="1322"/>
      <c r="F4" s="996"/>
      <c r="G4" s="996"/>
      <c r="H4" s="996"/>
      <c r="I4" s="996"/>
    </row>
    <row r="5" spans="2:9" ht="15.75" customHeight="1">
      <c r="B5" s="997"/>
      <c r="C5" s="998"/>
      <c r="D5" s="998"/>
      <c r="E5" s="998"/>
      <c r="F5" s="998"/>
      <c r="G5" s="998"/>
      <c r="H5" s="998"/>
      <c r="I5" s="998"/>
    </row>
    <row r="6" spans="1:5" s="428" customFormat="1" ht="51" customHeight="1">
      <c r="A6" s="999" t="s">
        <v>842</v>
      </c>
      <c r="B6" s="1000" t="s">
        <v>843</v>
      </c>
      <c r="C6" s="1000" t="s">
        <v>844</v>
      </c>
      <c r="D6" s="1000" t="s">
        <v>845</v>
      </c>
      <c r="E6" s="1001" t="s">
        <v>846</v>
      </c>
    </row>
    <row r="7" spans="1:5" s="428" customFormat="1" ht="15" customHeight="1">
      <c r="A7" s="1002" t="s">
        <v>847</v>
      </c>
      <c r="B7" s="1003"/>
      <c r="C7" s="1003">
        <v>1</v>
      </c>
      <c r="D7" s="1003"/>
      <c r="E7" s="1004">
        <f>SUM(B7:D7)</f>
        <v>1</v>
      </c>
    </row>
    <row r="8" spans="1:5" s="428" customFormat="1" ht="15" customHeight="1">
      <c r="A8" s="1002" t="s">
        <v>848</v>
      </c>
      <c r="B8" s="1003"/>
      <c r="C8" s="1003">
        <v>3</v>
      </c>
      <c r="D8" s="1003"/>
      <c r="E8" s="1004">
        <f aca="true" t="shared" si="0" ref="E8:E32">SUM(B8:D8)</f>
        <v>3</v>
      </c>
    </row>
    <row r="9" spans="1:5" s="428" customFormat="1" ht="15" customHeight="1">
      <c r="A9" s="1002" t="s">
        <v>849</v>
      </c>
      <c r="B9" s="1003"/>
      <c r="C9" s="1003">
        <v>3</v>
      </c>
      <c r="D9" s="1003"/>
      <c r="E9" s="1004">
        <f t="shared" si="0"/>
        <v>3</v>
      </c>
    </row>
    <row r="10" spans="1:5" s="428" customFormat="1" ht="15" customHeight="1">
      <c r="A10" s="1002" t="s">
        <v>850</v>
      </c>
      <c r="B10" s="1003"/>
      <c r="C10" s="1003"/>
      <c r="D10" s="1003"/>
      <c r="E10" s="1004">
        <f t="shared" si="0"/>
        <v>0</v>
      </c>
    </row>
    <row r="11" spans="1:5" s="428" customFormat="1" ht="15" customHeight="1">
      <c r="A11" s="999" t="s">
        <v>851</v>
      </c>
      <c r="B11" s="1004">
        <f>SUM(B7:B10)</f>
        <v>0</v>
      </c>
      <c r="C11" s="1004">
        <f>SUM(C7:C10)</f>
        <v>7</v>
      </c>
      <c r="D11" s="1004">
        <f>SUM(D7:D10)</f>
        <v>0</v>
      </c>
      <c r="E11" s="1004">
        <f t="shared" si="0"/>
        <v>7</v>
      </c>
    </row>
    <row r="12" spans="1:5" s="428" customFormat="1" ht="15" customHeight="1">
      <c r="A12" s="1002" t="s">
        <v>852</v>
      </c>
      <c r="B12" s="1003"/>
      <c r="C12" s="1003"/>
      <c r="D12" s="1003">
        <v>1</v>
      </c>
      <c r="E12" s="1004">
        <f t="shared" si="0"/>
        <v>1</v>
      </c>
    </row>
    <row r="13" spans="1:5" s="428" customFormat="1" ht="33" customHeight="1">
      <c r="A13" s="1002" t="s">
        <v>853</v>
      </c>
      <c r="B13" s="1003"/>
      <c r="C13" s="1003"/>
      <c r="D13" s="1003"/>
      <c r="E13" s="1004">
        <f t="shared" si="0"/>
        <v>0</v>
      </c>
    </row>
    <row r="14" spans="1:5" s="428" customFormat="1" ht="17.25" customHeight="1">
      <c r="A14" s="1002" t="s">
        <v>854</v>
      </c>
      <c r="B14" s="1003"/>
      <c r="C14" s="1003"/>
      <c r="D14" s="1003"/>
      <c r="E14" s="1004">
        <f t="shared" si="0"/>
        <v>0</v>
      </c>
    </row>
    <row r="15" spans="1:5" s="428" customFormat="1" ht="17.25" customHeight="1">
      <c r="A15" s="1002" t="s">
        <v>855</v>
      </c>
      <c r="B15" s="1003">
        <v>2</v>
      </c>
      <c r="C15" s="1003"/>
      <c r="D15" s="1003"/>
      <c r="E15" s="1004">
        <f t="shared" si="0"/>
        <v>2</v>
      </c>
    </row>
    <row r="16" spans="1:5" s="428" customFormat="1" ht="17.25" customHeight="1">
      <c r="A16" s="1002" t="s">
        <v>856</v>
      </c>
      <c r="B16" s="1003">
        <v>1</v>
      </c>
      <c r="C16" s="1003"/>
      <c r="D16" s="1003"/>
      <c r="E16" s="1004">
        <f t="shared" si="0"/>
        <v>1</v>
      </c>
    </row>
    <row r="17" spans="1:5" s="428" customFormat="1" ht="17.25" customHeight="1">
      <c r="A17" s="1002" t="s">
        <v>857</v>
      </c>
      <c r="B17" s="1003"/>
      <c r="C17" s="1003"/>
      <c r="D17" s="1003"/>
      <c r="E17" s="1004">
        <f t="shared" si="0"/>
        <v>0</v>
      </c>
    </row>
    <row r="18" spans="1:5" s="428" customFormat="1" ht="17.25" customHeight="1">
      <c r="A18" s="1002" t="s">
        <v>858</v>
      </c>
      <c r="B18" s="1003"/>
      <c r="C18" s="1003"/>
      <c r="D18" s="1003"/>
      <c r="E18" s="1004">
        <f t="shared" si="0"/>
        <v>0</v>
      </c>
    </row>
    <row r="19" spans="1:5" s="428" customFormat="1" ht="17.25" customHeight="1">
      <c r="A19" s="999" t="s">
        <v>859</v>
      </c>
      <c r="B19" s="1004">
        <f>SUM(B12:B18)</f>
        <v>3</v>
      </c>
      <c r="C19" s="1004">
        <f>SUM(C12:C18)</f>
        <v>0</v>
      </c>
      <c r="D19" s="1004">
        <f>SUM(D12:D18)</f>
        <v>1</v>
      </c>
      <c r="E19" s="1004">
        <f>SUM(E12:E18)</f>
        <v>4</v>
      </c>
    </row>
    <row r="20" spans="1:5" s="428" customFormat="1" ht="15" customHeight="1">
      <c r="A20" s="1002" t="s">
        <v>860</v>
      </c>
      <c r="B20" s="1003"/>
      <c r="C20" s="1003">
        <v>0</v>
      </c>
      <c r="D20" s="1003"/>
      <c r="E20" s="1004">
        <f t="shared" si="0"/>
        <v>0</v>
      </c>
    </row>
    <row r="21" spans="1:5" s="428" customFormat="1" ht="15" customHeight="1">
      <c r="A21" s="1002" t="s">
        <v>861</v>
      </c>
      <c r="B21" s="1003"/>
      <c r="C21" s="1003"/>
      <c r="D21" s="1003"/>
      <c r="E21" s="1004">
        <f t="shared" si="0"/>
        <v>0</v>
      </c>
    </row>
    <row r="22" spans="1:5" s="428" customFormat="1" ht="15" customHeight="1">
      <c r="A22" s="1002" t="s">
        <v>862</v>
      </c>
      <c r="B22" s="1003">
        <v>2</v>
      </c>
      <c r="C22" s="1003"/>
      <c r="D22" s="1003"/>
      <c r="E22" s="1004">
        <f t="shared" si="0"/>
        <v>2</v>
      </c>
    </row>
    <row r="23" spans="1:5" s="428" customFormat="1" ht="15" customHeight="1">
      <c r="A23" s="999" t="s">
        <v>863</v>
      </c>
      <c r="B23" s="1004">
        <f>SUM(B20:B22)</f>
        <v>2</v>
      </c>
      <c r="C23" s="1004">
        <f>SUM(C20:C22)</f>
        <v>0</v>
      </c>
      <c r="D23" s="1004">
        <f>SUM(D20:D22)</f>
        <v>0</v>
      </c>
      <c r="E23" s="1004">
        <f>SUM(E20:E22)</f>
        <v>2</v>
      </c>
    </row>
    <row r="24" spans="1:5" s="428" customFormat="1" ht="15" customHeight="1">
      <c r="A24" s="1002" t="s">
        <v>864</v>
      </c>
      <c r="B24" s="1003">
        <v>1</v>
      </c>
      <c r="C24" s="1003"/>
      <c r="D24" s="1003"/>
      <c r="E24" s="1004">
        <f t="shared" si="0"/>
        <v>1</v>
      </c>
    </row>
    <row r="25" spans="1:5" s="428" customFormat="1" ht="24" customHeight="1">
      <c r="A25" s="1002" t="s">
        <v>865</v>
      </c>
      <c r="B25" s="1003">
        <v>5</v>
      </c>
      <c r="C25" s="1003"/>
      <c r="D25" s="1003"/>
      <c r="E25" s="1004">
        <f t="shared" si="0"/>
        <v>5</v>
      </c>
    </row>
    <row r="26" spans="1:5" s="428" customFormat="1" ht="30" customHeight="1">
      <c r="A26" s="1002" t="s">
        <v>866</v>
      </c>
      <c r="B26" s="1003">
        <v>1</v>
      </c>
      <c r="C26" s="1003"/>
      <c r="D26" s="1003"/>
      <c r="E26" s="1004">
        <f t="shared" si="0"/>
        <v>1</v>
      </c>
    </row>
    <row r="27" spans="1:5" s="428" customFormat="1" ht="21" customHeight="1">
      <c r="A27" s="999" t="s">
        <v>867</v>
      </c>
      <c r="B27" s="1004">
        <f>SUM(B24:B26)</f>
        <v>7</v>
      </c>
      <c r="C27" s="1004">
        <f>SUM(C24:C26)</f>
        <v>0</v>
      </c>
      <c r="D27" s="1004">
        <f>SUM(D24:D26)</f>
        <v>0</v>
      </c>
      <c r="E27" s="1004">
        <f>SUM(E24:E26)</f>
        <v>7</v>
      </c>
    </row>
    <row r="28" spans="1:5" s="428" customFormat="1" ht="37.5" customHeight="1">
      <c r="A28" s="999" t="s">
        <v>868</v>
      </c>
      <c r="B28" s="1005">
        <f>SUM(B27,B23,B19,B11)</f>
        <v>12</v>
      </c>
      <c r="C28" s="1005">
        <f>SUM(C27,C23,C19,C11)</f>
        <v>7</v>
      </c>
      <c r="D28" s="1005">
        <f>SUM(D27,D23,D19,D11)</f>
        <v>1</v>
      </c>
      <c r="E28" s="1005">
        <f>SUM(E27,E23,E19,E11)</f>
        <v>20</v>
      </c>
    </row>
    <row r="29" spans="1:5" s="428" customFormat="1" ht="30" customHeight="1">
      <c r="A29" s="1002" t="s">
        <v>869</v>
      </c>
      <c r="B29" s="1003"/>
      <c r="C29" s="1003"/>
      <c r="D29" s="1003"/>
      <c r="E29" s="1004">
        <f t="shared" si="0"/>
        <v>0</v>
      </c>
    </row>
    <row r="30" spans="1:5" s="428" customFormat="1" ht="32.25" customHeight="1">
      <c r="A30" s="1002" t="s">
        <v>870</v>
      </c>
      <c r="B30" s="1003"/>
      <c r="C30" s="1003"/>
      <c r="D30" s="1003"/>
      <c r="E30" s="1004">
        <f t="shared" si="0"/>
        <v>0</v>
      </c>
    </row>
    <row r="31" spans="1:5" s="428" customFormat="1" ht="33.75" customHeight="1">
      <c r="A31" s="1002" t="s">
        <v>871</v>
      </c>
      <c r="B31" s="1003"/>
      <c r="C31" s="1003"/>
      <c r="D31" s="1003"/>
      <c r="E31" s="1004">
        <f t="shared" si="0"/>
        <v>0</v>
      </c>
    </row>
    <row r="32" spans="1:5" s="428" customFormat="1" ht="27" customHeight="1">
      <c r="A32" s="1002" t="s">
        <v>872</v>
      </c>
      <c r="B32" s="1003"/>
      <c r="C32" s="1003"/>
      <c r="D32" s="1003"/>
      <c r="E32" s="1004">
        <f t="shared" si="0"/>
        <v>0</v>
      </c>
    </row>
    <row r="33" spans="1:5" s="428" customFormat="1" ht="33" customHeight="1">
      <c r="A33" s="999" t="s">
        <v>873</v>
      </c>
      <c r="B33" s="1004">
        <f>SUM(B28:B32)</f>
        <v>12</v>
      </c>
      <c r="C33" s="1004">
        <f>SUM(C28:C32)</f>
        <v>7</v>
      </c>
      <c r="D33" s="1004">
        <f>SUM(D28:D32)</f>
        <v>1</v>
      </c>
      <c r="E33" s="1004">
        <f>SUM(E28:E32)</f>
        <v>20</v>
      </c>
    </row>
  </sheetData>
  <sheetProtection/>
  <mergeCells count="3">
    <mergeCell ref="A3:E3"/>
    <mergeCell ref="A4:E4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D108"/>
  <sheetViews>
    <sheetView zoomScale="90" zoomScaleNormal="90" zoomScalePageLayoutView="0" workbookViewId="0" topLeftCell="A1">
      <pane xSplit="2" ySplit="9" topLeftCell="C10" activePane="bottomRight" state="frozen"/>
      <selection pane="topLeft" activeCell="B65" sqref="B65"/>
      <selection pane="topRight" activeCell="B65" sqref="B65"/>
      <selection pane="bottomLeft" activeCell="B65" sqref="B65"/>
      <selection pane="bottomRight" activeCell="X25" sqref="X25"/>
    </sheetView>
  </sheetViews>
  <sheetFormatPr defaultColWidth="9.140625" defaultRowHeight="13.5" customHeight="1"/>
  <cols>
    <col min="1" max="1" width="4.421875" style="17" customWidth="1"/>
    <col min="2" max="2" width="38.8515625" style="21" customWidth="1"/>
    <col min="3" max="3" width="6.421875" style="17" customWidth="1"/>
    <col min="4" max="4" width="5.57421875" style="17" customWidth="1"/>
    <col min="5" max="5" width="4.7109375" style="17" customWidth="1"/>
    <col min="6" max="6" width="5.421875" style="17" customWidth="1"/>
    <col min="7" max="7" width="4.00390625" style="17" customWidth="1"/>
    <col min="8" max="8" width="5.7109375" style="17" customWidth="1"/>
    <col min="9" max="9" width="4.00390625" style="17" customWidth="1"/>
    <col min="10" max="10" width="5.7109375" style="17" customWidth="1"/>
    <col min="11" max="11" width="7.28125" style="17" customWidth="1"/>
    <col min="12" max="12" width="6.7109375" style="17" customWidth="1"/>
    <col min="13" max="13" width="5.140625" style="17" customWidth="1"/>
    <col min="14" max="14" width="5.7109375" style="17" customWidth="1"/>
    <col min="15" max="16" width="6.7109375" style="17" customWidth="1"/>
    <col min="17" max="17" width="6.8515625" style="17" customWidth="1"/>
    <col min="18" max="18" width="6.57421875" style="17" customWidth="1"/>
    <col min="19" max="19" width="7.140625" style="17" customWidth="1"/>
    <col min="20" max="20" width="7.57421875" style="17" customWidth="1"/>
    <col min="21" max="16384" width="9.140625" style="16" customWidth="1"/>
  </cols>
  <sheetData>
    <row r="1" spans="1:20" ht="15.75" customHeight="1">
      <c r="A1" s="1329" t="s">
        <v>808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  <c r="S1" s="1329"/>
      <c r="T1" s="1329"/>
    </row>
    <row r="2" spans="1:20" ht="15.75" customHeight="1">
      <c r="A2" s="1330" t="s">
        <v>49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</row>
    <row r="3" spans="1:20" ht="15.75" customHeight="1">
      <c r="A3" s="1330" t="s">
        <v>797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</row>
    <row r="4" spans="2:20" ht="15.75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 t="s">
        <v>517</v>
      </c>
    </row>
    <row r="5" spans="1:20" ht="27.75" customHeight="1">
      <c r="A5" s="1334" t="s">
        <v>65</v>
      </c>
      <c r="B5" s="33" t="s">
        <v>52</v>
      </c>
      <c r="C5" s="1331" t="s">
        <v>53</v>
      </c>
      <c r="D5" s="1331"/>
      <c r="E5" s="1331" t="s">
        <v>54</v>
      </c>
      <c r="F5" s="1331"/>
      <c r="G5" s="1331" t="s">
        <v>55</v>
      </c>
      <c r="H5" s="1331"/>
      <c r="I5" s="1332" t="s">
        <v>394</v>
      </c>
      <c r="J5" s="1332"/>
      <c r="K5" s="1331" t="s">
        <v>395</v>
      </c>
      <c r="L5" s="1331"/>
      <c r="M5" s="1331" t="s">
        <v>396</v>
      </c>
      <c r="N5" s="1332"/>
      <c r="O5" s="1333" t="s">
        <v>493</v>
      </c>
      <c r="P5" s="1333"/>
      <c r="Q5" s="1331" t="s">
        <v>499</v>
      </c>
      <c r="R5" s="1331"/>
      <c r="S5" s="1331" t="s">
        <v>500</v>
      </c>
      <c r="T5" s="1331"/>
    </row>
    <row r="6" spans="1:20" s="4" customFormat="1" ht="30.75" customHeight="1">
      <c r="A6" s="1334"/>
      <c r="B6" s="1304" t="s">
        <v>518</v>
      </c>
      <c r="C6" s="1337" t="s">
        <v>519</v>
      </c>
      <c r="D6" s="1337"/>
      <c r="E6" s="1337"/>
      <c r="F6" s="1337"/>
      <c r="G6" s="1337" t="s">
        <v>520</v>
      </c>
      <c r="H6" s="1337"/>
      <c r="I6" s="1337"/>
      <c r="J6" s="1337"/>
      <c r="K6" s="1335" t="s">
        <v>521</v>
      </c>
      <c r="L6" s="1335"/>
      <c r="M6" s="1335"/>
      <c r="N6" s="1335"/>
      <c r="O6" s="1335" t="s">
        <v>446</v>
      </c>
      <c r="P6" s="1335"/>
      <c r="Q6" s="1335"/>
      <c r="R6" s="1335"/>
      <c r="S6" s="1336" t="s">
        <v>522</v>
      </c>
      <c r="T6" s="1336"/>
    </row>
    <row r="7" spans="1:20" s="4" customFormat="1" ht="40.5" customHeight="1">
      <c r="A7" s="1334"/>
      <c r="B7" s="1304"/>
      <c r="C7" s="1326" t="s">
        <v>523</v>
      </c>
      <c r="D7" s="1326"/>
      <c r="E7" s="1136" t="s">
        <v>524</v>
      </c>
      <c r="F7" s="1136"/>
      <c r="G7" s="1326" t="s">
        <v>525</v>
      </c>
      <c r="H7" s="1326"/>
      <c r="I7" s="1326" t="s">
        <v>524</v>
      </c>
      <c r="J7" s="1326"/>
      <c r="K7" s="1325" t="s">
        <v>525</v>
      </c>
      <c r="L7" s="1325"/>
      <c r="M7" s="1326" t="s">
        <v>524</v>
      </c>
      <c r="N7" s="1327"/>
      <c r="O7" s="1325" t="s">
        <v>525</v>
      </c>
      <c r="P7" s="1325"/>
      <c r="Q7" s="1325" t="s">
        <v>526</v>
      </c>
      <c r="R7" s="1325"/>
      <c r="S7" s="1336"/>
      <c r="T7" s="1336"/>
    </row>
    <row r="8" spans="1:20" s="4" customFormat="1" ht="27" customHeight="1">
      <c r="A8" s="1334"/>
      <c r="B8" s="1304"/>
      <c r="C8" s="34">
        <v>42736</v>
      </c>
      <c r="D8" s="34">
        <v>43100</v>
      </c>
      <c r="E8" s="34">
        <v>42736</v>
      </c>
      <c r="F8" s="34">
        <v>43100</v>
      </c>
      <c r="G8" s="34">
        <v>42736</v>
      </c>
      <c r="H8" s="34">
        <v>43100</v>
      </c>
      <c r="I8" s="34">
        <v>42736</v>
      </c>
      <c r="J8" s="34">
        <v>43100</v>
      </c>
      <c r="K8" s="34">
        <v>42736</v>
      </c>
      <c r="L8" s="34">
        <v>43100</v>
      </c>
      <c r="M8" s="34">
        <v>42736</v>
      </c>
      <c r="N8" s="34">
        <v>43100</v>
      </c>
      <c r="O8" s="34">
        <v>42736</v>
      </c>
      <c r="P8" s="34">
        <v>43100</v>
      </c>
      <c r="Q8" s="34">
        <v>42736</v>
      </c>
      <c r="R8" s="34">
        <v>43100</v>
      </c>
      <c r="S8" s="34">
        <v>42736</v>
      </c>
      <c r="T8" s="34">
        <v>43100</v>
      </c>
    </row>
    <row r="9" spans="1:20" s="4" customFormat="1" ht="13.5" customHeight="1">
      <c r="A9" s="35"/>
      <c r="B9" s="2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4" customFormat="1" ht="13.5" customHeight="1">
      <c r="A10" s="676" t="s">
        <v>403</v>
      </c>
      <c r="B10" s="677" t="s">
        <v>798</v>
      </c>
      <c r="C10" s="678">
        <v>6</v>
      </c>
      <c r="D10" s="678">
        <f>C10</f>
        <v>6</v>
      </c>
      <c r="E10" s="678"/>
      <c r="F10" s="678">
        <f>+E10</f>
        <v>0</v>
      </c>
      <c r="G10" s="679">
        <v>2</v>
      </c>
      <c r="H10" s="679" t="s">
        <v>527</v>
      </c>
      <c r="I10" s="679"/>
      <c r="J10" s="679"/>
      <c r="K10" s="679" t="s">
        <v>473</v>
      </c>
      <c r="L10" s="679" t="s">
        <v>473</v>
      </c>
      <c r="M10" s="679" t="s">
        <v>473</v>
      </c>
      <c r="N10" s="679" t="s">
        <v>473</v>
      </c>
      <c r="O10" s="678">
        <f>C10+G10</f>
        <v>8</v>
      </c>
      <c r="P10" s="678">
        <f>D10+H10</f>
        <v>8</v>
      </c>
      <c r="Q10" s="678">
        <v>0</v>
      </c>
      <c r="R10" s="678">
        <f>Q10</f>
        <v>0</v>
      </c>
      <c r="S10" s="680">
        <f>C10+E10/2+I10/2+M10/2+G10+K10</f>
        <v>8</v>
      </c>
      <c r="T10" s="680">
        <f>S10</f>
        <v>8</v>
      </c>
    </row>
    <row r="11" spans="1:20" s="4" customFormat="1" ht="13.5" customHeight="1">
      <c r="A11" s="676"/>
      <c r="B11" s="681"/>
      <c r="C11" s="682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0"/>
    </row>
    <row r="12" spans="1:20" s="17" customFormat="1" ht="14.25" customHeight="1">
      <c r="A12" s="684" t="s">
        <v>411</v>
      </c>
      <c r="B12" s="755" t="s">
        <v>528</v>
      </c>
      <c r="C12" s="756">
        <v>3</v>
      </c>
      <c r="D12" s="757">
        <f>C12</f>
        <v>3</v>
      </c>
      <c r="E12" s="757"/>
      <c r="F12" s="757"/>
      <c r="G12" s="757">
        <v>37</v>
      </c>
      <c r="H12" s="757">
        <f>G12</f>
        <v>37</v>
      </c>
      <c r="I12" s="757"/>
      <c r="J12" s="757"/>
      <c r="K12" s="757">
        <v>0</v>
      </c>
      <c r="L12" s="757">
        <v>0</v>
      </c>
      <c r="M12" s="757">
        <v>0</v>
      </c>
      <c r="N12" s="757">
        <v>0</v>
      </c>
      <c r="O12" s="757">
        <f>C12+G12+K12</f>
        <v>40</v>
      </c>
      <c r="P12" s="757">
        <f>SUM(O12:O12)</f>
        <v>40</v>
      </c>
      <c r="Q12" s="757">
        <v>0</v>
      </c>
      <c r="R12" s="757">
        <v>0</v>
      </c>
      <c r="S12" s="758">
        <f>O12</f>
        <v>40</v>
      </c>
      <c r="T12" s="777">
        <f>S12</f>
        <v>40</v>
      </c>
    </row>
    <row r="13" spans="1:20" s="17" customFormat="1" ht="14.25" customHeight="1">
      <c r="A13" s="684"/>
      <c r="B13" s="689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</row>
    <row r="14" spans="1:20" ht="15.75" customHeight="1">
      <c r="A14" s="684"/>
      <c r="B14" s="690"/>
      <c r="C14" s="691"/>
      <c r="D14" s="692"/>
      <c r="E14" s="692"/>
      <c r="F14" s="692"/>
      <c r="G14" s="692"/>
      <c r="H14" s="693"/>
      <c r="I14" s="693"/>
      <c r="J14" s="693"/>
      <c r="K14" s="693"/>
      <c r="L14" s="693"/>
      <c r="M14" s="693"/>
      <c r="N14" s="693"/>
      <c r="O14" s="693"/>
      <c r="P14" s="694"/>
      <c r="Q14" s="694"/>
      <c r="R14" s="694"/>
      <c r="S14" s="694"/>
      <c r="T14" s="694"/>
    </row>
    <row r="15" spans="1:20" s="17" customFormat="1" ht="14.25" customHeight="1">
      <c r="A15" s="779" t="s">
        <v>412</v>
      </c>
      <c r="B15" s="766" t="s">
        <v>529</v>
      </c>
      <c r="C15" s="767"/>
      <c r="D15" s="768"/>
      <c r="E15" s="768"/>
      <c r="F15" s="768"/>
      <c r="G15" s="768"/>
      <c r="H15" s="780"/>
      <c r="I15" s="780"/>
      <c r="J15" s="780"/>
      <c r="K15" s="780"/>
      <c r="L15" s="780"/>
      <c r="M15" s="780"/>
      <c r="N15" s="780"/>
      <c r="O15" s="780"/>
      <c r="P15" s="781"/>
      <c r="Q15" s="781"/>
      <c r="R15" s="781"/>
      <c r="S15" s="781"/>
      <c r="T15" s="781"/>
    </row>
    <row r="16" spans="1:21" s="17" customFormat="1" ht="14.25" customHeight="1">
      <c r="A16" s="779" t="s">
        <v>413</v>
      </c>
      <c r="B16" s="770" t="s">
        <v>823</v>
      </c>
      <c r="C16" s="778"/>
      <c r="D16" s="772"/>
      <c r="E16" s="772"/>
      <c r="F16" s="772"/>
      <c r="G16" s="772"/>
      <c r="H16" s="772"/>
      <c r="I16" s="772"/>
      <c r="J16" s="772"/>
      <c r="K16" s="772">
        <v>22.5</v>
      </c>
      <c r="L16" s="757">
        <f>K16</f>
        <v>22.5</v>
      </c>
      <c r="M16" s="772"/>
      <c r="N16" s="772"/>
      <c r="O16" s="757">
        <f aca="true" t="shared" si="0" ref="O16:P20">C16+G16+K16</f>
        <v>22.5</v>
      </c>
      <c r="P16" s="757">
        <f t="shared" si="0"/>
        <v>22.5</v>
      </c>
      <c r="Q16" s="757"/>
      <c r="R16" s="757"/>
      <c r="S16" s="757">
        <f aca="true" t="shared" si="1" ref="S16:T19">O16+Q16/2</f>
        <v>22.5</v>
      </c>
      <c r="T16" s="757">
        <f t="shared" si="1"/>
        <v>22.5</v>
      </c>
      <c r="U16" s="574"/>
    </row>
    <row r="17" spans="1:20" s="17" customFormat="1" ht="14.25" customHeight="1">
      <c r="A17" s="779" t="s">
        <v>414</v>
      </c>
      <c r="B17" s="770" t="s">
        <v>825</v>
      </c>
      <c r="C17" s="771"/>
      <c r="D17" s="772"/>
      <c r="E17" s="772"/>
      <c r="F17" s="772"/>
      <c r="G17" s="772"/>
      <c r="H17" s="772"/>
      <c r="I17" s="772"/>
      <c r="J17" s="772"/>
      <c r="K17" s="772">
        <v>26</v>
      </c>
      <c r="L17" s="757">
        <f>K17</f>
        <v>26</v>
      </c>
      <c r="M17" s="772"/>
      <c r="N17" s="772"/>
      <c r="O17" s="757">
        <f t="shared" si="0"/>
        <v>26</v>
      </c>
      <c r="P17" s="757">
        <f t="shared" si="0"/>
        <v>26</v>
      </c>
      <c r="Q17" s="757"/>
      <c r="R17" s="757"/>
      <c r="S17" s="757">
        <f t="shared" si="1"/>
        <v>26</v>
      </c>
      <c r="T17" s="757">
        <f t="shared" si="1"/>
        <v>26</v>
      </c>
    </row>
    <row r="18" spans="1:20" s="17" customFormat="1" ht="14.25" customHeight="1">
      <c r="A18" s="779" t="s">
        <v>415</v>
      </c>
      <c r="B18" s="770" t="s">
        <v>726</v>
      </c>
      <c r="C18" s="771"/>
      <c r="D18" s="772"/>
      <c r="E18" s="772"/>
      <c r="F18" s="772"/>
      <c r="G18" s="772"/>
      <c r="H18" s="772"/>
      <c r="I18" s="772"/>
      <c r="J18" s="772"/>
      <c r="K18" s="772">
        <v>9</v>
      </c>
      <c r="L18" s="757">
        <f>K18</f>
        <v>9</v>
      </c>
      <c r="M18" s="772"/>
      <c r="N18" s="772"/>
      <c r="O18" s="757">
        <f t="shared" si="0"/>
        <v>9</v>
      </c>
      <c r="P18" s="757">
        <f t="shared" si="0"/>
        <v>9</v>
      </c>
      <c r="Q18" s="757"/>
      <c r="R18" s="757"/>
      <c r="S18" s="757">
        <f t="shared" si="1"/>
        <v>9</v>
      </c>
      <c r="T18" s="757">
        <f t="shared" si="1"/>
        <v>9</v>
      </c>
    </row>
    <row r="19" spans="1:20" s="17" customFormat="1" ht="14.25" customHeight="1">
      <c r="A19" s="779" t="s">
        <v>416</v>
      </c>
      <c r="B19" s="770" t="s">
        <v>824</v>
      </c>
      <c r="C19" s="771"/>
      <c r="D19" s="772"/>
      <c r="E19" s="772"/>
      <c r="F19" s="772"/>
      <c r="G19" s="772"/>
      <c r="H19" s="772"/>
      <c r="I19" s="772"/>
      <c r="J19" s="772"/>
      <c r="K19" s="772">
        <v>11</v>
      </c>
      <c r="L19" s="757">
        <f>K19</f>
        <v>11</v>
      </c>
      <c r="M19" s="772"/>
      <c r="N19" s="772"/>
      <c r="O19" s="757">
        <f t="shared" si="0"/>
        <v>11</v>
      </c>
      <c r="P19" s="757">
        <f t="shared" si="0"/>
        <v>11</v>
      </c>
      <c r="Q19" s="757"/>
      <c r="R19" s="757"/>
      <c r="S19" s="757">
        <f t="shared" si="1"/>
        <v>11</v>
      </c>
      <c r="T19" s="757">
        <f t="shared" si="1"/>
        <v>11</v>
      </c>
    </row>
    <row r="20" spans="1:20" s="17" customFormat="1" ht="14.25" customHeight="1">
      <c r="A20" s="779" t="s">
        <v>448</v>
      </c>
      <c r="B20" s="770" t="s">
        <v>826</v>
      </c>
      <c r="C20" s="771"/>
      <c r="D20" s="772"/>
      <c r="E20" s="772"/>
      <c r="F20" s="772"/>
      <c r="G20" s="772"/>
      <c r="H20" s="772"/>
      <c r="I20" s="772"/>
      <c r="J20" s="772"/>
      <c r="K20" s="772">
        <v>7</v>
      </c>
      <c r="L20" s="757">
        <f>K20</f>
        <v>7</v>
      </c>
      <c r="M20" s="772"/>
      <c r="N20" s="772"/>
      <c r="O20" s="757">
        <f t="shared" si="0"/>
        <v>7</v>
      </c>
      <c r="P20" s="757">
        <f t="shared" si="0"/>
        <v>7</v>
      </c>
      <c r="Q20" s="757"/>
      <c r="R20" s="757"/>
      <c r="S20" s="757">
        <v>3</v>
      </c>
      <c r="T20" s="757">
        <f>P20+R20/2</f>
        <v>7</v>
      </c>
    </row>
    <row r="21" spans="1:21" s="17" customFormat="1" ht="14.25" customHeight="1">
      <c r="A21" s="779" t="s">
        <v>450</v>
      </c>
      <c r="B21" s="755" t="s">
        <v>530</v>
      </c>
      <c r="C21" s="756"/>
      <c r="D21" s="775"/>
      <c r="E21" s="775"/>
      <c r="F21" s="775"/>
      <c r="G21" s="775"/>
      <c r="H21" s="772"/>
      <c r="I21" s="772"/>
      <c r="J21" s="772"/>
      <c r="K21" s="757">
        <f>SUM(K16:K20)</f>
        <v>75.5</v>
      </c>
      <c r="L21" s="757">
        <f>SUM(L16:L20)</f>
        <v>75.5</v>
      </c>
      <c r="M21" s="757">
        <v>0</v>
      </c>
      <c r="N21" s="757">
        <v>0</v>
      </c>
      <c r="O21" s="757">
        <f>C21+G21+K21</f>
        <v>75.5</v>
      </c>
      <c r="P21" s="757">
        <f>SUM(P16:P20)</f>
        <v>75.5</v>
      </c>
      <c r="Q21" s="757">
        <v>0</v>
      </c>
      <c r="R21" s="757">
        <v>0</v>
      </c>
      <c r="S21" s="776">
        <f>O21+Q21/2</f>
        <v>75.5</v>
      </c>
      <c r="T21" s="757">
        <f>SUM(T16:T20)</f>
        <v>75.5</v>
      </c>
      <c r="U21" s="516"/>
    </row>
    <row r="22" spans="1:20" s="17" customFormat="1" ht="13.5" customHeight="1">
      <c r="A22" s="684"/>
      <c r="B22" s="704"/>
      <c r="C22" s="705"/>
      <c r="D22" s="706"/>
      <c r="E22" s="706"/>
      <c r="F22" s="706"/>
      <c r="G22" s="706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7"/>
      <c r="S22" s="707"/>
      <c r="T22" s="707"/>
    </row>
    <row r="23" spans="1:20" ht="12.75" customHeight="1">
      <c r="A23" s="684"/>
      <c r="B23" s="690"/>
      <c r="C23" s="691"/>
      <c r="D23" s="692"/>
      <c r="E23" s="692"/>
      <c r="F23" s="692"/>
      <c r="G23" s="692"/>
      <c r="H23" s="708"/>
      <c r="I23" s="708"/>
      <c r="J23" s="708"/>
      <c r="K23" s="708"/>
      <c r="L23" s="693"/>
      <c r="M23" s="693"/>
      <c r="N23" s="693"/>
      <c r="O23" s="693"/>
      <c r="P23" s="693"/>
      <c r="Q23" s="693"/>
      <c r="R23" s="693"/>
      <c r="S23" s="693"/>
      <c r="T23" s="693"/>
    </row>
    <row r="24" spans="1:20" s="17" customFormat="1" ht="27" customHeight="1">
      <c r="A24" s="684" t="s">
        <v>451</v>
      </c>
      <c r="B24" s="766" t="s">
        <v>827</v>
      </c>
      <c r="C24" s="767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9"/>
      <c r="P24" s="769"/>
      <c r="Q24" s="769"/>
      <c r="R24" s="769"/>
      <c r="S24" s="769"/>
      <c r="T24" s="768"/>
    </row>
    <row r="25" spans="1:21" s="17" customFormat="1" ht="27.75" customHeight="1">
      <c r="A25" s="684" t="s">
        <v>452</v>
      </c>
      <c r="B25" s="770" t="s">
        <v>807</v>
      </c>
      <c r="C25" s="771"/>
      <c r="D25" s="772"/>
      <c r="E25" s="772"/>
      <c r="F25" s="772"/>
      <c r="G25" s="772"/>
      <c r="H25" s="757"/>
      <c r="I25" s="757"/>
      <c r="J25" s="757"/>
      <c r="K25" s="772">
        <v>8</v>
      </c>
      <c r="L25" s="757">
        <f>K25</f>
        <v>8</v>
      </c>
      <c r="M25" s="772"/>
      <c r="N25" s="772"/>
      <c r="O25" s="757">
        <f>C25+G25+K25</f>
        <v>8</v>
      </c>
      <c r="P25" s="757">
        <f>D25+H25+L25</f>
        <v>8</v>
      </c>
      <c r="Q25" s="757"/>
      <c r="R25" s="757"/>
      <c r="S25" s="757">
        <f aca="true" t="shared" si="2" ref="S25:S36">C25+G25+K25+M25/2</f>
        <v>8</v>
      </c>
      <c r="T25" s="757">
        <f aca="true" t="shared" si="3" ref="T25:T36">D25+H25+L25+N25/2</f>
        <v>8</v>
      </c>
      <c r="U25" s="24"/>
    </row>
    <row r="26" spans="1:21" s="17" customFormat="1" ht="14.25" customHeight="1">
      <c r="A26" s="684" t="s">
        <v>453</v>
      </c>
      <c r="B26" s="770" t="s">
        <v>531</v>
      </c>
      <c r="C26" s="771"/>
      <c r="D26" s="772"/>
      <c r="E26" s="772"/>
      <c r="F26" s="772"/>
      <c r="G26" s="772"/>
      <c r="H26" s="772"/>
      <c r="I26" s="772"/>
      <c r="J26" s="772"/>
      <c r="K26" s="772">
        <v>1</v>
      </c>
      <c r="L26" s="757">
        <f aca="true" t="shared" si="4" ref="L26:L60">K26</f>
        <v>1</v>
      </c>
      <c r="M26" s="772"/>
      <c r="N26" s="772"/>
      <c r="O26" s="757">
        <f>C26+G26+K26</f>
        <v>1</v>
      </c>
      <c r="P26" s="757">
        <f aca="true" t="shared" si="5" ref="P26:P36">D26+H26+L26</f>
        <v>1</v>
      </c>
      <c r="Q26" s="757"/>
      <c r="R26" s="757"/>
      <c r="S26" s="757">
        <f t="shared" si="2"/>
        <v>1</v>
      </c>
      <c r="T26" s="757">
        <f t="shared" si="3"/>
        <v>1</v>
      </c>
      <c r="U26" s="24"/>
    </row>
    <row r="27" spans="1:21" s="17" customFormat="1" ht="14.25" customHeight="1">
      <c r="A27" s="684" t="s">
        <v>454</v>
      </c>
      <c r="B27" s="770" t="s">
        <v>801</v>
      </c>
      <c r="C27" s="771"/>
      <c r="D27" s="772"/>
      <c r="E27" s="772"/>
      <c r="F27" s="772"/>
      <c r="G27" s="772"/>
      <c r="H27" s="772"/>
      <c r="I27" s="772"/>
      <c r="J27" s="772"/>
      <c r="K27" s="772">
        <v>31</v>
      </c>
      <c r="L27" s="757">
        <f t="shared" si="4"/>
        <v>31</v>
      </c>
      <c r="M27" s="772"/>
      <c r="N27" s="772"/>
      <c r="O27" s="757">
        <v>31</v>
      </c>
      <c r="P27" s="757">
        <f t="shared" si="5"/>
        <v>31</v>
      </c>
      <c r="Q27" s="757"/>
      <c r="R27" s="757"/>
      <c r="S27" s="757">
        <f t="shared" si="2"/>
        <v>31</v>
      </c>
      <c r="T27" s="757">
        <f t="shared" si="3"/>
        <v>31</v>
      </c>
      <c r="U27" s="24"/>
    </row>
    <row r="28" spans="1:21" s="17" customFormat="1" ht="29.25" customHeight="1">
      <c r="A28" s="684" t="s">
        <v>456</v>
      </c>
      <c r="B28" s="770" t="s">
        <v>802</v>
      </c>
      <c r="C28" s="771"/>
      <c r="D28" s="772"/>
      <c r="E28" s="772"/>
      <c r="F28" s="772"/>
      <c r="G28" s="772"/>
      <c r="H28" s="772"/>
      <c r="I28" s="772"/>
      <c r="J28" s="772"/>
      <c r="K28" s="773">
        <v>2</v>
      </c>
      <c r="L28" s="757">
        <f t="shared" si="4"/>
        <v>2</v>
      </c>
      <c r="M28" s="773"/>
      <c r="N28" s="773"/>
      <c r="O28" s="774">
        <f>C28+G28+K28</f>
        <v>2</v>
      </c>
      <c r="P28" s="757">
        <f t="shared" si="5"/>
        <v>2</v>
      </c>
      <c r="Q28" s="774"/>
      <c r="R28" s="774"/>
      <c r="S28" s="774">
        <f t="shared" si="2"/>
        <v>2</v>
      </c>
      <c r="T28" s="757">
        <f t="shared" si="3"/>
        <v>2</v>
      </c>
      <c r="U28" s="24"/>
    </row>
    <row r="29" spans="1:21" s="17" customFormat="1" ht="14.25" customHeight="1">
      <c r="A29" s="684" t="s">
        <v>457</v>
      </c>
      <c r="B29" s="770" t="s">
        <v>546</v>
      </c>
      <c r="C29" s="771"/>
      <c r="D29" s="772"/>
      <c r="E29" s="772"/>
      <c r="F29" s="772"/>
      <c r="G29" s="772"/>
      <c r="H29" s="772"/>
      <c r="I29" s="772"/>
      <c r="J29" s="772"/>
      <c r="K29" s="772">
        <v>2</v>
      </c>
      <c r="L29" s="757">
        <f t="shared" si="4"/>
        <v>2</v>
      </c>
      <c r="M29" s="772"/>
      <c r="N29" s="772"/>
      <c r="O29" s="757">
        <f>C29+G29+K29</f>
        <v>2</v>
      </c>
      <c r="P29" s="757">
        <f t="shared" si="5"/>
        <v>2</v>
      </c>
      <c r="Q29" s="757"/>
      <c r="R29" s="757"/>
      <c r="S29" s="757">
        <f t="shared" si="2"/>
        <v>2</v>
      </c>
      <c r="T29" s="757">
        <f t="shared" si="3"/>
        <v>2</v>
      </c>
      <c r="U29" s="24"/>
    </row>
    <row r="30" spans="1:23" s="17" customFormat="1" ht="14.25" customHeight="1">
      <c r="A30" s="684" t="s">
        <v>458</v>
      </c>
      <c r="B30" s="770" t="s">
        <v>532</v>
      </c>
      <c r="C30" s="771"/>
      <c r="D30" s="772"/>
      <c r="E30" s="772"/>
      <c r="F30" s="772"/>
      <c r="G30" s="772"/>
      <c r="H30" s="772"/>
      <c r="I30" s="772"/>
      <c r="J30" s="772"/>
      <c r="K30" s="772">
        <v>3</v>
      </c>
      <c r="L30" s="757">
        <f t="shared" si="4"/>
        <v>3</v>
      </c>
      <c r="M30" s="772"/>
      <c r="N30" s="772"/>
      <c r="O30" s="757">
        <v>3</v>
      </c>
      <c r="P30" s="757">
        <f t="shared" si="5"/>
        <v>3</v>
      </c>
      <c r="Q30" s="757"/>
      <c r="R30" s="757"/>
      <c r="S30" s="757">
        <f t="shared" si="2"/>
        <v>3</v>
      </c>
      <c r="T30" s="757">
        <f t="shared" si="3"/>
        <v>3</v>
      </c>
      <c r="U30" s="24"/>
      <c r="W30" s="376"/>
    </row>
    <row r="31" spans="1:21" s="17" customFormat="1" ht="14.25" customHeight="1">
      <c r="A31" s="684" t="s">
        <v>459</v>
      </c>
      <c r="B31" s="770" t="s">
        <v>533</v>
      </c>
      <c r="C31" s="771"/>
      <c r="D31" s="772"/>
      <c r="E31" s="772"/>
      <c r="F31" s="772"/>
      <c r="G31" s="772"/>
      <c r="H31" s="772"/>
      <c r="I31" s="772"/>
      <c r="J31" s="772"/>
      <c r="K31" s="772">
        <v>5</v>
      </c>
      <c r="L31" s="757">
        <f t="shared" si="4"/>
        <v>5</v>
      </c>
      <c r="M31" s="772"/>
      <c r="N31" s="772"/>
      <c r="O31" s="757">
        <f>K31+M31</f>
        <v>5</v>
      </c>
      <c r="P31" s="757">
        <f t="shared" si="5"/>
        <v>5</v>
      </c>
      <c r="Q31" s="757"/>
      <c r="R31" s="757"/>
      <c r="S31" s="757">
        <f t="shared" si="2"/>
        <v>5</v>
      </c>
      <c r="T31" s="757">
        <f t="shared" si="3"/>
        <v>5</v>
      </c>
      <c r="U31" s="24"/>
    </row>
    <row r="32" spans="1:20" s="17" customFormat="1" ht="29.25" customHeight="1">
      <c r="A32" s="684" t="s">
        <v>460</v>
      </c>
      <c r="B32" s="770" t="s">
        <v>806</v>
      </c>
      <c r="C32" s="771"/>
      <c r="D32" s="772"/>
      <c r="E32" s="772"/>
      <c r="F32" s="772"/>
      <c r="G32" s="772"/>
      <c r="H32" s="772"/>
      <c r="I32" s="772"/>
      <c r="J32" s="772"/>
      <c r="K32" s="772">
        <v>5</v>
      </c>
      <c r="L32" s="757">
        <f t="shared" si="4"/>
        <v>5</v>
      </c>
      <c r="M32" s="772"/>
      <c r="N32" s="772"/>
      <c r="O32" s="757">
        <v>5</v>
      </c>
      <c r="P32" s="757">
        <f t="shared" si="5"/>
        <v>5</v>
      </c>
      <c r="Q32" s="757"/>
      <c r="R32" s="757"/>
      <c r="S32" s="757">
        <f t="shared" si="2"/>
        <v>5</v>
      </c>
      <c r="T32" s="757">
        <f t="shared" si="3"/>
        <v>5</v>
      </c>
    </row>
    <row r="33" spans="1:20" s="17" customFormat="1" ht="42.75" customHeight="1">
      <c r="A33" s="684" t="s">
        <v>462</v>
      </c>
      <c r="B33" s="770" t="s">
        <v>804</v>
      </c>
      <c r="C33" s="771"/>
      <c r="D33" s="772"/>
      <c r="E33" s="772"/>
      <c r="F33" s="772"/>
      <c r="G33" s="772"/>
      <c r="H33" s="772"/>
      <c r="I33" s="772"/>
      <c r="J33" s="772"/>
      <c r="K33" s="772">
        <v>5</v>
      </c>
      <c r="L33" s="757">
        <f t="shared" si="4"/>
        <v>5</v>
      </c>
      <c r="M33" s="772"/>
      <c r="N33" s="772"/>
      <c r="O33" s="757">
        <v>5</v>
      </c>
      <c r="P33" s="757">
        <f t="shared" si="5"/>
        <v>5</v>
      </c>
      <c r="Q33" s="757"/>
      <c r="R33" s="757"/>
      <c r="S33" s="757">
        <f t="shared" si="2"/>
        <v>5</v>
      </c>
      <c r="T33" s="757">
        <f t="shared" si="3"/>
        <v>5</v>
      </c>
    </row>
    <row r="34" spans="1:20" s="17" customFormat="1" ht="14.25" customHeight="1">
      <c r="A34" s="684" t="s">
        <v>463</v>
      </c>
      <c r="B34" s="770" t="s">
        <v>803</v>
      </c>
      <c r="C34" s="771"/>
      <c r="D34" s="772"/>
      <c r="E34" s="772"/>
      <c r="F34" s="772"/>
      <c r="G34" s="772"/>
      <c r="H34" s="772"/>
      <c r="I34" s="772"/>
      <c r="J34" s="772"/>
      <c r="K34" s="772">
        <v>3</v>
      </c>
      <c r="L34" s="757">
        <f t="shared" si="4"/>
        <v>3</v>
      </c>
      <c r="M34" s="772"/>
      <c r="N34" s="772"/>
      <c r="O34" s="757">
        <v>3</v>
      </c>
      <c r="P34" s="757">
        <f t="shared" si="5"/>
        <v>3</v>
      </c>
      <c r="Q34" s="757"/>
      <c r="R34" s="757"/>
      <c r="S34" s="757">
        <f t="shared" si="2"/>
        <v>3</v>
      </c>
      <c r="T34" s="757">
        <f t="shared" si="3"/>
        <v>3</v>
      </c>
    </row>
    <row r="35" spans="1:20" s="17" customFormat="1" ht="27.75" customHeight="1">
      <c r="A35" s="684" t="s">
        <v>475</v>
      </c>
      <c r="B35" s="770" t="s">
        <v>805</v>
      </c>
      <c r="C35" s="771"/>
      <c r="D35" s="772"/>
      <c r="E35" s="772"/>
      <c r="F35" s="772"/>
      <c r="G35" s="772"/>
      <c r="H35" s="772"/>
      <c r="I35" s="772"/>
      <c r="J35" s="772"/>
      <c r="K35" s="772">
        <v>1</v>
      </c>
      <c r="L35" s="757">
        <f t="shared" si="4"/>
        <v>1</v>
      </c>
      <c r="M35" s="772"/>
      <c r="N35" s="772"/>
      <c r="O35" s="757">
        <f>K35</f>
        <v>1</v>
      </c>
      <c r="P35" s="757">
        <f t="shared" si="5"/>
        <v>1</v>
      </c>
      <c r="Q35" s="757"/>
      <c r="R35" s="757"/>
      <c r="S35" s="757">
        <f t="shared" si="2"/>
        <v>1</v>
      </c>
      <c r="T35" s="757">
        <f t="shared" si="3"/>
        <v>1</v>
      </c>
    </row>
    <row r="36" spans="1:20" s="17" customFormat="1" ht="14.25" customHeight="1">
      <c r="A36" s="684" t="s">
        <v>476</v>
      </c>
      <c r="B36" s="755" t="s">
        <v>534</v>
      </c>
      <c r="C36" s="756"/>
      <c r="D36" s="775"/>
      <c r="E36" s="775"/>
      <c r="F36" s="775"/>
      <c r="G36" s="775"/>
      <c r="H36" s="757"/>
      <c r="I36" s="757"/>
      <c r="J36" s="757"/>
      <c r="K36" s="757">
        <f>SUM(K25:K35)</f>
        <v>66</v>
      </c>
      <c r="L36" s="757">
        <f t="shared" si="4"/>
        <v>66</v>
      </c>
      <c r="M36" s="757">
        <f>SUM(M25:M34)</f>
        <v>0</v>
      </c>
      <c r="N36" s="757">
        <f>SUM(N25:N34)</f>
        <v>0</v>
      </c>
      <c r="O36" s="757">
        <f>SUM(O25:O35)</f>
        <v>66</v>
      </c>
      <c r="P36" s="757">
        <f t="shared" si="5"/>
        <v>66</v>
      </c>
      <c r="Q36" s="757">
        <f>M36+I36+E36</f>
        <v>0</v>
      </c>
      <c r="R36" s="757">
        <f>F36+J36+N36</f>
        <v>0</v>
      </c>
      <c r="S36" s="776">
        <f t="shared" si="2"/>
        <v>66</v>
      </c>
      <c r="T36" s="776">
        <f t="shared" si="3"/>
        <v>66</v>
      </c>
    </row>
    <row r="37" spans="1:21" ht="12.75" customHeight="1" hidden="1">
      <c r="A37" s="684" t="s">
        <v>477</v>
      </c>
      <c r="B37" s="709"/>
      <c r="C37" s="710"/>
      <c r="D37" s="711"/>
      <c r="E37" s="711"/>
      <c r="F37" s="711"/>
      <c r="G37" s="711"/>
      <c r="H37" s="712"/>
      <c r="I37" s="712"/>
      <c r="J37" s="712"/>
      <c r="K37" s="712"/>
      <c r="L37" s="757">
        <f t="shared" si="4"/>
        <v>0</v>
      </c>
      <c r="M37" s="712">
        <f>SUM(M25:M36)</f>
        <v>0</v>
      </c>
      <c r="N37" s="712"/>
      <c r="O37" s="712"/>
      <c r="P37" s="712"/>
      <c r="Q37" s="693"/>
      <c r="R37" s="693"/>
      <c r="S37" s="693"/>
      <c r="T37" s="713"/>
      <c r="U37" s="317"/>
    </row>
    <row r="38" spans="1:20" s="27" customFormat="1" ht="14.25" customHeight="1" hidden="1">
      <c r="A38" s="684" t="s">
        <v>478</v>
      </c>
      <c r="B38" s="695"/>
      <c r="C38" s="714"/>
      <c r="D38" s="693"/>
      <c r="E38" s="693"/>
      <c r="F38" s="693"/>
      <c r="G38" s="693"/>
      <c r="H38" s="708"/>
      <c r="I38" s="708"/>
      <c r="J38" s="708"/>
      <c r="K38" s="708"/>
      <c r="L38" s="757">
        <f t="shared" si="4"/>
        <v>0</v>
      </c>
      <c r="M38" s="693"/>
      <c r="N38" s="693"/>
      <c r="O38" s="693"/>
      <c r="P38" s="708"/>
      <c r="Q38" s="708"/>
      <c r="R38" s="693"/>
      <c r="S38" s="693"/>
      <c r="T38" s="693"/>
    </row>
    <row r="39" spans="1:20" s="27" customFormat="1" ht="14.25" customHeight="1" hidden="1">
      <c r="A39" s="684" t="s">
        <v>479</v>
      </c>
      <c r="B39" s="715"/>
      <c r="C39" s="716"/>
      <c r="D39" s="687"/>
      <c r="E39" s="687"/>
      <c r="F39" s="687"/>
      <c r="G39" s="687"/>
      <c r="H39" s="700"/>
      <c r="I39" s="700"/>
      <c r="J39" s="700"/>
      <c r="K39" s="700"/>
      <c r="L39" s="757">
        <f t="shared" si="4"/>
        <v>0</v>
      </c>
      <c r="M39" s="687"/>
      <c r="N39" s="687"/>
      <c r="O39" s="687"/>
      <c r="P39" s="700"/>
      <c r="Q39" s="700"/>
      <c r="R39" s="687"/>
      <c r="S39" s="687"/>
      <c r="T39" s="687"/>
    </row>
    <row r="40" spans="1:20" s="27" customFormat="1" ht="14.25" customHeight="1" hidden="1">
      <c r="A40" s="684" t="s">
        <v>480</v>
      </c>
      <c r="B40" s="699"/>
      <c r="C40" s="701"/>
      <c r="D40" s="700"/>
      <c r="E40" s="700"/>
      <c r="F40" s="700"/>
      <c r="G40" s="700"/>
      <c r="H40" s="700"/>
      <c r="I40" s="700"/>
      <c r="J40" s="700"/>
      <c r="K40" s="700"/>
      <c r="L40" s="757">
        <f t="shared" si="4"/>
        <v>0</v>
      </c>
      <c r="M40" s="700"/>
      <c r="N40" s="700"/>
      <c r="O40" s="700"/>
      <c r="P40" s="700"/>
      <c r="Q40" s="700"/>
      <c r="R40" s="687"/>
      <c r="S40" s="687"/>
      <c r="T40" s="687"/>
    </row>
    <row r="41" spans="1:20" s="27" customFormat="1" ht="14.25" customHeight="1" hidden="1">
      <c r="A41" s="684" t="s">
        <v>481</v>
      </c>
      <c r="B41" s="699"/>
      <c r="C41" s="701"/>
      <c r="D41" s="700"/>
      <c r="E41" s="700"/>
      <c r="F41" s="700"/>
      <c r="G41" s="700"/>
      <c r="H41" s="700"/>
      <c r="I41" s="700"/>
      <c r="J41" s="700"/>
      <c r="K41" s="700"/>
      <c r="L41" s="757">
        <f t="shared" si="4"/>
        <v>0</v>
      </c>
      <c r="M41" s="700"/>
      <c r="N41" s="700"/>
      <c r="O41" s="700"/>
      <c r="P41" s="700"/>
      <c r="Q41" s="700"/>
      <c r="R41" s="687"/>
      <c r="S41" s="687"/>
      <c r="T41" s="687"/>
    </row>
    <row r="42" spans="1:20" s="27" customFormat="1" ht="14.25" customHeight="1" hidden="1">
      <c r="A42" s="684" t="s">
        <v>482</v>
      </c>
      <c r="B42" s="699"/>
      <c r="C42" s="701"/>
      <c r="D42" s="700"/>
      <c r="E42" s="700"/>
      <c r="F42" s="700"/>
      <c r="G42" s="700"/>
      <c r="H42" s="700"/>
      <c r="I42" s="700"/>
      <c r="J42" s="700"/>
      <c r="K42" s="700"/>
      <c r="L42" s="757">
        <f t="shared" si="4"/>
        <v>0</v>
      </c>
      <c r="M42" s="700"/>
      <c r="N42" s="700"/>
      <c r="O42" s="700"/>
      <c r="P42" s="700"/>
      <c r="Q42" s="700"/>
      <c r="R42" s="687"/>
      <c r="S42" s="687"/>
      <c r="T42" s="687"/>
    </row>
    <row r="43" spans="1:20" s="27" customFormat="1" ht="14.25" customHeight="1" hidden="1">
      <c r="A43" s="684" t="s">
        <v>483</v>
      </c>
      <c r="B43" s="699"/>
      <c r="C43" s="701"/>
      <c r="D43" s="700"/>
      <c r="E43" s="700"/>
      <c r="F43" s="700"/>
      <c r="G43" s="700"/>
      <c r="H43" s="700"/>
      <c r="I43" s="700"/>
      <c r="J43" s="700"/>
      <c r="K43" s="700"/>
      <c r="L43" s="757">
        <f t="shared" si="4"/>
        <v>0</v>
      </c>
      <c r="M43" s="700"/>
      <c r="N43" s="700"/>
      <c r="O43" s="700"/>
      <c r="P43" s="700"/>
      <c r="Q43" s="700"/>
      <c r="R43" s="687"/>
      <c r="S43" s="687"/>
      <c r="T43" s="687"/>
    </row>
    <row r="44" spans="1:20" s="27" customFormat="1" ht="14.25" customHeight="1" hidden="1">
      <c r="A44" s="684" t="s">
        <v>501</v>
      </c>
      <c r="B44" s="699"/>
      <c r="C44" s="701"/>
      <c r="D44" s="700"/>
      <c r="E44" s="700"/>
      <c r="F44" s="700"/>
      <c r="G44" s="700"/>
      <c r="H44" s="700"/>
      <c r="I44" s="700"/>
      <c r="J44" s="700"/>
      <c r="K44" s="700"/>
      <c r="L44" s="757">
        <f t="shared" si="4"/>
        <v>0</v>
      </c>
      <c r="M44" s="700"/>
      <c r="N44" s="700"/>
      <c r="O44" s="700"/>
      <c r="P44" s="700"/>
      <c r="Q44" s="700"/>
      <c r="R44" s="687"/>
      <c r="S44" s="687"/>
      <c r="T44" s="687"/>
    </row>
    <row r="45" spans="1:20" s="27" customFormat="1" ht="14.25" customHeight="1" hidden="1">
      <c r="A45" s="684" t="s">
        <v>502</v>
      </c>
      <c r="B45" s="699"/>
      <c r="C45" s="701"/>
      <c r="D45" s="700"/>
      <c r="E45" s="700"/>
      <c r="F45" s="700"/>
      <c r="G45" s="700"/>
      <c r="H45" s="700"/>
      <c r="I45" s="700"/>
      <c r="J45" s="700"/>
      <c r="K45" s="700"/>
      <c r="L45" s="757">
        <f t="shared" si="4"/>
        <v>0</v>
      </c>
      <c r="M45" s="700"/>
      <c r="N45" s="700"/>
      <c r="O45" s="700"/>
      <c r="P45" s="700"/>
      <c r="Q45" s="700"/>
      <c r="R45" s="687"/>
      <c r="S45" s="687"/>
      <c r="T45" s="687"/>
    </row>
    <row r="46" spans="1:20" s="27" customFormat="1" ht="14.25" customHeight="1" hidden="1">
      <c r="A46" s="684" t="s">
        <v>503</v>
      </c>
      <c r="B46" s="699"/>
      <c r="C46" s="701"/>
      <c r="D46" s="700"/>
      <c r="E46" s="700"/>
      <c r="F46" s="700"/>
      <c r="G46" s="700"/>
      <c r="H46" s="700"/>
      <c r="I46" s="700"/>
      <c r="J46" s="700"/>
      <c r="K46" s="700"/>
      <c r="L46" s="757">
        <f t="shared" si="4"/>
        <v>0</v>
      </c>
      <c r="M46" s="700"/>
      <c r="N46" s="700"/>
      <c r="O46" s="700"/>
      <c r="P46" s="700"/>
      <c r="Q46" s="700"/>
      <c r="R46" s="700"/>
      <c r="S46" s="687"/>
      <c r="T46" s="687"/>
    </row>
    <row r="47" spans="1:20" s="27" customFormat="1" ht="14.25" customHeight="1" hidden="1">
      <c r="A47" s="684" t="s">
        <v>504</v>
      </c>
      <c r="B47" s="699"/>
      <c r="C47" s="701"/>
      <c r="D47" s="700"/>
      <c r="E47" s="700"/>
      <c r="F47" s="700"/>
      <c r="G47" s="700"/>
      <c r="H47" s="700"/>
      <c r="I47" s="700"/>
      <c r="J47" s="700"/>
      <c r="K47" s="700"/>
      <c r="L47" s="757">
        <f t="shared" si="4"/>
        <v>0</v>
      </c>
      <c r="M47" s="700"/>
      <c r="N47" s="700"/>
      <c r="O47" s="700"/>
      <c r="P47" s="700"/>
      <c r="Q47" s="700"/>
      <c r="R47" s="700"/>
      <c r="S47" s="687"/>
      <c r="T47" s="687"/>
    </row>
    <row r="48" spans="1:20" s="27" customFormat="1" ht="14.25" customHeight="1" hidden="1">
      <c r="A48" s="684" t="s">
        <v>94</v>
      </c>
      <c r="B48" s="699"/>
      <c r="C48" s="701"/>
      <c r="D48" s="700"/>
      <c r="E48" s="700"/>
      <c r="F48" s="700"/>
      <c r="G48" s="700"/>
      <c r="H48" s="700"/>
      <c r="I48" s="700"/>
      <c r="J48" s="700"/>
      <c r="K48" s="700"/>
      <c r="L48" s="757">
        <f t="shared" si="4"/>
        <v>0</v>
      </c>
      <c r="M48" s="700"/>
      <c r="N48" s="700"/>
      <c r="O48" s="700"/>
      <c r="P48" s="700"/>
      <c r="Q48" s="700"/>
      <c r="R48" s="700"/>
      <c r="S48" s="687"/>
      <c r="T48" s="687"/>
    </row>
    <row r="49" spans="1:20" s="27" customFormat="1" ht="14.25" customHeight="1" hidden="1">
      <c r="A49" s="684" t="s">
        <v>515</v>
      </c>
      <c r="B49" s="717"/>
      <c r="C49" s="716"/>
      <c r="D49" s="700"/>
      <c r="E49" s="700"/>
      <c r="F49" s="700"/>
      <c r="G49" s="700"/>
      <c r="H49" s="700"/>
      <c r="I49" s="700"/>
      <c r="J49" s="700"/>
      <c r="K49" s="700"/>
      <c r="L49" s="757">
        <f t="shared" si="4"/>
        <v>0</v>
      </c>
      <c r="M49" s="700"/>
      <c r="N49" s="700"/>
      <c r="O49" s="700"/>
      <c r="P49" s="700"/>
      <c r="Q49" s="700"/>
      <c r="R49" s="687"/>
      <c r="S49" s="687"/>
      <c r="T49" s="687"/>
    </row>
    <row r="50" spans="1:20" s="27" customFormat="1" ht="14.25" customHeight="1" hidden="1">
      <c r="A50" s="684" t="s">
        <v>516</v>
      </c>
      <c r="B50" s="699"/>
      <c r="C50" s="701"/>
      <c r="D50" s="700"/>
      <c r="E50" s="700"/>
      <c r="F50" s="700"/>
      <c r="G50" s="700"/>
      <c r="H50" s="700"/>
      <c r="I50" s="700"/>
      <c r="J50" s="700"/>
      <c r="K50" s="700"/>
      <c r="L50" s="757">
        <f t="shared" si="4"/>
        <v>0</v>
      </c>
      <c r="M50" s="700"/>
      <c r="N50" s="700"/>
      <c r="O50" s="700"/>
      <c r="P50" s="700"/>
      <c r="Q50" s="700"/>
      <c r="R50" s="687"/>
      <c r="S50" s="687"/>
      <c r="T50" s="687"/>
    </row>
    <row r="51" spans="1:20" s="27" customFormat="1" ht="14.25" customHeight="1" hidden="1">
      <c r="A51" s="684" t="s">
        <v>97</v>
      </c>
      <c r="B51" s="699"/>
      <c r="C51" s="701"/>
      <c r="D51" s="700"/>
      <c r="E51" s="700"/>
      <c r="F51" s="700"/>
      <c r="G51" s="700"/>
      <c r="H51" s="700"/>
      <c r="I51" s="700"/>
      <c r="J51" s="700"/>
      <c r="K51" s="700"/>
      <c r="L51" s="757">
        <f t="shared" si="4"/>
        <v>0</v>
      </c>
      <c r="M51" s="700"/>
      <c r="N51" s="700"/>
      <c r="O51" s="700"/>
      <c r="P51" s="700"/>
      <c r="Q51" s="700"/>
      <c r="R51" s="687"/>
      <c r="S51" s="687"/>
      <c r="T51" s="687"/>
    </row>
    <row r="52" spans="1:20" s="27" customFormat="1" ht="14.25" customHeight="1" hidden="1">
      <c r="A52" s="684" t="s">
        <v>98</v>
      </c>
      <c r="B52" s="699"/>
      <c r="C52" s="701"/>
      <c r="D52" s="700"/>
      <c r="E52" s="700"/>
      <c r="F52" s="700"/>
      <c r="G52" s="700"/>
      <c r="H52" s="700"/>
      <c r="I52" s="700"/>
      <c r="J52" s="700"/>
      <c r="K52" s="700"/>
      <c r="L52" s="757">
        <f t="shared" si="4"/>
        <v>0</v>
      </c>
      <c r="M52" s="700"/>
      <c r="N52" s="700"/>
      <c r="O52" s="700"/>
      <c r="P52" s="700"/>
      <c r="Q52" s="700"/>
      <c r="R52" s="687"/>
      <c r="S52" s="687"/>
      <c r="T52" s="687"/>
    </row>
    <row r="53" spans="1:20" s="27" customFormat="1" ht="14.25" customHeight="1" hidden="1">
      <c r="A53" s="684" t="s">
        <v>99</v>
      </c>
      <c r="B53" s="717"/>
      <c r="C53" s="716"/>
      <c r="D53" s="700"/>
      <c r="E53" s="700"/>
      <c r="F53" s="700"/>
      <c r="G53" s="700"/>
      <c r="H53" s="700"/>
      <c r="I53" s="700"/>
      <c r="J53" s="700"/>
      <c r="K53" s="700"/>
      <c r="L53" s="757">
        <f t="shared" si="4"/>
        <v>0</v>
      </c>
      <c r="M53" s="700"/>
      <c r="N53" s="700"/>
      <c r="O53" s="700"/>
      <c r="P53" s="700"/>
      <c r="Q53" s="700"/>
      <c r="R53" s="687"/>
      <c r="S53" s="687"/>
      <c r="T53" s="687"/>
    </row>
    <row r="54" spans="1:20" s="27" customFormat="1" ht="14.25" customHeight="1" hidden="1">
      <c r="A54" s="684" t="s">
        <v>102</v>
      </c>
      <c r="B54" s="699"/>
      <c r="C54" s="701"/>
      <c r="D54" s="700"/>
      <c r="E54" s="700"/>
      <c r="F54" s="700"/>
      <c r="G54" s="700"/>
      <c r="H54" s="700"/>
      <c r="I54" s="700"/>
      <c r="J54" s="700"/>
      <c r="K54" s="700"/>
      <c r="L54" s="757">
        <f t="shared" si="4"/>
        <v>0</v>
      </c>
      <c r="M54" s="700"/>
      <c r="N54" s="700"/>
      <c r="O54" s="700"/>
      <c r="P54" s="700"/>
      <c r="Q54" s="700"/>
      <c r="R54" s="687"/>
      <c r="S54" s="687"/>
      <c r="T54" s="687"/>
    </row>
    <row r="55" spans="1:20" s="27" customFormat="1" ht="14.25" customHeight="1" hidden="1">
      <c r="A55" s="684" t="s">
        <v>105</v>
      </c>
      <c r="B55" s="699"/>
      <c r="C55" s="701"/>
      <c r="D55" s="700"/>
      <c r="E55" s="700"/>
      <c r="F55" s="700"/>
      <c r="G55" s="700"/>
      <c r="H55" s="700"/>
      <c r="I55" s="700"/>
      <c r="J55" s="700"/>
      <c r="K55" s="700"/>
      <c r="L55" s="757">
        <f t="shared" si="4"/>
        <v>0</v>
      </c>
      <c r="M55" s="700"/>
      <c r="N55" s="700"/>
      <c r="O55" s="700"/>
      <c r="P55" s="700"/>
      <c r="Q55" s="700"/>
      <c r="R55" s="687"/>
      <c r="S55" s="687"/>
      <c r="T55" s="687"/>
    </row>
    <row r="56" spans="1:20" s="27" customFormat="1" ht="14.25" customHeight="1" hidden="1">
      <c r="A56" s="684" t="s">
        <v>106</v>
      </c>
      <c r="B56" s="717"/>
      <c r="C56" s="716"/>
      <c r="D56" s="700"/>
      <c r="E56" s="700"/>
      <c r="F56" s="700"/>
      <c r="G56" s="700"/>
      <c r="H56" s="700"/>
      <c r="I56" s="700"/>
      <c r="J56" s="700"/>
      <c r="K56" s="700"/>
      <c r="L56" s="757">
        <f t="shared" si="4"/>
        <v>0</v>
      </c>
      <c r="M56" s="700"/>
      <c r="N56" s="700"/>
      <c r="O56" s="700"/>
      <c r="P56" s="700"/>
      <c r="Q56" s="700"/>
      <c r="R56" s="687"/>
      <c r="S56" s="687"/>
      <c r="T56" s="687"/>
    </row>
    <row r="57" spans="1:20" s="27" customFormat="1" ht="14.25" customHeight="1" hidden="1">
      <c r="A57" s="684" t="s">
        <v>107</v>
      </c>
      <c r="B57" s="699"/>
      <c r="C57" s="701"/>
      <c r="D57" s="700"/>
      <c r="E57" s="700"/>
      <c r="F57" s="700"/>
      <c r="G57" s="700"/>
      <c r="H57" s="700"/>
      <c r="I57" s="700"/>
      <c r="J57" s="700"/>
      <c r="K57" s="700"/>
      <c r="L57" s="757">
        <f t="shared" si="4"/>
        <v>0</v>
      </c>
      <c r="M57" s="700"/>
      <c r="N57" s="700"/>
      <c r="O57" s="700"/>
      <c r="P57" s="700"/>
      <c r="Q57" s="700"/>
      <c r="R57" s="687"/>
      <c r="S57" s="687"/>
      <c r="T57" s="687"/>
    </row>
    <row r="58" spans="1:20" s="27" customFormat="1" ht="14.25" customHeight="1" hidden="1">
      <c r="A58" s="684" t="s">
        <v>108</v>
      </c>
      <c r="B58" s="699"/>
      <c r="C58" s="701"/>
      <c r="D58" s="700"/>
      <c r="E58" s="700"/>
      <c r="F58" s="700"/>
      <c r="G58" s="700"/>
      <c r="H58" s="700"/>
      <c r="I58" s="700"/>
      <c r="J58" s="700"/>
      <c r="K58" s="700"/>
      <c r="L58" s="757">
        <f t="shared" si="4"/>
        <v>0</v>
      </c>
      <c r="M58" s="700"/>
      <c r="N58" s="700"/>
      <c r="O58" s="700"/>
      <c r="P58" s="700"/>
      <c r="Q58" s="700"/>
      <c r="R58" s="687"/>
      <c r="S58" s="687"/>
      <c r="T58" s="687"/>
    </row>
    <row r="59" spans="1:20" s="27" customFormat="1" ht="14.25" customHeight="1" hidden="1">
      <c r="A59" s="684" t="s">
        <v>111</v>
      </c>
      <c r="B59" s="699"/>
      <c r="C59" s="701"/>
      <c r="D59" s="700"/>
      <c r="E59" s="700"/>
      <c r="F59" s="700"/>
      <c r="G59" s="700"/>
      <c r="H59" s="700"/>
      <c r="I59" s="700"/>
      <c r="J59" s="700"/>
      <c r="K59" s="700"/>
      <c r="L59" s="757">
        <f t="shared" si="4"/>
        <v>0</v>
      </c>
      <c r="M59" s="700"/>
      <c r="N59" s="700"/>
      <c r="O59" s="700"/>
      <c r="P59" s="700"/>
      <c r="Q59" s="700"/>
      <c r="R59" s="687"/>
      <c r="S59" s="687"/>
      <c r="T59" s="687"/>
    </row>
    <row r="60" spans="1:20" s="27" customFormat="1" ht="14.25" customHeight="1" hidden="1">
      <c r="A60" s="684" t="s">
        <v>114</v>
      </c>
      <c r="B60" s="685"/>
      <c r="C60" s="686"/>
      <c r="D60" s="702"/>
      <c r="E60" s="702"/>
      <c r="F60" s="702"/>
      <c r="G60" s="702"/>
      <c r="H60" s="700"/>
      <c r="I60" s="700"/>
      <c r="J60" s="700"/>
      <c r="K60" s="687"/>
      <c r="L60" s="757">
        <f t="shared" si="4"/>
        <v>0</v>
      </c>
      <c r="M60" s="687"/>
      <c r="N60" s="687"/>
      <c r="O60" s="687"/>
      <c r="P60" s="687"/>
      <c r="Q60" s="687"/>
      <c r="R60" s="687"/>
      <c r="S60" s="718"/>
      <c r="T60" s="687"/>
    </row>
    <row r="61" spans="1:20" s="27" customFormat="1" ht="14.25" customHeight="1">
      <c r="A61" s="684"/>
      <c r="B61" s="719"/>
      <c r="C61" s="720"/>
      <c r="D61" s="706"/>
      <c r="E61" s="706"/>
      <c r="F61" s="706"/>
      <c r="G61" s="706"/>
      <c r="H61" s="721"/>
      <c r="I61" s="721"/>
      <c r="J61" s="721"/>
      <c r="K61" s="707"/>
      <c r="L61" s="805"/>
      <c r="M61" s="707"/>
      <c r="N61" s="707"/>
      <c r="O61" s="707"/>
      <c r="P61" s="707"/>
      <c r="Q61" s="707"/>
      <c r="R61" s="707"/>
      <c r="S61" s="722"/>
      <c r="T61" s="707"/>
    </row>
    <row r="62" spans="1:20" s="27" customFormat="1" ht="14.25" customHeight="1">
      <c r="A62" s="684"/>
      <c r="B62" s="723"/>
      <c r="C62" s="714"/>
      <c r="D62" s="692"/>
      <c r="E62" s="692"/>
      <c r="F62" s="692"/>
      <c r="G62" s="692"/>
      <c r="H62" s="708"/>
      <c r="I62" s="708"/>
      <c r="J62" s="708"/>
      <c r="K62" s="693"/>
      <c r="L62" s="804"/>
      <c r="M62" s="803"/>
      <c r="N62" s="693"/>
      <c r="O62" s="693"/>
      <c r="P62" s="693"/>
      <c r="Q62" s="693"/>
      <c r="R62" s="693"/>
      <c r="S62" s="724"/>
      <c r="T62" s="693"/>
    </row>
    <row r="63" spans="1:20" s="27" customFormat="1" ht="14.25" customHeight="1">
      <c r="A63" s="684"/>
      <c r="B63" s="723"/>
      <c r="C63" s="714"/>
      <c r="D63" s="692"/>
      <c r="E63" s="692"/>
      <c r="F63" s="692"/>
      <c r="G63" s="692"/>
      <c r="H63" s="708"/>
      <c r="I63" s="708"/>
      <c r="J63" s="708"/>
      <c r="K63" s="693"/>
      <c r="L63" s="693"/>
      <c r="M63" s="693"/>
      <c r="N63" s="693"/>
      <c r="O63" s="693"/>
      <c r="P63" s="693"/>
      <c r="Q63" s="693"/>
      <c r="R63" s="693"/>
      <c r="S63" s="724"/>
      <c r="T63" s="693"/>
    </row>
    <row r="64" spans="1:20" s="27" customFormat="1" ht="14.25" customHeight="1">
      <c r="A64" s="684" t="s">
        <v>477</v>
      </c>
      <c r="B64" s="725" t="s">
        <v>547</v>
      </c>
      <c r="C64" s="714"/>
      <c r="D64" s="692"/>
      <c r="E64" s="692"/>
      <c r="F64" s="692"/>
      <c r="G64" s="692"/>
      <c r="H64" s="708"/>
      <c r="I64" s="708"/>
      <c r="J64" s="708"/>
      <c r="K64" s="693"/>
      <c r="L64" s="693"/>
      <c r="M64" s="693"/>
      <c r="N64" s="693"/>
      <c r="O64" s="693"/>
      <c r="P64" s="693"/>
      <c r="Q64" s="693"/>
      <c r="R64" s="693"/>
      <c r="S64" s="724"/>
      <c r="T64" s="693"/>
    </row>
    <row r="65" spans="1:20" s="27" customFormat="1" ht="14.25" customHeight="1">
      <c r="A65" s="684" t="s">
        <v>478</v>
      </c>
      <c r="B65" s="726" t="s">
        <v>548</v>
      </c>
      <c r="C65" s="727"/>
      <c r="D65" s="728"/>
      <c r="E65" s="728"/>
      <c r="F65" s="728"/>
      <c r="G65" s="728"/>
      <c r="H65" s="729"/>
      <c r="I65" s="729"/>
      <c r="J65" s="729"/>
      <c r="K65" s="730"/>
      <c r="L65" s="730"/>
      <c r="M65" s="730"/>
      <c r="N65" s="730"/>
      <c r="O65" s="730"/>
      <c r="P65" s="730"/>
      <c r="Q65" s="730"/>
      <c r="R65" s="730"/>
      <c r="S65" s="731"/>
      <c r="T65" s="731"/>
    </row>
    <row r="66" spans="1:20" s="27" customFormat="1" ht="14.25" customHeight="1">
      <c r="A66" s="684" t="s">
        <v>479</v>
      </c>
      <c r="B66" s="732" t="s">
        <v>549</v>
      </c>
      <c r="C66" s="727"/>
      <c r="D66" s="728"/>
      <c r="E66" s="728"/>
      <c r="F66" s="728"/>
      <c r="G66" s="728"/>
      <c r="H66" s="729"/>
      <c r="I66" s="729"/>
      <c r="J66" s="729"/>
      <c r="K66" s="730">
        <v>1</v>
      </c>
      <c r="L66" s="730">
        <f aca="true" t="shared" si="6" ref="L66:L74">K66</f>
        <v>1</v>
      </c>
      <c r="M66" s="730"/>
      <c r="N66" s="730"/>
      <c r="O66" s="730">
        <v>1</v>
      </c>
      <c r="P66" s="730">
        <f aca="true" t="shared" si="7" ref="P66:P74">D66+H66+L66</f>
        <v>1</v>
      </c>
      <c r="Q66" s="730"/>
      <c r="R66" s="730"/>
      <c r="S66" s="731">
        <f aca="true" t="shared" si="8" ref="S66:S74">O66+Q66/2</f>
        <v>1</v>
      </c>
      <c r="T66" s="731">
        <f aca="true" t="shared" si="9" ref="T66:T74">P66+R66/2</f>
        <v>1</v>
      </c>
    </row>
    <row r="67" spans="1:20" s="27" customFormat="1" ht="14.25" customHeight="1">
      <c r="A67" s="684" t="s">
        <v>480</v>
      </c>
      <c r="B67" s="732" t="s">
        <v>550</v>
      </c>
      <c r="C67" s="727"/>
      <c r="D67" s="728"/>
      <c r="E67" s="728"/>
      <c r="F67" s="728"/>
      <c r="G67" s="728"/>
      <c r="H67" s="729"/>
      <c r="I67" s="729"/>
      <c r="J67" s="729"/>
      <c r="K67" s="730">
        <v>1</v>
      </c>
      <c r="L67" s="730">
        <f t="shared" si="6"/>
        <v>1</v>
      </c>
      <c r="M67" s="730"/>
      <c r="N67" s="730"/>
      <c r="O67" s="730">
        <v>1</v>
      </c>
      <c r="P67" s="730">
        <f t="shared" si="7"/>
        <v>1</v>
      </c>
      <c r="Q67" s="730"/>
      <c r="R67" s="730"/>
      <c r="S67" s="731">
        <f t="shared" si="8"/>
        <v>1</v>
      </c>
      <c r="T67" s="731">
        <f t="shared" si="9"/>
        <v>1</v>
      </c>
    </row>
    <row r="68" spans="1:20" s="27" customFormat="1" ht="14.25" customHeight="1">
      <c r="A68" s="684" t="s">
        <v>481</v>
      </c>
      <c r="B68" s="732" t="s">
        <v>551</v>
      </c>
      <c r="C68" s="727"/>
      <c r="D68" s="728"/>
      <c r="E68" s="728"/>
      <c r="F68" s="728"/>
      <c r="G68" s="728"/>
      <c r="H68" s="729"/>
      <c r="I68" s="729"/>
      <c r="J68" s="729"/>
      <c r="K68" s="730">
        <v>2</v>
      </c>
      <c r="L68" s="730">
        <f t="shared" si="6"/>
        <v>2</v>
      </c>
      <c r="M68" s="730"/>
      <c r="N68" s="730"/>
      <c r="O68" s="730">
        <v>2</v>
      </c>
      <c r="P68" s="730">
        <f t="shared" si="7"/>
        <v>2</v>
      </c>
      <c r="Q68" s="730"/>
      <c r="R68" s="730"/>
      <c r="S68" s="731">
        <f t="shared" si="8"/>
        <v>2</v>
      </c>
      <c r="T68" s="731">
        <f t="shared" si="9"/>
        <v>2</v>
      </c>
    </row>
    <row r="69" spans="1:20" s="27" customFormat="1" ht="14.25" customHeight="1">
      <c r="A69" s="684" t="s">
        <v>482</v>
      </c>
      <c r="B69" s="732" t="s">
        <v>552</v>
      </c>
      <c r="C69" s="727"/>
      <c r="D69" s="728"/>
      <c r="E69" s="728"/>
      <c r="F69" s="728"/>
      <c r="G69" s="728"/>
      <c r="H69" s="729"/>
      <c r="I69" s="729"/>
      <c r="J69" s="729"/>
      <c r="K69" s="730">
        <v>1</v>
      </c>
      <c r="L69" s="730">
        <f t="shared" si="6"/>
        <v>1</v>
      </c>
      <c r="M69" s="730"/>
      <c r="N69" s="730"/>
      <c r="O69" s="730">
        <v>1</v>
      </c>
      <c r="P69" s="730">
        <f t="shared" si="7"/>
        <v>1</v>
      </c>
      <c r="Q69" s="730"/>
      <c r="R69" s="730"/>
      <c r="S69" s="731">
        <f t="shared" si="8"/>
        <v>1</v>
      </c>
      <c r="T69" s="731">
        <f t="shared" si="9"/>
        <v>1</v>
      </c>
    </row>
    <row r="70" spans="1:20" s="27" customFormat="1" ht="14.25" customHeight="1">
      <c r="A70" s="684" t="s">
        <v>483</v>
      </c>
      <c r="B70" s="732" t="s">
        <v>553</v>
      </c>
      <c r="C70" s="727"/>
      <c r="D70" s="728"/>
      <c r="E70" s="728"/>
      <c r="F70" s="728"/>
      <c r="G70" s="728"/>
      <c r="H70" s="729"/>
      <c r="I70" s="729"/>
      <c r="J70" s="729"/>
      <c r="K70" s="730">
        <v>1</v>
      </c>
      <c r="L70" s="730">
        <f t="shared" si="6"/>
        <v>1</v>
      </c>
      <c r="M70" s="730"/>
      <c r="N70" s="730"/>
      <c r="O70" s="730">
        <v>1</v>
      </c>
      <c r="P70" s="730">
        <f t="shared" si="7"/>
        <v>1</v>
      </c>
      <c r="Q70" s="730"/>
      <c r="R70" s="730"/>
      <c r="S70" s="731">
        <f t="shared" si="8"/>
        <v>1</v>
      </c>
      <c r="T70" s="731">
        <f t="shared" si="9"/>
        <v>1</v>
      </c>
    </row>
    <row r="71" spans="1:20" s="27" customFormat="1" ht="14.25" customHeight="1">
      <c r="A71" s="684" t="s">
        <v>501</v>
      </c>
      <c r="B71" s="732" t="s">
        <v>770</v>
      </c>
      <c r="C71" s="727"/>
      <c r="D71" s="728"/>
      <c r="E71" s="728"/>
      <c r="F71" s="728"/>
      <c r="G71" s="728"/>
      <c r="H71" s="729"/>
      <c r="I71" s="729"/>
      <c r="J71" s="729"/>
      <c r="K71" s="730">
        <v>1</v>
      </c>
      <c r="L71" s="730">
        <f t="shared" si="6"/>
        <v>1</v>
      </c>
      <c r="M71" s="730"/>
      <c r="N71" s="730"/>
      <c r="O71" s="730">
        <v>1</v>
      </c>
      <c r="P71" s="730">
        <f t="shared" si="7"/>
        <v>1</v>
      </c>
      <c r="Q71" s="730"/>
      <c r="R71" s="730"/>
      <c r="S71" s="731">
        <f t="shared" si="8"/>
        <v>1</v>
      </c>
      <c r="T71" s="731">
        <f t="shared" si="9"/>
        <v>1</v>
      </c>
    </row>
    <row r="72" spans="1:20" s="27" customFormat="1" ht="14.25" customHeight="1">
      <c r="A72" s="684" t="s">
        <v>502</v>
      </c>
      <c r="B72" s="732" t="s">
        <v>771</v>
      </c>
      <c r="C72" s="727"/>
      <c r="D72" s="728"/>
      <c r="E72" s="728"/>
      <c r="F72" s="728"/>
      <c r="G72" s="728"/>
      <c r="H72" s="729"/>
      <c r="I72" s="729"/>
      <c r="J72" s="729"/>
      <c r="K72" s="730">
        <v>1</v>
      </c>
      <c r="L72" s="730">
        <f t="shared" si="6"/>
        <v>1</v>
      </c>
      <c r="M72" s="730"/>
      <c r="N72" s="730"/>
      <c r="O72" s="730">
        <v>1</v>
      </c>
      <c r="P72" s="730">
        <f t="shared" si="7"/>
        <v>1</v>
      </c>
      <c r="Q72" s="730"/>
      <c r="R72" s="730"/>
      <c r="S72" s="731">
        <f t="shared" si="8"/>
        <v>1</v>
      </c>
      <c r="T72" s="731">
        <f t="shared" si="9"/>
        <v>1</v>
      </c>
    </row>
    <row r="73" spans="1:20" s="27" customFormat="1" ht="14.25" customHeight="1">
      <c r="A73" s="684" t="s">
        <v>503</v>
      </c>
      <c r="B73" s="732" t="s">
        <v>554</v>
      </c>
      <c r="C73" s="727"/>
      <c r="D73" s="728"/>
      <c r="E73" s="728"/>
      <c r="F73" s="728"/>
      <c r="G73" s="728"/>
      <c r="H73" s="729"/>
      <c r="I73" s="729"/>
      <c r="J73" s="729"/>
      <c r="K73" s="730">
        <v>1</v>
      </c>
      <c r="L73" s="730">
        <f t="shared" si="6"/>
        <v>1</v>
      </c>
      <c r="M73" s="730"/>
      <c r="N73" s="730"/>
      <c r="O73" s="730">
        <v>1</v>
      </c>
      <c r="P73" s="730">
        <f t="shared" si="7"/>
        <v>1</v>
      </c>
      <c r="Q73" s="730"/>
      <c r="R73" s="730"/>
      <c r="S73" s="731">
        <f t="shared" si="8"/>
        <v>1</v>
      </c>
      <c r="T73" s="731">
        <f t="shared" si="9"/>
        <v>1</v>
      </c>
    </row>
    <row r="74" spans="1:20" s="27" customFormat="1" ht="14.25" customHeight="1">
      <c r="A74" s="684" t="s">
        <v>504</v>
      </c>
      <c r="B74" s="732" t="s">
        <v>555</v>
      </c>
      <c r="C74" s="727"/>
      <c r="D74" s="728"/>
      <c r="E74" s="728"/>
      <c r="F74" s="728"/>
      <c r="G74" s="728"/>
      <c r="H74" s="729"/>
      <c r="I74" s="729"/>
      <c r="J74" s="729"/>
      <c r="K74" s="730">
        <v>1</v>
      </c>
      <c r="L74" s="730">
        <f t="shared" si="6"/>
        <v>1</v>
      </c>
      <c r="M74" s="730"/>
      <c r="N74" s="730"/>
      <c r="O74" s="730">
        <v>1</v>
      </c>
      <c r="P74" s="730">
        <f t="shared" si="7"/>
        <v>1</v>
      </c>
      <c r="Q74" s="730"/>
      <c r="R74" s="730"/>
      <c r="S74" s="731">
        <f t="shared" si="8"/>
        <v>1</v>
      </c>
      <c r="T74" s="731">
        <f t="shared" si="9"/>
        <v>1</v>
      </c>
    </row>
    <row r="75" spans="1:20" s="27" customFormat="1" ht="14.25" customHeight="1">
      <c r="A75" s="684" t="s">
        <v>94</v>
      </c>
      <c r="B75" s="726" t="s">
        <v>556</v>
      </c>
      <c r="C75" s="727"/>
      <c r="D75" s="728"/>
      <c r="E75" s="728"/>
      <c r="F75" s="728"/>
      <c r="G75" s="728"/>
      <c r="H75" s="729"/>
      <c r="I75" s="729"/>
      <c r="J75" s="729"/>
      <c r="K75" s="730"/>
      <c r="L75" s="730"/>
      <c r="M75" s="730"/>
      <c r="N75" s="730"/>
      <c r="O75" s="730"/>
      <c r="P75" s="730"/>
      <c r="Q75" s="730"/>
      <c r="R75" s="730"/>
      <c r="S75" s="731"/>
      <c r="T75" s="731"/>
    </row>
    <row r="76" spans="1:20" s="27" customFormat="1" ht="14.25" customHeight="1">
      <c r="A76" s="684" t="s">
        <v>515</v>
      </c>
      <c r="B76" s="732" t="s">
        <v>557</v>
      </c>
      <c r="C76" s="727"/>
      <c r="D76" s="728"/>
      <c r="E76" s="728"/>
      <c r="F76" s="728"/>
      <c r="G76" s="728"/>
      <c r="H76" s="729"/>
      <c r="I76" s="729"/>
      <c r="J76" s="729"/>
      <c r="K76" s="730">
        <v>1</v>
      </c>
      <c r="L76" s="730">
        <f aca="true" t="shared" si="10" ref="L76:L83">K76</f>
        <v>1</v>
      </c>
      <c r="M76" s="730"/>
      <c r="N76" s="730"/>
      <c r="O76" s="730">
        <v>1</v>
      </c>
      <c r="P76" s="730">
        <f aca="true" t="shared" si="11" ref="P76:P83">D76+H76+L76</f>
        <v>1</v>
      </c>
      <c r="Q76" s="730"/>
      <c r="R76" s="730"/>
      <c r="S76" s="731">
        <f aca="true" t="shared" si="12" ref="S76:T83">O76+Q76/2</f>
        <v>1</v>
      </c>
      <c r="T76" s="731">
        <f t="shared" si="12"/>
        <v>1</v>
      </c>
    </row>
    <row r="77" spans="1:20" s="27" customFormat="1" ht="14.25" customHeight="1">
      <c r="A77" s="684" t="s">
        <v>516</v>
      </c>
      <c r="B77" s="732" t="s">
        <v>558</v>
      </c>
      <c r="C77" s="727"/>
      <c r="D77" s="728"/>
      <c r="E77" s="728"/>
      <c r="F77" s="728"/>
      <c r="G77" s="728"/>
      <c r="H77" s="729"/>
      <c r="I77" s="729"/>
      <c r="J77" s="729"/>
      <c r="K77" s="730">
        <v>1</v>
      </c>
      <c r="L77" s="730">
        <f t="shared" si="10"/>
        <v>1</v>
      </c>
      <c r="M77" s="730"/>
      <c r="N77" s="730"/>
      <c r="O77" s="730">
        <v>1</v>
      </c>
      <c r="P77" s="730">
        <f t="shared" si="11"/>
        <v>1</v>
      </c>
      <c r="Q77" s="730"/>
      <c r="R77" s="730"/>
      <c r="S77" s="731">
        <f t="shared" si="12"/>
        <v>1</v>
      </c>
      <c r="T77" s="731">
        <f t="shared" si="12"/>
        <v>1</v>
      </c>
    </row>
    <row r="78" spans="1:20" s="27" customFormat="1" ht="14.25" customHeight="1">
      <c r="A78" s="684" t="s">
        <v>97</v>
      </c>
      <c r="B78" s="732" t="s">
        <v>559</v>
      </c>
      <c r="C78" s="727"/>
      <c r="D78" s="728"/>
      <c r="E78" s="728"/>
      <c r="F78" s="728"/>
      <c r="G78" s="728"/>
      <c r="H78" s="729"/>
      <c r="I78" s="729"/>
      <c r="J78" s="729"/>
      <c r="K78" s="730">
        <v>1</v>
      </c>
      <c r="L78" s="730">
        <f t="shared" si="10"/>
        <v>1</v>
      </c>
      <c r="M78" s="730"/>
      <c r="N78" s="730"/>
      <c r="O78" s="730">
        <v>1</v>
      </c>
      <c r="P78" s="730">
        <f t="shared" si="11"/>
        <v>1</v>
      </c>
      <c r="Q78" s="730"/>
      <c r="R78" s="730"/>
      <c r="S78" s="731">
        <f t="shared" si="12"/>
        <v>1</v>
      </c>
      <c r="T78" s="731">
        <f t="shared" si="12"/>
        <v>1</v>
      </c>
    </row>
    <row r="79" spans="1:20" s="27" customFormat="1" ht="14.25" customHeight="1">
      <c r="A79" s="684" t="s">
        <v>98</v>
      </c>
      <c r="B79" s="726" t="s">
        <v>560</v>
      </c>
      <c r="C79" s="727"/>
      <c r="D79" s="728"/>
      <c r="E79" s="728"/>
      <c r="F79" s="728"/>
      <c r="G79" s="728"/>
      <c r="H79" s="729"/>
      <c r="I79" s="729"/>
      <c r="J79" s="729"/>
      <c r="K79" s="730"/>
      <c r="L79" s="730">
        <f t="shared" si="10"/>
        <v>0</v>
      </c>
      <c r="M79" s="730"/>
      <c r="N79" s="730"/>
      <c r="O79" s="730"/>
      <c r="P79" s="730">
        <f t="shared" si="11"/>
        <v>0</v>
      </c>
      <c r="Q79" s="730"/>
      <c r="R79" s="730"/>
      <c r="S79" s="731">
        <f t="shared" si="12"/>
        <v>0</v>
      </c>
      <c r="T79" s="731">
        <f t="shared" si="12"/>
        <v>0</v>
      </c>
    </row>
    <row r="80" spans="1:20" s="27" customFormat="1" ht="14.25" customHeight="1">
      <c r="A80" s="684" t="s">
        <v>99</v>
      </c>
      <c r="B80" s="732" t="s">
        <v>561</v>
      </c>
      <c r="C80" s="727"/>
      <c r="D80" s="728"/>
      <c r="E80" s="728"/>
      <c r="F80" s="728"/>
      <c r="G80" s="728"/>
      <c r="H80" s="729"/>
      <c r="I80" s="729"/>
      <c r="J80" s="729"/>
      <c r="K80" s="730">
        <v>1</v>
      </c>
      <c r="L80" s="730">
        <f t="shared" si="10"/>
        <v>1</v>
      </c>
      <c r="M80" s="730"/>
      <c r="N80" s="730"/>
      <c r="O80" s="730">
        <v>1</v>
      </c>
      <c r="P80" s="730">
        <f t="shared" si="11"/>
        <v>1</v>
      </c>
      <c r="Q80" s="730"/>
      <c r="R80" s="730"/>
      <c r="S80" s="731">
        <f t="shared" si="12"/>
        <v>1</v>
      </c>
      <c r="T80" s="731">
        <f t="shared" si="12"/>
        <v>1</v>
      </c>
    </row>
    <row r="81" spans="1:20" s="27" customFormat="1" ht="14.25" customHeight="1">
      <c r="A81" s="684" t="s">
        <v>102</v>
      </c>
      <c r="B81" s="732" t="s">
        <v>562</v>
      </c>
      <c r="C81" s="727"/>
      <c r="D81" s="728"/>
      <c r="E81" s="728"/>
      <c r="F81" s="728"/>
      <c r="G81" s="728"/>
      <c r="H81" s="729"/>
      <c r="I81" s="729"/>
      <c r="J81" s="729"/>
      <c r="K81" s="730">
        <v>1</v>
      </c>
      <c r="L81" s="730">
        <f t="shared" si="10"/>
        <v>1</v>
      </c>
      <c r="M81" s="730"/>
      <c r="N81" s="730"/>
      <c r="O81" s="730">
        <v>1</v>
      </c>
      <c r="P81" s="730">
        <f t="shared" si="11"/>
        <v>1</v>
      </c>
      <c r="Q81" s="730"/>
      <c r="R81" s="730"/>
      <c r="S81" s="731">
        <f t="shared" si="12"/>
        <v>1</v>
      </c>
      <c r="T81" s="731">
        <f t="shared" si="12"/>
        <v>1</v>
      </c>
    </row>
    <row r="82" spans="1:20" s="27" customFormat="1" ht="14.25" customHeight="1">
      <c r="A82" s="684" t="s">
        <v>105</v>
      </c>
      <c r="B82" s="732" t="s">
        <v>563</v>
      </c>
      <c r="C82" s="727"/>
      <c r="D82" s="728"/>
      <c r="E82" s="728"/>
      <c r="F82" s="728"/>
      <c r="G82" s="728"/>
      <c r="H82" s="729"/>
      <c r="I82" s="729"/>
      <c r="J82" s="729"/>
      <c r="K82" s="730">
        <v>3</v>
      </c>
      <c r="L82" s="730">
        <f t="shared" si="10"/>
        <v>3</v>
      </c>
      <c r="M82" s="730"/>
      <c r="N82" s="730"/>
      <c r="O82" s="730">
        <v>3</v>
      </c>
      <c r="P82" s="730">
        <f t="shared" si="11"/>
        <v>3</v>
      </c>
      <c r="Q82" s="730"/>
      <c r="R82" s="730"/>
      <c r="S82" s="731">
        <f t="shared" si="12"/>
        <v>3</v>
      </c>
      <c r="T82" s="731">
        <f t="shared" si="12"/>
        <v>3</v>
      </c>
    </row>
    <row r="83" spans="1:20" s="27" customFormat="1" ht="14.25" customHeight="1">
      <c r="A83" s="684" t="s">
        <v>106</v>
      </c>
      <c r="B83" s="732" t="s">
        <v>700</v>
      </c>
      <c r="C83" s="727"/>
      <c r="D83" s="728"/>
      <c r="E83" s="728"/>
      <c r="F83" s="728"/>
      <c r="G83" s="728"/>
      <c r="H83" s="729"/>
      <c r="I83" s="729"/>
      <c r="J83" s="729"/>
      <c r="K83" s="730">
        <v>1</v>
      </c>
      <c r="L83" s="730">
        <f t="shared" si="10"/>
        <v>1</v>
      </c>
      <c r="M83" s="730"/>
      <c r="N83" s="730"/>
      <c r="O83" s="730">
        <v>1</v>
      </c>
      <c r="P83" s="730">
        <f t="shared" si="11"/>
        <v>1</v>
      </c>
      <c r="Q83" s="730"/>
      <c r="R83" s="730"/>
      <c r="S83" s="731">
        <f t="shared" si="12"/>
        <v>1</v>
      </c>
      <c r="T83" s="731">
        <f t="shared" si="12"/>
        <v>1</v>
      </c>
    </row>
    <row r="84" spans="1:20" s="27" customFormat="1" ht="14.25" customHeight="1">
      <c r="A84" s="684" t="s">
        <v>107</v>
      </c>
      <c r="B84" s="726" t="s">
        <v>564</v>
      </c>
      <c r="C84" s="727"/>
      <c r="D84" s="728"/>
      <c r="E84" s="728"/>
      <c r="F84" s="728"/>
      <c r="G84" s="728"/>
      <c r="H84" s="729"/>
      <c r="I84" s="729"/>
      <c r="J84" s="729"/>
      <c r="K84" s="730"/>
      <c r="L84" s="730"/>
      <c r="M84" s="730"/>
      <c r="N84" s="730"/>
      <c r="O84" s="730"/>
      <c r="P84" s="730"/>
      <c r="Q84" s="730"/>
      <c r="R84" s="730"/>
      <c r="S84" s="731"/>
      <c r="T84" s="731"/>
    </row>
    <row r="85" spans="1:20" s="27" customFormat="1" ht="14.25" customHeight="1">
      <c r="A85" s="684" t="s">
        <v>108</v>
      </c>
      <c r="B85" s="732" t="s">
        <v>565</v>
      </c>
      <c r="C85" s="727"/>
      <c r="D85" s="728"/>
      <c r="E85" s="728"/>
      <c r="F85" s="728"/>
      <c r="G85" s="728"/>
      <c r="H85" s="729"/>
      <c r="I85" s="729"/>
      <c r="J85" s="729"/>
      <c r="K85" s="730">
        <v>1</v>
      </c>
      <c r="L85" s="730">
        <f>K85</f>
        <v>1</v>
      </c>
      <c r="M85" s="730"/>
      <c r="N85" s="730"/>
      <c r="O85" s="730">
        <v>1</v>
      </c>
      <c r="P85" s="730">
        <f>D85+H85+L85</f>
        <v>1</v>
      </c>
      <c r="Q85" s="730"/>
      <c r="R85" s="730"/>
      <c r="S85" s="731">
        <f aca="true" t="shared" si="13" ref="S85:T87">O85+Q85/2</f>
        <v>1</v>
      </c>
      <c r="T85" s="731">
        <f t="shared" si="13"/>
        <v>1</v>
      </c>
    </row>
    <row r="86" spans="1:20" s="27" customFormat="1" ht="14.25" customHeight="1">
      <c r="A86" s="684" t="s">
        <v>111</v>
      </c>
      <c r="B86" s="732" t="s">
        <v>566</v>
      </c>
      <c r="C86" s="727"/>
      <c r="D86" s="728"/>
      <c r="E86" s="728"/>
      <c r="F86" s="728"/>
      <c r="G86" s="728"/>
      <c r="H86" s="729"/>
      <c r="I86" s="729"/>
      <c r="J86" s="729"/>
      <c r="K86" s="730">
        <v>2</v>
      </c>
      <c r="L86" s="730">
        <f>K86</f>
        <v>2</v>
      </c>
      <c r="M86" s="730"/>
      <c r="N86" s="730"/>
      <c r="O86" s="730">
        <v>2</v>
      </c>
      <c r="P86" s="730">
        <f>D86+H86+L86</f>
        <v>2</v>
      </c>
      <c r="Q86" s="730"/>
      <c r="R86" s="730"/>
      <c r="S86" s="731">
        <f t="shared" si="13"/>
        <v>2</v>
      </c>
      <c r="T86" s="731">
        <f t="shared" si="13"/>
        <v>2</v>
      </c>
    </row>
    <row r="87" spans="1:20" s="27" customFormat="1" ht="14.25" customHeight="1">
      <c r="A87" s="684" t="s">
        <v>114</v>
      </c>
      <c r="B87" s="732" t="s">
        <v>567</v>
      </c>
      <c r="C87" s="727"/>
      <c r="D87" s="728"/>
      <c r="E87" s="728"/>
      <c r="F87" s="728"/>
      <c r="G87" s="728"/>
      <c r="H87" s="729"/>
      <c r="I87" s="729"/>
      <c r="J87" s="729"/>
      <c r="K87" s="730">
        <v>1</v>
      </c>
      <c r="L87" s="730">
        <f>K87</f>
        <v>1</v>
      </c>
      <c r="M87" s="730"/>
      <c r="N87" s="730"/>
      <c r="O87" s="730">
        <v>1</v>
      </c>
      <c r="P87" s="730">
        <f>D87+H87+L87</f>
        <v>1</v>
      </c>
      <c r="Q87" s="730"/>
      <c r="R87" s="730"/>
      <c r="S87" s="731">
        <f t="shared" si="13"/>
        <v>1</v>
      </c>
      <c r="T87" s="731">
        <f t="shared" si="13"/>
        <v>1</v>
      </c>
    </row>
    <row r="88" spans="1:20" s="27" customFormat="1" ht="14.25" customHeight="1">
      <c r="A88" s="684" t="s">
        <v>117</v>
      </c>
      <c r="B88" s="732" t="s">
        <v>772</v>
      </c>
      <c r="C88" s="727"/>
      <c r="D88" s="728"/>
      <c r="E88" s="728"/>
      <c r="F88" s="728"/>
      <c r="G88" s="728"/>
      <c r="H88" s="729"/>
      <c r="I88" s="729"/>
      <c r="J88" s="729"/>
      <c r="K88" s="730">
        <v>0.5</v>
      </c>
      <c r="L88" s="730">
        <f>K88</f>
        <v>0.5</v>
      </c>
      <c r="M88" s="730"/>
      <c r="N88" s="730"/>
      <c r="O88" s="730">
        <f>K88+M88</f>
        <v>0.5</v>
      </c>
      <c r="P88" s="730">
        <f>D88+H88+L88</f>
        <v>0.5</v>
      </c>
      <c r="Q88" s="730"/>
      <c r="R88" s="730"/>
      <c r="S88" s="733">
        <f>O88+Q88</f>
        <v>0.5</v>
      </c>
      <c r="T88" s="734">
        <f>P88+R88/2</f>
        <v>0.5</v>
      </c>
    </row>
    <row r="89" spans="1:20" s="27" customFormat="1" ht="14.25" customHeight="1">
      <c r="A89" s="684" t="s">
        <v>118</v>
      </c>
      <c r="B89" s="735" t="s">
        <v>568</v>
      </c>
      <c r="C89" s="727"/>
      <c r="D89" s="728"/>
      <c r="E89" s="728"/>
      <c r="F89" s="728"/>
      <c r="G89" s="728"/>
      <c r="H89" s="729"/>
      <c r="I89" s="729"/>
      <c r="J89" s="729"/>
      <c r="K89" s="730">
        <f>SUM(K66:K88)</f>
        <v>23.5</v>
      </c>
      <c r="L89" s="730">
        <f>K89</f>
        <v>23.5</v>
      </c>
      <c r="M89" s="730">
        <f>SUM(M66:M87)</f>
        <v>0</v>
      </c>
      <c r="N89" s="730">
        <f>SUM(N66:N87)</f>
        <v>0</v>
      </c>
      <c r="O89" s="730">
        <f>SUM(O66:O88)</f>
        <v>23.5</v>
      </c>
      <c r="P89" s="730">
        <f>D89+H89+L89</f>
        <v>23.5</v>
      </c>
      <c r="Q89" s="730">
        <f>SUM(Q66:Q87)</f>
        <v>0</v>
      </c>
      <c r="R89" s="730">
        <f>SUM(R66:R87)</f>
        <v>0</v>
      </c>
      <c r="S89" s="734">
        <f>O89+Q89/2</f>
        <v>23.5</v>
      </c>
      <c r="T89" s="734">
        <f>SUM(T66:T88)</f>
        <v>23.5</v>
      </c>
    </row>
    <row r="90" spans="1:20" s="27" customFormat="1" ht="14.25" customHeight="1">
      <c r="A90" s="684"/>
      <c r="B90" s="719"/>
      <c r="C90" s="736"/>
      <c r="D90" s="737"/>
      <c r="E90" s="737"/>
      <c r="F90" s="737"/>
      <c r="G90" s="737"/>
      <c r="H90" s="738"/>
      <c r="I90" s="738"/>
      <c r="J90" s="738"/>
      <c r="K90" s="739"/>
      <c r="L90" s="739"/>
      <c r="M90" s="739"/>
      <c r="N90" s="739"/>
      <c r="O90" s="739"/>
      <c r="P90" s="739"/>
      <c r="Q90" s="739"/>
      <c r="R90" s="739"/>
      <c r="S90" s="740"/>
      <c r="T90" s="739"/>
    </row>
    <row r="91" spans="1:20" s="27" customFormat="1" ht="14.25" customHeight="1">
      <c r="A91" s="684"/>
      <c r="B91" s="723"/>
      <c r="C91" s="714"/>
      <c r="D91" s="692"/>
      <c r="E91" s="692"/>
      <c r="F91" s="692"/>
      <c r="G91" s="692"/>
      <c r="H91" s="708"/>
      <c r="I91" s="708"/>
      <c r="J91" s="708"/>
      <c r="K91" s="693"/>
      <c r="L91" s="693"/>
      <c r="M91" s="693"/>
      <c r="N91" s="693"/>
      <c r="O91" s="693"/>
      <c r="P91" s="693"/>
      <c r="Q91" s="693"/>
      <c r="R91" s="693"/>
      <c r="S91" s="724"/>
      <c r="T91" s="693"/>
    </row>
    <row r="92" spans="1:20" s="27" customFormat="1" ht="14.25" customHeight="1">
      <c r="A92" s="684"/>
      <c r="B92" s="723"/>
      <c r="C92" s="714"/>
      <c r="D92" s="692"/>
      <c r="E92" s="692"/>
      <c r="F92" s="692"/>
      <c r="G92" s="692"/>
      <c r="H92" s="708"/>
      <c r="I92" s="708"/>
      <c r="J92" s="708"/>
      <c r="K92" s="693"/>
      <c r="L92" s="693"/>
      <c r="M92" s="693"/>
      <c r="N92" s="693"/>
      <c r="O92" s="693"/>
      <c r="P92" s="693"/>
      <c r="Q92" s="693"/>
      <c r="R92" s="693"/>
      <c r="S92" s="724"/>
      <c r="T92" s="693"/>
    </row>
    <row r="93" spans="1:20" s="27" customFormat="1" ht="14.25" customHeight="1">
      <c r="A93" s="782" t="s">
        <v>121</v>
      </c>
      <c r="B93" s="783" t="s">
        <v>436</v>
      </c>
      <c r="C93" s="784"/>
      <c r="D93" s="785"/>
      <c r="E93" s="785"/>
      <c r="F93" s="785"/>
      <c r="G93" s="785"/>
      <c r="H93" s="786"/>
      <c r="I93" s="786"/>
      <c r="J93" s="786"/>
      <c r="K93" s="769"/>
      <c r="L93" s="769"/>
      <c r="M93" s="769"/>
      <c r="N93" s="769"/>
      <c r="O93" s="769"/>
      <c r="P93" s="769"/>
      <c r="Q93" s="769"/>
      <c r="R93" s="769"/>
      <c r="S93" s="787"/>
      <c r="T93" s="769"/>
    </row>
    <row r="94" spans="1:20" s="27" customFormat="1" ht="14.25" customHeight="1">
      <c r="A94" s="782" t="s">
        <v>122</v>
      </c>
      <c r="B94" s="788" t="s">
        <v>437</v>
      </c>
      <c r="C94" s="789"/>
      <c r="D94" s="790"/>
      <c r="E94" s="790"/>
      <c r="F94" s="790"/>
      <c r="G94" s="790"/>
      <c r="H94" s="791"/>
      <c r="I94" s="791"/>
      <c r="J94" s="791"/>
      <c r="K94" s="791">
        <v>13</v>
      </c>
      <c r="L94" s="791">
        <f>K94</f>
        <v>13</v>
      </c>
      <c r="M94" s="792"/>
      <c r="N94" s="792"/>
      <c r="O94" s="791">
        <f>K94</f>
        <v>13</v>
      </c>
      <c r="P94" s="792">
        <f>L94+H94+D94</f>
        <v>13</v>
      </c>
      <c r="Q94" s="792"/>
      <c r="R94" s="792"/>
      <c r="S94" s="791">
        <f aca="true" t="shared" si="14" ref="S94:T97">O94+Q94/2</f>
        <v>13</v>
      </c>
      <c r="T94" s="792">
        <f t="shared" si="14"/>
        <v>13</v>
      </c>
    </row>
    <row r="95" spans="1:20" s="27" customFormat="1" ht="14.25" customHeight="1">
      <c r="A95" s="782" t="s">
        <v>123</v>
      </c>
      <c r="B95" s="788" t="s">
        <v>828</v>
      </c>
      <c r="C95" s="789"/>
      <c r="D95" s="790"/>
      <c r="E95" s="790"/>
      <c r="F95" s="790"/>
      <c r="G95" s="790"/>
      <c r="H95" s="791"/>
      <c r="I95" s="791"/>
      <c r="J95" s="791"/>
      <c r="K95" s="791">
        <v>8</v>
      </c>
      <c r="L95" s="791">
        <f>K95</f>
        <v>8</v>
      </c>
      <c r="M95" s="792"/>
      <c r="N95" s="792"/>
      <c r="O95" s="791">
        <f>K95</f>
        <v>8</v>
      </c>
      <c r="P95" s="792">
        <f>O95</f>
        <v>8</v>
      </c>
      <c r="Q95" s="792"/>
      <c r="R95" s="792"/>
      <c r="S95" s="791">
        <f t="shared" si="14"/>
        <v>8</v>
      </c>
      <c r="T95" s="792">
        <f t="shared" si="14"/>
        <v>8</v>
      </c>
    </row>
    <row r="96" spans="1:20" s="27" customFormat="1" ht="14.25" customHeight="1">
      <c r="A96" s="782"/>
      <c r="B96" s="788" t="s">
        <v>829</v>
      </c>
      <c r="C96" s="789"/>
      <c r="D96" s="790"/>
      <c r="E96" s="790"/>
      <c r="F96" s="790"/>
      <c r="G96" s="790"/>
      <c r="H96" s="791"/>
      <c r="I96" s="791"/>
      <c r="J96" s="791"/>
      <c r="K96" s="791">
        <v>2</v>
      </c>
      <c r="L96" s="791">
        <f>K96</f>
        <v>2</v>
      </c>
      <c r="M96" s="792"/>
      <c r="N96" s="792"/>
      <c r="O96" s="791">
        <f>K96</f>
        <v>2</v>
      </c>
      <c r="P96" s="792">
        <f>O96</f>
        <v>2</v>
      </c>
      <c r="Q96" s="792"/>
      <c r="R96" s="792"/>
      <c r="S96" s="791">
        <f t="shared" si="14"/>
        <v>2</v>
      </c>
      <c r="T96" s="792">
        <f t="shared" si="14"/>
        <v>2</v>
      </c>
    </row>
    <row r="97" spans="1:20" s="27" customFormat="1" ht="14.25" customHeight="1">
      <c r="A97" s="782" t="s">
        <v>124</v>
      </c>
      <c r="B97" s="788" t="s">
        <v>830</v>
      </c>
      <c r="C97" s="789"/>
      <c r="D97" s="790"/>
      <c r="E97" s="790"/>
      <c r="F97" s="790"/>
      <c r="G97" s="790"/>
      <c r="H97" s="791"/>
      <c r="I97" s="791"/>
      <c r="J97" s="791"/>
      <c r="K97" s="791">
        <v>1</v>
      </c>
      <c r="L97" s="791">
        <f>K97</f>
        <v>1</v>
      </c>
      <c r="M97" s="792"/>
      <c r="N97" s="792"/>
      <c r="O97" s="791">
        <f>K97</f>
        <v>1</v>
      </c>
      <c r="P97" s="792">
        <f>O97</f>
        <v>1</v>
      </c>
      <c r="Q97" s="792"/>
      <c r="R97" s="792"/>
      <c r="S97" s="791">
        <f t="shared" si="14"/>
        <v>1</v>
      </c>
      <c r="T97" s="792">
        <f t="shared" si="14"/>
        <v>1</v>
      </c>
    </row>
    <row r="98" spans="1:20" s="27" customFormat="1" ht="14.25" customHeight="1">
      <c r="A98" s="782" t="s">
        <v>125</v>
      </c>
      <c r="B98" s="793" t="s">
        <v>795</v>
      </c>
      <c r="C98" s="794"/>
      <c r="D98" s="795"/>
      <c r="E98" s="795"/>
      <c r="F98" s="795"/>
      <c r="G98" s="795"/>
      <c r="H98" s="791"/>
      <c r="I98" s="791"/>
      <c r="J98" s="791"/>
      <c r="K98" s="792">
        <f>K94+K95+K97+K96</f>
        <v>24</v>
      </c>
      <c r="L98" s="792">
        <f aca="true" t="shared" si="15" ref="L98:T98">L94+L95+L97+L96</f>
        <v>24</v>
      </c>
      <c r="M98" s="792">
        <f t="shared" si="15"/>
        <v>0</v>
      </c>
      <c r="N98" s="792">
        <f t="shared" si="15"/>
        <v>0</v>
      </c>
      <c r="O98" s="792">
        <f t="shared" si="15"/>
        <v>24</v>
      </c>
      <c r="P98" s="792">
        <f t="shared" si="15"/>
        <v>24</v>
      </c>
      <c r="Q98" s="792">
        <f t="shared" si="15"/>
        <v>0</v>
      </c>
      <c r="R98" s="792">
        <f t="shared" si="15"/>
        <v>0</v>
      </c>
      <c r="S98" s="796">
        <f t="shared" si="15"/>
        <v>24</v>
      </c>
      <c r="T98" s="796">
        <f t="shared" si="15"/>
        <v>24</v>
      </c>
    </row>
    <row r="99" spans="1:238" ht="15.75" customHeight="1">
      <c r="A99" s="782"/>
      <c r="B99" s="797"/>
      <c r="C99" s="798"/>
      <c r="D99" s="799"/>
      <c r="E99" s="799"/>
      <c r="F99" s="799"/>
      <c r="G99" s="799"/>
      <c r="H99" s="800"/>
      <c r="I99" s="800"/>
      <c r="J99" s="800"/>
      <c r="K99" s="801"/>
      <c r="L99" s="801"/>
      <c r="M99" s="801"/>
      <c r="N99" s="801"/>
      <c r="O99" s="801"/>
      <c r="P99" s="801"/>
      <c r="Q99" s="801"/>
      <c r="R99" s="801"/>
      <c r="S99" s="801"/>
      <c r="T99" s="802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</row>
    <row r="100" spans="1:238" s="27" customFormat="1" ht="14.25" customHeight="1">
      <c r="A100" s="741"/>
      <c r="B100" s="690"/>
      <c r="C100" s="691"/>
      <c r="D100" s="692"/>
      <c r="E100" s="692"/>
      <c r="F100" s="692"/>
      <c r="G100" s="692"/>
      <c r="H100" s="708"/>
      <c r="I100" s="708"/>
      <c r="J100" s="708"/>
      <c r="K100" s="708"/>
      <c r="L100" s="708"/>
      <c r="M100" s="708"/>
      <c r="N100" s="708"/>
      <c r="O100" s="708"/>
      <c r="P100" s="697"/>
      <c r="Q100" s="697"/>
      <c r="R100" s="697"/>
      <c r="S100" s="697"/>
      <c r="T100" s="697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</row>
    <row r="101" spans="1:20" s="27" customFormat="1" ht="15.75" customHeight="1">
      <c r="A101" s="741" t="s">
        <v>127</v>
      </c>
      <c r="B101" s="685" t="s">
        <v>535</v>
      </c>
      <c r="C101" s="686">
        <f>C21+C36+C60</f>
        <v>0</v>
      </c>
      <c r="D101" s="686">
        <f>D21+D36+D60</f>
        <v>0</v>
      </c>
      <c r="E101" s="686"/>
      <c r="F101" s="686"/>
      <c r="G101" s="686">
        <f>G21+G36+G60</f>
        <v>0</v>
      </c>
      <c r="H101" s="686">
        <f>H21+H36+H60</f>
        <v>0</v>
      </c>
      <c r="I101" s="686">
        <f>I21+I36+I60</f>
        <v>0</v>
      </c>
      <c r="J101" s="686">
        <f>J21+J36+J60</f>
        <v>0</v>
      </c>
      <c r="K101" s="686">
        <f aca="true" t="shared" si="16" ref="K101:T101">K21+K36+K98+K89</f>
        <v>189</v>
      </c>
      <c r="L101" s="686">
        <f t="shared" si="16"/>
        <v>189</v>
      </c>
      <c r="M101" s="686">
        <f t="shared" si="16"/>
        <v>0</v>
      </c>
      <c r="N101" s="686">
        <f t="shared" si="16"/>
        <v>0</v>
      </c>
      <c r="O101" s="686">
        <f t="shared" si="16"/>
        <v>189</v>
      </c>
      <c r="P101" s="686">
        <f t="shared" si="16"/>
        <v>189</v>
      </c>
      <c r="Q101" s="686">
        <f t="shared" si="16"/>
        <v>0</v>
      </c>
      <c r="R101" s="686">
        <f t="shared" si="16"/>
        <v>0</v>
      </c>
      <c r="S101" s="742">
        <f t="shared" si="16"/>
        <v>189</v>
      </c>
      <c r="T101" s="742">
        <f t="shared" si="16"/>
        <v>189</v>
      </c>
    </row>
    <row r="102" spans="1:20" s="27" customFormat="1" ht="14.25" customHeight="1">
      <c r="A102" s="741"/>
      <c r="B102" s="695"/>
      <c r="C102" s="696"/>
      <c r="D102" s="697"/>
      <c r="E102" s="697"/>
      <c r="F102" s="697"/>
      <c r="G102" s="697"/>
      <c r="H102" s="698"/>
      <c r="I102" s="698"/>
      <c r="J102" s="698"/>
      <c r="K102" s="698"/>
      <c r="L102" s="697"/>
      <c r="M102" s="697"/>
      <c r="N102" s="697"/>
      <c r="O102" s="697"/>
      <c r="P102" s="712"/>
      <c r="Q102" s="743"/>
      <c r="R102" s="743"/>
      <c r="S102" s="744"/>
      <c r="T102" s="744"/>
    </row>
    <row r="103" spans="1:238" ht="14.25" customHeight="1">
      <c r="A103" s="741" t="s">
        <v>130</v>
      </c>
      <c r="B103" s="685" t="s">
        <v>497</v>
      </c>
      <c r="C103" s="745">
        <f>C10+C12+C101</f>
        <v>9</v>
      </c>
      <c r="D103" s="746">
        <f>D10+D12+D101</f>
        <v>9</v>
      </c>
      <c r="E103" s="747">
        <f>E10++E12+E101</f>
        <v>0</v>
      </c>
      <c r="F103" s="747">
        <f>F101+F12+F10</f>
        <v>0</v>
      </c>
      <c r="G103" s="745">
        <f>G10+G12+G101</f>
        <v>39</v>
      </c>
      <c r="H103" s="745">
        <f>H10+H12+H101</f>
        <v>39</v>
      </c>
      <c r="I103" s="745">
        <f>I10+I12+I101</f>
        <v>0</v>
      </c>
      <c r="J103" s="745">
        <f>J10+J12+J101</f>
        <v>0</v>
      </c>
      <c r="K103" s="748">
        <f>K101</f>
        <v>189</v>
      </c>
      <c r="L103" s="748">
        <f>L10+L12+L101</f>
        <v>189</v>
      </c>
      <c r="M103" s="748">
        <f>M10+M12+M101</f>
        <v>0</v>
      </c>
      <c r="N103" s="748">
        <f>N10+N12+N101</f>
        <v>0</v>
      </c>
      <c r="O103" s="688">
        <f>C103+G103+K103</f>
        <v>237</v>
      </c>
      <c r="P103" s="703">
        <f>P101+P12+P10</f>
        <v>237</v>
      </c>
      <c r="Q103" s="749">
        <f>Q10+Q12+Q101</f>
        <v>0</v>
      </c>
      <c r="R103" s="750">
        <f>R10+R12+R101</f>
        <v>0</v>
      </c>
      <c r="S103" s="688">
        <f>S10+S12+S101</f>
        <v>237</v>
      </c>
      <c r="T103" s="751">
        <f>T101+T12+T10</f>
        <v>237</v>
      </c>
      <c r="U103" s="37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</row>
    <row r="104" spans="1:20" ht="15.75" customHeight="1">
      <c r="A104" s="689"/>
      <c r="B104" s="723"/>
      <c r="C104" s="714"/>
      <c r="D104" s="693"/>
      <c r="E104" s="693"/>
      <c r="F104" s="693"/>
      <c r="G104" s="693"/>
      <c r="H104" s="693"/>
      <c r="I104" s="693"/>
      <c r="J104" s="693"/>
      <c r="K104" s="693"/>
      <c r="L104" s="693"/>
      <c r="M104" s="693"/>
      <c r="N104" s="693"/>
      <c r="O104" s="752"/>
      <c r="P104" s="752"/>
      <c r="Q104" s="753"/>
      <c r="R104" s="753"/>
      <c r="S104" s="753"/>
      <c r="T104" s="753"/>
    </row>
    <row r="105" spans="1:21" ht="30" customHeight="1">
      <c r="A105" s="689"/>
      <c r="B105" s="1328" t="s">
        <v>796</v>
      </c>
      <c r="C105" s="1328"/>
      <c r="D105" s="1328"/>
      <c r="E105" s="1328"/>
      <c r="F105" s="1328"/>
      <c r="G105" s="1328"/>
      <c r="H105" s="1328"/>
      <c r="I105" s="1328"/>
      <c r="J105" s="1328"/>
      <c r="K105" s="1328"/>
      <c r="L105" s="1328"/>
      <c r="M105" s="1328"/>
      <c r="N105" s="1328"/>
      <c r="O105" s="1328"/>
      <c r="P105" s="1328"/>
      <c r="Q105" s="1328"/>
      <c r="R105" s="1328"/>
      <c r="S105" s="1328"/>
      <c r="T105" s="1328"/>
      <c r="U105" s="317"/>
    </row>
    <row r="106" spans="1:21" ht="29.25" customHeight="1">
      <c r="A106" s="689"/>
      <c r="B106" s="1324" t="s">
        <v>799</v>
      </c>
      <c r="C106" s="1324"/>
      <c r="D106" s="1324"/>
      <c r="E106" s="1324"/>
      <c r="F106" s="1324"/>
      <c r="G106" s="1324"/>
      <c r="H106" s="1324"/>
      <c r="I106" s="1324"/>
      <c r="J106" s="1324"/>
      <c r="K106" s="1324"/>
      <c r="L106" s="1324"/>
      <c r="M106" s="1324"/>
      <c r="N106" s="1324"/>
      <c r="O106" s="1324"/>
      <c r="P106" s="1324"/>
      <c r="Q106" s="1324"/>
      <c r="R106" s="1324"/>
      <c r="S106" s="1324"/>
      <c r="T106" s="1324"/>
      <c r="U106" s="317"/>
    </row>
    <row r="107" spans="1:20" ht="13.5" customHeight="1">
      <c r="A107" s="689"/>
      <c r="B107" s="754" t="s">
        <v>239</v>
      </c>
      <c r="C107" s="689"/>
      <c r="D107" s="689"/>
      <c r="E107" s="689"/>
      <c r="F107" s="689"/>
      <c r="G107" s="689"/>
      <c r="H107" s="689"/>
      <c r="I107" s="689"/>
      <c r="J107" s="689"/>
      <c r="K107" s="689"/>
      <c r="L107" s="689"/>
      <c r="M107" s="689"/>
      <c r="N107" s="689"/>
      <c r="O107" s="689"/>
      <c r="P107" s="689"/>
      <c r="Q107" s="689"/>
      <c r="R107" s="689"/>
      <c r="S107" s="689"/>
      <c r="T107" s="689"/>
    </row>
    <row r="108" spans="1:20" ht="13.5" customHeight="1">
      <c r="A108" s="689"/>
      <c r="B108" s="754"/>
      <c r="C108" s="689"/>
      <c r="D108" s="689"/>
      <c r="E108" s="689"/>
      <c r="F108" s="689"/>
      <c r="G108" s="689"/>
      <c r="H108" s="689"/>
      <c r="I108" s="689"/>
      <c r="J108" s="689"/>
      <c r="K108" s="689"/>
      <c r="L108" s="689"/>
      <c r="M108" s="689"/>
      <c r="N108" s="689"/>
      <c r="O108" s="689"/>
      <c r="P108" s="689"/>
      <c r="Q108" s="689"/>
      <c r="R108" s="689"/>
      <c r="S108" s="689"/>
      <c r="T108" s="689"/>
    </row>
  </sheetData>
  <sheetProtection selectLockedCells="1" selectUnlockedCells="1"/>
  <mergeCells count="29">
    <mergeCell ref="O6:R6"/>
    <mergeCell ref="S6:T7"/>
    <mergeCell ref="C6:F6"/>
    <mergeCell ref="G6:J6"/>
    <mergeCell ref="B6:B8"/>
    <mergeCell ref="I7:J7"/>
    <mergeCell ref="K6:N6"/>
    <mergeCell ref="A1:T1"/>
    <mergeCell ref="A2:T2"/>
    <mergeCell ref="A3:T3"/>
    <mergeCell ref="K5:L5"/>
    <mergeCell ref="M5:N5"/>
    <mergeCell ref="O5:P5"/>
    <mergeCell ref="Q5:R5"/>
    <mergeCell ref="S5:T5"/>
    <mergeCell ref="E5:F5"/>
    <mergeCell ref="G5:H5"/>
    <mergeCell ref="A5:A8"/>
    <mergeCell ref="C5:D5"/>
    <mergeCell ref="I5:J5"/>
    <mergeCell ref="E7:F7"/>
    <mergeCell ref="G7:H7"/>
    <mergeCell ref="C7:D7"/>
    <mergeCell ref="B106:T106"/>
    <mergeCell ref="K7:L7"/>
    <mergeCell ref="M7:N7"/>
    <mergeCell ref="O7:P7"/>
    <mergeCell ref="Q7:R7"/>
    <mergeCell ref="B105:T105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1.8515625" style="0" customWidth="1"/>
    <col min="3" max="3" width="58.421875" style="0" customWidth="1"/>
    <col min="4" max="4" width="15.140625" style="0" customWidth="1"/>
  </cols>
  <sheetData>
    <row r="1" spans="1:35" ht="15">
      <c r="A1" s="1329" t="s">
        <v>800</v>
      </c>
      <c r="B1" s="1329"/>
      <c r="C1" s="1329"/>
      <c r="D1" s="1329"/>
      <c r="E1" s="1329"/>
      <c r="F1" s="1329"/>
      <c r="G1" s="1329"/>
      <c r="H1" s="1329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</row>
    <row r="2" ht="12.75">
      <c r="C2" t="s">
        <v>273</v>
      </c>
    </row>
    <row r="3" spans="1:8" ht="14.25">
      <c r="A3" s="1338" t="s">
        <v>262</v>
      </c>
      <c r="B3" s="1338"/>
      <c r="C3" s="1338"/>
      <c r="D3" s="1338"/>
      <c r="E3" s="1338"/>
      <c r="F3" s="1338"/>
      <c r="G3" s="1338"/>
      <c r="H3" s="1338"/>
    </row>
    <row r="4" spans="1:8" ht="14.25">
      <c r="A4" s="1338" t="s">
        <v>263</v>
      </c>
      <c r="B4" s="1338"/>
      <c r="C4" s="1338"/>
      <c r="D4" s="1338"/>
      <c r="E4" s="1338"/>
      <c r="F4" s="1338"/>
      <c r="G4" s="1338"/>
      <c r="H4" s="1338"/>
    </row>
    <row r="5" spans="1:8" ht="14.25">
      <c r="A5" s="1339" t="s">
        <v>50</v>
      </c>
      <c r="B5" s="1339"/>
      <c r="C5" s="1339"/>
      <c r="D5" s="1339"/>
      <c r="E5" s="1339"/>
      <c r="F5" s="1339"/>
      <c r="G5" s="1339"/>
      <c r="H5" s="1339"/>
    </row>
    <row r="6" spans="1:5" ht="15">
      <c r="A6" s="232"/>
      <c r="B6" s="405"/>
      <c r="C6" s="405"/>
      <c r="D6" s="405"/>
      <c r="E6" s="405"/>
    </row>
    <row r="7" spans="1:8" ht="14.25" customHeight="1">
      <c r="A7" s="1340"/>
      <c r="B7" s="406" t="s">
        <v>52</v>
      </c>
      <c r="C7" s="406" t="s">
        <v>53</v>
      </c>
      <c r="D7" s="406" t="s">
        <v>54</v>
      </c>
      <c r="E7" s="406" t="s">
        <v>55</v>
      </c>
      <c r="F7" s="407" t="s">
        <v>394</v>
      </c>
      <c r="G7" s="407" t="s">
        <v>395</v>
      </c>
      <c r="H7" s="407" t="s">
        <v>396</v>
      </c>
    </row>
    <row r="8" spans="1:6" ht="14.25" customHeight="1">
      <c r="A8" s="1340"/>
      <c r="B8" s="1341" t="s">
        <v>572</v>
      </c>
      <c r="C8" s="1342" t="s">
        <v>265</v>
      </c>
      <c r="D8" s="1343" t="s">
        <v>266</v>
      </c>
      <c r="E8" s="1344"/>
      <c r="F8" s="1345"/>
    </row>
    <row r="9" spans="1:8" ht="15.75">
      <c r="A9" s="1340"/>
      <c r="B9" s="1341"/>
      <c r="C9" s="1342"/>
      <c r="D9" s="1343"/>
      <c r="E9" s="235">
        <v>2015</v>
      </c>
      <c r="F9" s="408">
        <v>2017</v>
      </c>
      <c r="G9" s="430">
        <v>2017</v>
      </c>
      <c r="H9" s="430">
        <v>2018</v>
      </c>
    </row>
    <row r="10" spans="1:5" ht="15">
      <c r="A10" s="409"/>
      <c r="B10" s="410" t="s">
        <v>272</v>
      </c>
      <c r="C10" s="411"/>
      <c r="D10" s="431"/>
      <c r="E10" s="411"/>
    </row>
    <row r="11" spans="1:8" ht="15">
      <c r="A11" s="412">
        <v>1</v>
      </c>
      <c r="B11" s="413" t="s">
        <v>573</v>
      </c>
      <c r="C11" s="414" t="s">
        <v>574</v>
      </c>
      <c r="D11" s="432" t="s">
        <v>278</v>
      </c>
      <c r="E11" s="415">
        <v>41</v>
      </c>
      <c r="F11" s="415">
        <v>50</v>
      </c>
      <c r="G11" s="415">
        <v>50</v>
      </c>
      <c r="H11" s="415">
        <v>50</v>
      </c>
    </row>
    <row r="12" spans="1:8" ht="15">
      <c r="A12" s="412">
        <v>2</v>
      </c>
      <c r="B12" s="413" t="s">
        <v>575</v>
      </c>
      <c r="C12" s="414" t="s">
        <v>576</v>
      </c>
      <c r="D12" s="432" t="s">
        <v>278</v>
      </c>
      <c r="E12" s="415">
        <v>125</v>
      </c>
      <c r="F12" s="415">
        <v>147</v>
      </c>
      <c r="G12" s="415">
        <v>147</v>
      </c>
      <c r="H12" s="415">
        <v>147</v>
      </c>
    </row>
    <row r="13" spans="1:8" ht="25.5" customHeight="1">
      <c r="A13" s="412">
        <v>3</v>
      </c>
      <c r="B13" s="416" t="s">
        <v>577</v>
      </c>
      <c r="C13" s="417" t="s">
        <v>569</v>
      </c>
      <c r="D13" s="433" t="s">
        <v>278</v>
      </c>
      <c r="E13" s="418"/>
      <c r="F13" s="418">
        <v>240</v>
      </c>
      <c r="G13" s="418">
        <v>240</v>
      </c>
      <c r="H13" s="418">
        <v>240</v>
      </c>
    </row>
    <row r="14" spans="1:8" ht="15">
      <c r="A14" s="412">
        <v>4</v>
      </c>
      <c r="B14" s="413" t="s">
        <v>321</v>
      </c>
      <c r="C14" s="414" t="s">
        <v>578</v>
      </c>
      <c r="D14" s="432" t="s">
        <v>278</v>
      </c>
      <c r="E14" s="415">
        <v>330</v>
      </c>
      <c r="F14" s="415">
        <v>335</v>
      </c>
      <c r="G14" s="415">
        <v>335</v>
      </c>
      <c r="H14" s="415">
        <v>335</v>
      </c>
    </row>
    <row r="15" spans="1:8" ht="15">
      <c r="A15" s="412">
        <v>5</v>
      </c>
      <c r="B15" s="413" t="s">
        <v>323</v>
      </c>
      <c r="C15" s="414" t="s">
        <v>579</v>
      </c>
      <c r="D15" s="432" t="s">
        <v>278</v>
      </c>
      <c r="E15" s="415">
        <v>930</v>
      </c>
      <c r="F15" s="415">
        <v>960</v>
      </c>
      <c r="G15" s="415">
        <v>960</v>
      </c>
      <c r="H15" s="415">
        <v>960</v>
      </c>
    </row>
    <row r="16" spans="1:8" ht="15">
      <c r="A16" s="412">
        <v>6</v>
      </c>
      <c r="B16" s="413" t="s">
        <v>580</v>
      </c>
      <c r="C16" s="414" t="s">
        <v>581</v>
      </c>
      <c r="D16" s="432" t="s">
        <v>278</v>
      </c>
      <c r="E16" s="415"/>
      <c r="F16" s="415">
        <v>700</v>
      </c>
      <c r="G16" s="415">
        <v>700</v>
      </c>
      <c r="H16" s="415">
        <v>700</v>
      </c>
    </row>
    <row r="17" spans="1:8" ht="15">
      <c r="A17" s="412">
        <v>7</v>
      </c>
      <c r="B17" s="414" t="s">
        <v>341</v>
      </c>
      <c r="C17" s="414" t="s">
        <v>582</v>
      </c>
      <c r="D17" s="434" t="s">
        <v>278</v>
      </c>
      <c r="E17" s="415">
        <v>225</v>
      </c>
      <c r="F17" s="415">
        <v>271</v>
      </c>
      <c r="G17" s="415">
        <v>271</v>
      </c>
      <c r="H17" s="415">
        <v>271</v>
      </c>
    </row>
    <row r="18" spans="1:8" ht="24.75" customHeight="1">
      <c r="A18" s="412">
        <v>8</v>
      </c>
      <c r="B18" s="419" t="s">
        <v>583</v>
      </c>
      <c r="C18" s="420" t="s">
        <v>584</v>
      </c>
      <c r="D18" s="435" t="s">
        <v>278</v>
      </c>
      <c r="E18" s="421">
        <v>233</v>
      </c>
      <c r="F18" s="421">
        <v>236</v>
      </c>
      <c r="G18" s="421">
        <v>236</v>
      </c>
      <c r="H18" s="421">
        <v>236</v>
      </c>
    </row>
    <row r="19" spans="1:8" ht="20.25" customHeight="1">
      <c r="A19" s="412">
        <v>9</v>
      </c>
      <c r="B19" s="419" t="s">
        <v>347</v>
      </c>
      <c r="C19" s="420" t="s">
        <v>585</v>
      </c>
      <c r="D19" s="435" t="s">
        <v>278</v>
      </c>
      <c r="E19" s="421">
        <v>250</v>
      </c>
      <c r="F19" s="421">
        <v>200</v>
      </c>
      <c r="G19" s="421">
        <v>200</v>
      </c>
      <c r="H19" s="421">
        <v>200</v>
      </c>
    </row>
    <row r="20" spans="1:8" ht="27.75" customHeight="1">
      <c r="A20" s="412">
        <v>10</v>
      </c>
      <c r="B20" s="419" t="s">
        <v>358</v>
      </c>
      <c r="C20" s="420" t="s">
        <v>586</v>
      </c>
      <c r="D20" s="435" t="s">
        <v>278</v>
      </c>
      <c r="E20" s="421">
        <v>1800</v>
      </c>
      <c r="F20" s="421">
        <v>1800</v>
      </c>
      <c r="G20" s="421">
        <v>1800</v>
      </c>
      <c r="H20" s="421">
        <v>1800</v>
      </c>
    </row>
    <row r="21" spans="1:8" ht="28.5" customHeight="1">
      <c r="A21" s="412">
        <v>11</v>
      </c>
      <c r="B21" s="419" t="s">
        <v>360</v>
      </c>
      <c r="C21" s="420" t="s">
        <v>587</v>
      </c>
      <c r="D21" s="435" t="s">
        <v>278</v>
      </c>
      <c r="E21" s="421">
        <v>2000</v>
      </c>
      <c r="F21" s="421">
        <v>2000</v>
      </c>
      <c r="G21" s="421">
        <v>2000</v>
      </c>
      <c r="H21" s="421">
        <v>2000</v>
      </c>
    </row>
    <row r="22" spans="1:8" ht="48" customHeight="1">
      <c r="A22" s="436">
        <v>12</v>
      </c>
      <c r="B22" s="422" t="s">
        <v>588</v>
      </c>
      <c r="C22" s="437" t="s">
        <v>589</v>
      </c>
      <c r="D22" s="438" t="s">
        <v>278</v>
      </c>
      <c r="E22" s="439"/>
      <c r="F22" s="439">
        <v>97</v>
      </c>
      <c r="G22" s="439">
        <v>97</v>
      </c>
      <c r="H22" s="439">
        <v>97</v>
      </c>
    </row>
    <row r="23" spans="1:8" ht="30" customHeight="1">
      <c r="A23" s="412">
        <v>13</v>
      </c>
      <c r="B23" s="419" t="s">
        <v>590</v>
      </c>
      <c r="C23" s="420" t="s">
        <v>591</v>
      </c>
      <c r="D23" s="435">
        <v>43465</v>
      </c>
      <c r="E23" s="421"/>
      <c r="F23" s="421">
        <v>991</v>
      </c>
      <c r="G23" s="421">
        <v>991</v>
      </c>
      <c r="H23" s="421">
        <v>991</v>
      </c>
    </row>
    <row r="24" spans="1:8" ht="33" customHeight="1">
      <c r="A24" s="412">
        <v>14</v>
      </c>
      <c r="B24" s="419" t="s">
        <v>592</v>
      </c>
      <c r="C24" s="420" t="s">
        <v>593</v>
      </c>
      <c r="D24" s="435" t="s">
        <v>278</v>
      </c>
      <c r="E24" s="421"/>
      <c r="F24" s="421">
        <v>515</v>
      </c>
      <c r="G24" s="421">
        <v>515</v>
      </c>
      <c r="H24" s="421">
        <v>515</v>
      </c>
    </row>
    <row r="25" spans="1:8" ht="15">
      <c r="A25" s="412">
        <v>17</v>
      </c>
      <c r="B25" s="424" t="s">
        <v>594</v>
      </c>
      <c r="C25" s="424" t="s">
        <v>595</v>
      </c>
      <c r="D25" s="440">
        <v>43009</v>
      </c>
      <c r="E25" s="425"/>
      <c r="F25" s="426">
        <v>3500</v>
      </c>
      <c r="G25" s="426">
        <v>3500</v>
      </c>
      <c r="H25" s="426">
        <v>3500</v>
      </c>
    </row>
    <row r="26" spans="1:8" ht="15">
      <c r="A26" s="412">
        <v>22</v>
      </c>
      <c r="B26" s="424" t="s">
        <v>596</v>
      </c>
      <c r="C26" s="424" t="s">
        <v>597</v>
      </c>
      <c r="D26" s="440" t="s">
        <v>278</v>
      </c>
      <c r="E26" s="427"/>
      <c r="F26" s="426">
        <v>248</v>
      </c>
      <c r="G26" s="426">
        <v>248</v>
      </c>
      <c r="H26" s="426">
        <v>248</v>
      </c>
    </row>
    <row r="27" spans="1:8" ht="15.75">
      <c r="A27" s="412">
        <v>23</v>
      </c>
      <c r="B27" s="424" t="s">
        <v>598</v>
      </c>
      <c r="C27" s="424" t="s">
        <v>599</v>
      </c>
      <c r="D27" s="429" t="s">
        <v>278</v>
      </c>
      <c r="E27" s="428"/>
      <c r="F27" s="426">
        <v>168</v>
      </c>
      <c r="G27" s="426">
        <v>168</v>
      </c>
      <c r="H27" s="426">
        <v>168</v>
      </c>
    </row>
    <row r="28" spans="1:8" ht="15.75">
      <c r="A28" s="441">
        <v>24</v>
      </c>
      <c r="B28" s="424" t="s">
        <v>600</v>
      </c>
      <c r="C28" s="424" t="s">
        <v>601</v>
      </c>
      <c r="D28" s="429" t="s">
        <v>278</v>
      </c>
      <c r="E28" s="428"/>
      <c r="F28" s="426">
        <v>76</v>
      </c>
      <c r="G28" s="426">
        <v>76</v>
      </c>
      <c r="H28" s="426">
        <v>76</v>
      </c>
    </row>
    <row r="29" spans="1:8" ht="15.75">
      <c r="A29" s="412">
        <v>25</v>
      </c>
      <c r="B29" s="428"/>
      <c r="C29" s="424" t="s">
        <v>602</v>
      </c>
      <c r="D29" s="429" t="s">
        <v>278</v>
      </c>
      <c r="E29" s="428"/>
      <c r="F29" s="423">
        <v>127</v>
      </c>
      <c r="G29" s="423">
        <v>127</v>
      </c>
      <c r="H29" s="423">
        <v>127</v>
      </c>
    </row>
    <row r="30" spans="1:8" ht="15">
      <c r="A30" s="412">
        <v>26</v>
      </c>
      <c r="B30" s="424" t="s">
        <v>603</v>
      </c>
      <c r="C30" s="424" t="s">
        <v>604</v>
      </c>
      <c r="D30" s="440">
        <v>42855</v>
      </c>
      <c r="E30" s="427"/>
      <c r="F30" s="426">
        <v>1531</v>
      </c>
      <c r="G30" s="426">
        <v>1531</v>
      </c>
      <c r="H30" s="426">
        <v>1531</v>
      </c>
    </row>
    <row r="31" spans="1:8" ht="15">
      <c r="A31" s="412">
        <v>27</v>
      </c>
      <c r="B31" s="424" t="s">
        <v>571</v>
      </c>
      <c r="C31" s="424" t="s">
        <v>605</v>
      </c>
      <c r="D31" s="440">
        <v>42855</v>
      </c>
      <c r="E31" s="427"/>
      <c r="F31" s="426">
        <v>3446</v>
      </c>
      <c r="G31" s="426">
        <v>3446</v>
      </c>
      <c r="H31" s="426">
        <v>3446</v>
      </c>
    </row>
    <row r="32" spans="1:8" ht="15">
      <c r="A32" s="412">
        <v>28</v>
      </c>
      <c r="B32" s="424" t="s">
        <v>570</v>
      </c>
      <c r="C32" s="424" t="s">
        <v>606</v>
      </c>
      <c r="D32" s="440">
        <v>42825</v>
      </c>
      <c r="E32" s="427"/>
      <c r="F32" s="426">
        <v>1727</v>
      </c>
      <c r="G32" s="426">
        <v>1727</v>
      </c>
      <c r="H32" s="426">
        <v>1727</v>
      </c>
    </row>
    <row r="33" spans="1:8" ht="15">
      <c r="A33" s="412">
        <v>29</v>
      </c>
      <c r="B33" s="424" t="s">
        <v>607</v>
      </c>
      <c r="C33" s="424" t="s">
        <v>608</v>
      </c>
      <c r="D33" s="440">
        <v>42916</v>
      </c>
      <c r="E33" s="425"/>
      <c r="F33" s="426">
        <v>1270</v>
      </c>
      <c r="G33" s="426">
        <v>1270</v>
      </c>
      <c r="H33" s="426">
        <v>1270</v>
      </c>
    </row>
    <row r="34" spans="1:8" ht="15">
      <c r="A34" s="412">
        <v>30</v>
      </c>
      <c r="B34" s="424"/>
      <c r="C34" s="424" t="s">
        <v>609</v>
      </c>
      <c r="D34" s="440" t="s">
        <v>278</v>
      </c>
      <c r="E34" s="425"/>
      <c r="F34" s="426">
        <v>355</v>
      </c>
      <c r="G34" s="426">
        <v>355</v>
      </c>
      <c r="H34" s="426">
        <v>355</v>
      </c>
    </row>
    <row r="35" spans="1:8" ht="15">
      <c r="A35" s="412">
        <v>31</v>
      </c>
      <c r="B35" s="424"/>
      <c r="C35" s="424" t="s">
        <v>610</v>
      </c>
      <c r="D35" s="440" t="s">
        <v>278</v>
      </c>
      <c r="E35" s="425"/>
      <c r="F35" s="426">
        <v>321</v>
      </c>
      <c r="G35" s="426">
        <v>321</v>
      </c>
      <c r="H35" s="426">
        <v>321</v>
      </c>
    </row>
    <row r="36" spans="1:8" ht="15">
      <c r="A36" s="412">
        <v>32</v>
      </c>
      <c r="B36" s="424"/>
      <c r="C36" s="424" t="s">
        <v>611</v>
      </c>
      <c r="D36" s="440" t="s">
        <v>278</v>
      </c>
      <c r="E36" s="425"/>
      <c r="F36" s="426">
        <v>458</v>
      </c>
      <c r="G36" s="426">
        <v>458</v>
      </c>
      <c r="H36" s="426">
        <v>458</v>
      </c>
    </row>
    <row r="37" spans="1:8" ht="15">
      <c r="A37" s="412">
        <v>33</v>
      </c>
      <c r="B37" s="424" t="s">
        <v>682</v>
      </c>
      <c r="C37" s="424" t="s">
        <v>683</v>
      </c>
      <c r="D37" s="440" t="s">
        <v>278</v>
      </c>
      <c r="E37" s="425"/>
      <c r="F37" s="426">
        <v>131</v>
      </c>
      <c r="G37" s="426">
        <v>131</v>
      </c>
      <c r="H37" s="426">
        <v>131</v>
      </c>
    </row>
    <row r="38" spans="1:8" ht="30">
      <c r="A38" s="412">
        <v>34</v>
      </c>
      <c r="B38" s="424" t="s">
        <v>684</v>
      </c>
      <c r="C38" s="481" t="s">
        <v>685</v>
      </c>
      <c r="D38" s="440" t="s">
        <v>278</v>
      </c>
      <c r="E38" s="425"/>
      <c r="F38" s="426">
        <v>686</v>
      </c>
      <c r="G38" s="426">
        <v>686</v>
      </c>
      <c r="H38" s="426">
        <v>686</v>
      </c>
    </row>
    <row r="39" spans="1:8" ht="15">
      <c r="A39" s="412"/>
      <c r="B39" s="424"/>
      <c r="C39" s="481" t="s">
        <v>686</v>
      </c>
      <c r="D39" s="440" t="s">
        <v>278</v>
      </c>
      <c r="E39" s="425"/>
      <c r="F39" s="426">
        <v>550</v>
      </c>
      <c r="G39" s="426">
        <v>550</v>
      </c>
      <c r="H39" s="426">
        <v>550</v>
      </c>
    </row>
    <row r="40" spans="1:8" ht="15">
      <c r="A40" s="412"/>
      <c r="B40" s="424"/>
      <c r="C40" s="481" t="s">
        <v>681</v>
      </c>
      <c r="D40" s="440" t="s">
        <v>278</v>
      </c>
      <c r="E40" s="425"/>
      <c r="F40" s="426">
        <v>4000</v>
      </c>
      <c r="G40" s="426">
        <v>4000</v>
      </c>
      <c r="H40" s="426">
        <v>4000</v>
      </c>
    </row>
    <row r="41" spans="5:8" ht="15.75">
      <c r="E41" s="442">
        <v>5934</v>
      </c>
      <c r="F41" s="442">
        <f>SUM(F11:F40)</f>
        <v>27136</v>
      </c>
      <c r="G41" s="442">
        <f>SUM(G11:G40)</f>
        <v>27136</v>
      </c>
      <c r="H41" s="442">
        <f>SUM(H11:H40)</f>
        <v>27136</v>
      </c>
    </row>
  </sheetData>
  <sheetProtection/>
  <mergeCells count="9">
    <mergeCell ref="A1:H1"/>
    <mergeCell ref="A3:H3"/>
    <mergeCell ref="A4:H4"/>
    <mergeCell ref="A5:H5"/>
    <mergeCell ref="A7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9"/>
  </sheetPr>
  <dimension ref="A1:M74"/>
  <sheetViews>
    <sheetView zoomScalePageLayoutView="0" workbookViewId="0" topLeftCell="A1">
      <selection activeCell="F29" sqref="F29"/>
    </sheetView>
  </sheetViews>
  <sheetFormatPr defaultColWidth="9.140625" defaultRowHeight="13.5" customHeight="1"/>
  <cols>
    <col min="1" max="1" width="5.28125" style="233" customWidth="1"/>
    <col min="2" max="2" width="27.7109375" style="245" customWidth="1"/>
    <col min="3" max="3" width="47.8515625" style="245" customWidth="1"/>
    <col min="4" max="4" width="9.140625" style="234" customWidth="1"/>
    <col min="5" max="5" width="8.7109375" style="245" bestFit="1" customWidth="1"/>
    <col min="6" max="6" width="8.421875" style="245" bestFit="1" customWidth="1"/>
    <col min="7" max="7" width="8.7109375" style="245" customWidth="1"/>
    <col min="8" max="8" width="8.8515625" style="245" customWidth="1"/>
    <col min="9" max="9" width="9.140625" style="245" customWidth="1"/>
    <col min="10" max="16384" width="9.140625" style="236" customWidth="1"/>
  </cols>
  <sheetData>
    <row r="1" spans="3:8" ht="13.5" customHeight="1">
      <c r="C1" s="1350" t="s">
        <v>136</v>
      </c>
      <c r="D1" s="1350"/>
      <c r="E1" s="1350"/>
      <c r="F1" s="1350"/>
      <c r="G1" s="1350"/>
      <c r="H1" s="1350"/>
    </row>
    <row r="2" spans="1:8" ht="19.5" customHeight="1">
      <c r="A2" s="1338" t="s">
        <v>262</v>
      </c>
      <c r="B2" s="1351"/>
      <c r="C2" s="1351"/>
      <c r="D2" s="1351"/>
      <c r="E2" s="1351"/>
      <c r="F2" s="1351"/>
      <c r="G2" s="1351"/>
      <c r="H2" s="1351"/>
    </row>
    <row r="3" spans="1:8" ht="13.5" customHeight="1">
      <c r="A3" s="1338" t="s">
        <v>263</v>
      </c>
      <c r="B3" s="1351"/>
      <c r="C3" s="1351"/>
      <c r="D3" s="1351"/>
      <c r="E3" s="1351"/>
      <c r="F3" s="1351"/>
      <c r="G3" s="1351"/>
      <c r="H3" s="1351"/>
    </row>
    <row r="4" spans="1:8" ht="13.5" customHeight="1">
      <c r="A4" s="1339" t="s">
        <v>50</v>
      </c>
      <c r="B4" s="1352"/>
      <c r="C4" s="1352"/>
      <c r="D4" s="1352"/>
      <c r="E4" s="1352"/>
      <c r="F4" s="1352"/>
      <c r="G4" s="1352"/>
      <c r="H4" s="1352"/>
    </row>
    <row r="5" spans="1:8" ht="13.5" customHeight="1">
      <c r="A5" s="232"/>
      <c r="B5" s="233"/>
      <c r="C5" s="233"/>
      <c r="D5" s="233"/>
      <c r="E5" s="233"/>
      <c r="F5" s="233"/>
      <c r="G5" s="233"/>
      <c r="H5" s="233"/>
    </row>
    <row r="6" spans="1:9" ht="13.5" customHeight="1">
      <c r="A6" s="1353"/>
      <c r="B6" s="235" t="s">
        <v>52</v>
      </c>
      <c r="C6" s="235" t="s">
        <v>53</v>
      </c>
      <c r="D6" s="235" t="s">
        <v>54</v>
      </c>
      <c r="E6" s="235" t="s">
        <v>55</v>
      </c>
      <c r="F6" s="235" t="s">
        <v>394</v>
      </c>
      <c r="G6" s="235" t="s">
        <v>395</v>
      </c>
      <c r="H6" s="235" t="s">
        <v>396</v>
      </c>
      <c r="I6" s="235" t="s">
        <v>493</v>
      </c>
    </row>
    <row r="7" spans="1:11" s="275" customFormat="1" ht="13.5" customHeight="1">
      <c r="A7" s="1353"/>
      <c r="B7" s="1349" t="s">
        <v>264</v>
      </c>
      <c r="C7" s="1354" t="s">
        <v>265</v>
      </c>
      <c r="D7" s="1354" t="s">
        <v>266</v>
      </c>
      <c r="E7" s="1347" t="s">
        <v>267</v>
      </c>
      <c r="F7" s="1348"/>
      <c r="G7" s="1348"/>
      <c r="H7" s="1348"/>
      <c r="I7" s="1349"/>
      <c r="J7" s="274"/>
      <c r="K7" s="274"/>
    </row>
    <row r="8" spans="1:11" s="275" customFormat="1" ht="13.5" customHeight="1">
      <c r="A8" s="1353"/>
      <c r="B8" s="1349"/>
      <c r="C8" s="1354"/>
      <c r="D8" s="1354"/>
      <c r="E8" s="276" t="s">
        <v>268</v>
      </c>
      <c r="F8" s="276" t="s">
        <v>269</v>
      </c>
      <c r="G8" s="276" t="s">
        <v>270</v>
      </c>
      <c r="H8" s="277" t="s">
        <v>271</v>
      </c>
      <c r="I8" s="276" t="s">
        <v>135</v>
      </c>
      <c r="J8" s="278"/>
      <c r="K8" s="278"/>
    </row>
    <row r="9" spans="1:9" s="275" customFormat="1" ht="13.5" customHeight="1">
      <c r="A9" s="243" t="s">
        <v>403</v>
      </c>
      <c r="B9" s="279" t="s">
        <v>272</v>
      </c>
      <c r="C9" s="280"/>
      <c r="D9" s="281"/>
      <c r="E9" s="280"/>
      <c r="F9" s="280"/>
      <c r="G9" s="280"/>
      <c r="H9" s="280"/>
      <c r="I9" s="231"/>
    </row>
    <row r="10" spans="1:2" ht="13.5" customHeight="1">
      <c r="A10" s="243" t="s">
        <v>411</v>
      </c>
      <c r="B10" s="282" t="s">
        <v>273</v>
      </c>
    </row>
    <row r="11" spans="1:8" ht="13.5" customHeight="1">
      <c r="A11" s="243" t="s">
        <v>412</v>
      </c>
      <c r="B11" s="265" t="s">
        <v>274</v>
      </c>
      <c r="C11" s="266" t="s">
        <v>275</v>
      </c>
      <c r="D11" s="267"/>
      <c r="E11" s="266"/>
      <c r="F11" s="266"/>
      <c r="G11" s="266"/>
      <c r="H11" s="266"/>
    </row>
    <row r="12" spans="1:8" ht="13.5" customHeight="1">
      <c r="A12" s="243" t="s">
        <v>413</v>
      </c>
      <c r="B12" s="265" t="s">
        <v>276</v>
      </c>
      <c r="C12" s="266" t="s">
        <v>277</v>
      </c>
      <c r="D12" s="234" t="s">
        <v>278</v>
      </c>
      <c r="E12" s="268">
        <v>300</v>
      </c>
      <c r="F12" s="268">
        <v>300</v>
      </c>
      <c r="G12" s="268">
        <v>300</v>
      </c>
      <c r="H12" s="268">
        <v>300</v>
      </c>
    </row>
    <row r="13" spans="1:9" ht="13.5" customHeight="1">
      <c r="A13" s="243" t="s">
        <v>414</v>
      </c>
      <c r="B13" s="244" t="s">
        <v>279</v>
      </c>
      <c r="C13" s="245" t="s">
        <v>280</v>
      </c>
      <c r="D13" s="234" t="s">
        <v>278</v>
      </c>
      <c r="E13" s="242">
        <v>100</v>
      </c>
      <c r="F13" s="242">
        <v>100</v>
      </c>
      <c r="G13" s="242">
        <v>100</v>
      </c>
      <c r="H13" s="242">
        <v>100</v>
      </c>
      <c r="I13" s="245">
        <v>100</v>
      </c>
    </row>
    <row r="14" spans="1:9" ht="13.5" customHeight="1">
      <c r="A14" s="243" t="s">
        <v>415</v>
      </c>
      <c r="B14" s="244" t="s">
        <v>281</v>
      </c>
      <c r="C14" s="245" t="s">
        <v>282</v>
      </c>
      <c r="D14" s="234" t="s">
        <v>278</v>
      </c>
      <c r="E14" s="242">
        <v>24554</v>
      </c>
      <c r="F14" s="242">
        <v>19393</v>
      </c>
      <c r="G14" s="242"/>
      <c r="H14" s="242">
        <v>24241</v>
      </c>
      <c r="I14" s="245">
        <v>24250</v>
      </c>
    </row>
    <row r="15" spans="1:8" ht="13.5" customHeight="1">
      <c r="A15" s="243" t="s">
        <v>416</v>
      </c>
      <c r="B15" s="244" t="s">
        <v>283</v>
      </c>
      <c r="C15" s="245" t="s">
        <v>284</v>
      </c>
      <c r="D15" s="234" t="s">
        <v>278</v>
      </c>
      <c r="E15" s="242"/>
      <c r="F15" s="242"/>
      <c r="G15" s="242"/>
      <c r="H15" s="242"/>
    </row>
    <row r="16" spans="1:9" ht="13.5" customHeight="1">
      <c r="A16" s="243" t="s">
        <v>417</v>
      </c>
      <c r="B16" s="244" t="s">
        <v>285</v>
      </c>
      <c r="C16" s="245" t="s">
        <v>286</v>
      </c>
      <c r="D16" s="234" t="s">
        <v>278</v>
      </c>
      <c r="E16" s="242">
        <v>17280</v>
      </c>
      <c r="F16" s="242">
        <v>17280</v>
      </c>
      <c r="G16" s="242">
        <v>17280</v>
      </c>
      <c r="H16" s="242">
        <v>17280</v>
      </c>
      <c r="I16" s="245">
        <v>17280</v>
      </c>
    </row>
    <row r="17" spans="1:9" ht="13.5" customHeight="1">
      <c r="A17" s="243" t="s">
        <v>418</v>
      </c>
      <c r="B17" s="244" t="s">
        <v>287</v>
      </c>
      <c r="C17" s="245" t="s">
        <v>288</v>
      </c>
      <c r="D17" s="234" t="s">
        <v>278</v>
      </c>
      <c r="E17" s="242">
        <v>32739</v>
      </c>
      <c r="F17" s="242">
        <v>25858</v>
      </c>
      <c r="G17" s="242"/>
      <c r="H17" s="242">
        <v>27321</v>
      </c>
      <c r="I17" s="245">
        <v>27350</v>
      </c>
    </row>
    <row r="18" spans="1:8" ht="13.5" customHeight="1">
      <c r="A18" s="243" t="s">
        <v>447</v>
      </c>
      <c r="B18" s="244"/>
      <c r="C18" s="245" t="s">
        <v>289</v>
      </c>
      <c r="D18" s="234" t="s">
        <v>278</v>
      </c>
      <c r="E18" s="242"/>
      <c r="F18" s="242"/>
      <c r="G18" s="242"/>
      <c r="H18" s="242"/>
    </row>
    <row r="19" spans="1:9" ht="13.5" customHeight="1">
      <c r="A19" s="243" t="s">
        <v>448</v>
      </c>
      <c r="B19" s="244"/>
      <c r="C19" s="245" t="s">
        <v>290</v>
      </c>
      <c r="D19" s="234" t="s">
        <v>278</v>
      </c>
      <c r="E19" s="242">
        <v>23050</v>
      </c>
      <c r="F19" s="242">
        <v>23050</v>
      </c>
      <c r="G19" s="242">
        <v>23050</v>
      </c>
      <c r="H19" s="242">
        <v>23050</v>
      </c>
      <c r="I19" s="245">
        <v>23050</v>
      </c>
    </row>
    <row r="20" spans="1:9" ht="18" customHeight="1">
      <c r="A20" s="243" t="s">
        <v>449</v>
      </c>
      <c r="B20" s="244" t="s">
        <v>291</v>
      </c>
      <c r="C20" s="245" t="s">
        <v>292</v>
      </c>
      <c r="D20" s="234" t="s">
        <v>278</v>
      </c>
      <c r="E20" s="242">
        <v>9</v>
      </c>
      <c r="F20" s="242">
        <v>9</v>
      </c>
      <c r="G20" s="242">
        <v>9</v>
      </c>
      <c r="H20" s="242">
        <v>9</v>
      </c>
      <c r="I20" s="245">
        <v>9</v>
      </c>
    </row>
    <row r="21" spans="1:9" ht="13.5" customHeight="1">
      <c r="A21" s="243" t="s">
        <v>450</v>
      </c>
      <c r="B21" s="244" t="s">
        <v>293</v>
      </c>
      <c r="C21" s="245" t="s">
        <v>294</v>
      </c>
      <c r="D21" s="234" t="s">
        <v>278</v>
      </c>
      <c r="E21" s="242">
        <v>50</v>
      </c>
      <c r="F21" s="242">
        <v>50</v>
      </c>
      <c r="G21" s="242">
        <v>50</v>
      </c>
      <c r="H21" s="242">
        <v>100</v>
      </c>
      <c r="I21" s="245">
        <v>100</v>
      </c>
    </row>
    <row r="22" spans="1:9" ht="21" customHeight="1">
      <c r="A22" s="243" t="s">
        <v>451</v>
      </c>
      <c r="B22" s="244" t="s">
        <v>295</v>
      </c>
      <c r="C22" s="245" t="s">
        <v>296</v>
      </c>
      <c r="D22" s="246" t="s">
        <v>278</v>
      </c>
      <c r="E22" s="242">
        <v>875</v>
      </c>
      <c r="F22" s="242">
        <v>875</v>
      </c>
      <c r="G22" s="242">
        <v>875</v>
      </c>
      <c r="H22" s="242">
        <v>875</v>
      </c>
      <c r="I22" s="245">
        <v>875</v>
      </c>
    </row>
    <row r="23" spans="1:13" s="238" customFormat="1" ht="30">
      <c r="A23" s="243" t="s">
        <v>452</v>
      </c>
      <c r="B23" s="247" t="s">
        <v>297</v>
      </c>
      <c r="C23" s="269" t="s">
        <v>298</v>
      </c>
      <c r="D23" s="249" t="s">
        <v>278</v>
      </c>
      <c r="E23" s="270">
        <v>129</v>
      </c>
      <c r="F23" s="270">
        <v>129</v>
      </c>
      <c r="G23" s="270">
        <v>129</v>
      </c>
      <c r="H23" s="270">
        <v>193</v>
      </c>
      <c r="I23" s="255">
        <v>193</v>
      </c>
      <c r="J23" s="262"/>
      <c r="K23" s="271"/>
      <c r="M23" s="272"/>
    </row>
    <row r="24" spans="1:9" ht="17.25" customHeight="1">
      <c r="A24" s="243" t="s">
        <v>453</v>
      </c>
      <c r="B24" s="244" t="s">
        <v>86</v>
      </c>
      <c r="C24" s="245" t="s">
        <v>299</v>
      </c>
      <c r="D24" s="246" t="s">
        <v>278</v>
      </c>
      <c r="E24" s="242">
        <v>125</v>
      </c>
      <c r="F24" s="242">
        <v>125</v>
      </c>
      <c r="G24" s="242">
        <v>125</v>
      </c>
      <c r="H24" s="242">
        <v>147</v>
      </c>
      <c r="I24" s="245">
        <v>147</v>
      </c>
    </row>
    <row r="25" spans="1:9" ht="15.75" customHeight="1">
      <c r="A25" s="243" t="s">
        <v>454</v>
      </c>
      <c r="B25" s="244"/>
      <c r="C25" s="245" t="s">
        <v>300</v>
      </c>
      <c r="D25" s="246" t="s">
        <v>278</v>
      </c>
      <c r="E25" s="242">
        <v>54</v>
      </c>
      <c r="F25" s="242">
        <v>54</v>
      </c>
      <c r="G25" s="242">
        <v>54</v>
      </c>
      <c r="H25" s="242">
        <v>54</v>
      </c>
      <c r="I25" s="245">
        <v>54</v>
      </c>
    </row>
    <row r="26" spans="1:9" ht="13.5" customHeight="1">
      <c r="A26" s="243" t="s">
        <v>456</v>
      </c>
      <c r="B26" s="244" t="s">
        <v>301</v>
      </c>
      <c r="C26" s="245" t="s">
        <v>302</v>
      </c>
      <c r="D26" s="246" t="s">
        <v>278</v>
      </c>
      <c r="E26" s="242">
        <v>100</v>
      </c>
      <c r="F26" s="242">
        <v>100</v>
      </c>
      <c r="G26" s="242">
        <v>100</v>
      </c>
      <c r="H26" s="242">
        <v>100</v>
      </c>
      <c r="I26" s="245">
        <v>100</v>
      </c>
    </row>
    <row r="27" spans="1:9" ht="13.5" customHeight="1">
      <c r="A27" s="243" t="s">
        <v>457</v>
      </c>
      <c r="B27" s="244" t="s">
        <v>303</v>
      </c>
      <c r="C27" s="245" t="s">
        <v>304</v>
      </c>
      <c r="D27" s="246" t="s">
        <v>278</v>
      </c>
      <c r="E27" s="242">
        <v>1575</v>
      </c>
      <c r="F27" s="242">
        <v>1575</v>
      </c>
      <c r="G27" s="242">
        <v>1575</v>
      </c>
      <c r="H27" s="242">
        <v>1575</v>
      </c>
      <c r="I27" s="245">
        <v>1575</v>
      </c>
    </row>
    <row r="28" spans="1:9" ht="13.5" customHeight="1">
      <c r="A28" s="243" t="s">
        <v>458</v>
      </c>
      <c r="B28" s="244" t="s">
        <v>305</v>
      </c>
      <c r="C28" s="245" t="s">
        <v>306</v>
      </c>
      <c r="D28" s="246" t="s">
        <v>278</v>
      </c>
      <c r="E28" s="242">
        <v>60</v>
      </c>
      <c r="F28" s="242">
        <v>60</v>
      </c>
      <c r="G28" s="242">
        <v>60</v>
      </c>
      <c r="H28" s="242">
        <v>60</v>
      </c>
      <c r="I28" s="245">
        <v>60</v>
      </c>
    </row>
    <row r="29" spans="1:9" ht="13.5" customHeight="1">
      <c r="A29" s="243" t="s">
        <v>459</v>
      </c>
      <c r="B29" s="244" t="s">
        <v>307</v>
      </c>
      <c r="C29" s="245" t="s">
        <v>308</v>
      </c>
      <c r="D29" s="234" t="s">
        <v>278</v>
      </c>
      <c r="E29" s="242">
        <v>2900</v>
      </c>
      <c r="F29" s="242">
        <v>2900</v>
      </c>
      <c r="G29" s="242">
        <v>2900</v>
      </c>
      <c r="H29" s="242">
        <v>2000</v>
      </c>
      <c r="I29" s="245">
        <v>2000</v>
      </c>
    </row>
    <row r="30" spans="1:9" ht="18" customHeight="1">
      <c r="A30" s="243" t="s">
        <v>460</v>
      </c>
      <c r="B30" s="247" t="s">
        <v>309</v>
      </c>
      <c r="C30" s="248" t="s">
        <v>310</v>
      </c>
      <c r="D30" s="249" t="s">
        <v>278</v>
      </c>
      <c r="E30" s="250">
        <v>383</v>
      </c>
      <c r="F30" s="250">
        <v>383</v>
      </c>
      <c r="G30" s="250">
        <v>383</v>
      </c>
      <c r="H30" s="250">
        <v>250</v>
      </c>
      <c r="I30" s="245">
        <v>250</v>
      </c>
    </row>
    <row r="31" spans="1:9" ht="18" customHeight="1">
      <c r="A31" s="243" t="s">
        <v>461</v>
      </c>
      <c r="B31" s="247"/>
      <c r="C31" s="248" t="s">
        <v>87</v>
      </c>
      <c r="D31" s="249"/>
      <c r="E31" s="250"/>
      <c r="F31" s="250"/>
      <c r="G31" s="250"/>
      <c r="H31" s="250">
        <v>2980</v>
      </c>
      <c r="I31" s="245">
        <v>2980</v>
      </c>
    </row>
    <row r="32" spans="1:9" ht="18" customHeight="1">
      <c r="A32" s="243" t="s">
        <v>462</v>
      </c>
      <c r="B32" s="247" t="s">
        <v>88</v>
      </c>
      <c r="C32" s="248" t="s">
        <v>89</v>
      </c>
      <c r="D32" s="249" t="s">
        <v>278</v>
      </c>
      <c r="E32" s="250"/>
      <c r="F32" s="250"/>
      <c r="G32" s="250">
        <v>248</v>
      </c>
      <c r="H32" s="250">
        <v>248</v>
      </c>
      <c r="I32" s="245">
        <v>248</v>
      </c>
    </row>
    <row r="33" spans="1:9" ht="15.75">
      <c r="A33" s="243" t="s">
        <v>463</v>
      </c>
      <c r="B33" s="245" t="s">
        <v>311</v>
      </c>
      <c r="C33" s="245" t="s">
        <v>312</v>
      </c>
      <c r="D33" s="234" t="s">
        <v>313</v>
      </c>
      <c r="E33" s="245">
        <v>1936</v>
      </c>
      <c r="F33" s="245">
        <v>1718</v>
      </c>
      <c r="G33" s="245">
        <v>1718</v>
      </c>
      <c r="H33" s="245">
        <v>1650</v>
      </c>
      <c r="I33" s="245">
        <v>1650</v>
      </c>
    </row>
    <row r="34" spans="1:9" ht="17.25" customHeight="1">
      <c r="A34" s="243" t="s">
        <v>475</v>
      </c>
      <c r="B34" s="244" t="s">
        <v>314</v>
      </c>
      <c r="C34" s="245" t="s">
        <v>315</v>
      </c>
      <c r="D34" s="234" t="s">
        <v>278</v>
      </c>
      <c r="E34" s="242">
        <v>2500</v>
      </c>
      <c r="F34" s="242">
        <v>2500</v>
      </c>
      <c r="G34" s="242">
        <v>2500</v>
      </c>
      <c r="H34" s="242">
        <v>2500</v>
      </c>
      <c r="I34" s="245">
        <v>2500</v>
      </c>
    </row>
    <row r="35" spans="1:8" ht="20.25" customHeight="1">
      <c r="A35" s="243" t="s">
        <v>476</v>
      </c>
      <c r="B35" s="244" t="s">
        <v>316</v>
      </c>
      <c r="C35" s="245" t="s">
        <v>317</v>
      </c>
      <c r="D35" s="246">
        <v>42124</v>
      </c>
      <c r="E35" s="242">
        <v>1250</v>
      </c>
      <c r="F35" s="242">
        <v>1250</v>
      </c>
      <c r="G35" s="258">
        <v>1250</v>
      </c>
      <c r="H35" s="258">
        <v>312</v>
      </c>
    </row>
    <row r="36" spans="1:9" ht="13.5" customHeight="1">
      <c r="A36" s="243" t="s">
        <v>477</v>
      </c>
      <c r="B36" s="244"/>
      <c r="C36" s="245" t="s">
        <v>318</v>
      </c>
      <c r="D36" s="234" t="s">
        <v>278</v>
      </c>
      <c r="E36" s="242">
        <v>200</v>
      </c>
      <c r="F36" s="242">
        <v>200</v>
      </c>
      <c r="G36" s="242">
        <v>258</v>
      </c>
      <c r="H36" s="242">
        <v>258</v>
      </c>
      <c r="I36" s="245">
        <v>258</v>
      </c>
    </row>
    <row r="37" spans="1:9" ht="13.5" customHeight="1">
      <c r="A37" s="243" t="s">
        <v>478</v>
      </c>
      <c r="B37" s="244" t="s">
        <v>319</v>
      </c>
      <c r="C37" s="245" t="s">
        <v>320</v>
      </c>
      <c r="D37" s="234" t="s">
        <v>278</v>
      </c>
      <c r="E37" s="242">
        <v>994</v>
      </c>
      <c r="F37" s="242">
        <v>994</v>
      </c>
      <c r="G37" s="242">
        <v>994</v>
      </c>
      <c r="H37" s="242">
        <v>994</v>
      </c>
      <c r="I37" s="245">
        <v>971</v>
      </c>
    </row>
    <row r="38" spans="1:9" ht="13.5" customHeight="1">
      <c r="A38" s="243" t="s">
        <v>479</v>
      </c>
      <c r="B38" s="244" t="s">
        <v>90</v>
      </c>
      <c r="C38" s="245" t="s">
        <v>91</v>
      </c>
      <c r="D38" s="234" t="s">
        <v>278</v>
      </c>
      <c r="E38" s="242">
        <v>750</v>
      </c>
      <c r="F38" s="242">
        <v>750</v>
      </c>
      <c r="G38" s="242">
        <v>762</v>
      </c>
      <c r="H38" s="242">
        <v>762</v>
      </c>
      <c r="I38" s="245">
        <v>762</v>
      </c>
    </row>
    <row r="39" spans="1:13" ht="15.75">
      <c r="A39" s="243" t="s">
        <v>480</v>
      </c>
      <c r="B39" s="244" t="s">
        <v>321</v>
      </c>
      <c r="C39" s="245" t="s">
        <v>322</v>
      </c>
      <c r="D39" s="246" t="s">
        <v>278</v>
      </c>
      <c r="E39" s="234">
        <v>330</v>
      </c>
      <c r="F39" s="245">
        <v>330</v>
      </c>
      <c r="G39" s="245">
        <v>330</v>
      </c>
      <c r="H39" s="245">
        <v>330</v>
      </c>
      <c r="I39" s="245">
        <v>330</v>
      </c>
      <c r="K39" s="259"/>
      <c r="M39" s="237"/>
    </row>
    <row r="40" spans="1:13" ht="15.75">
      <c r="A40" s="243" t="s">
        <v>481</v>
      </c>
      <c r="B40" s="244" t="s">
        <v>323</v>
      </c>
      <c r="C40" s="245" t="s">
        <v>324</v>
      </c>
      <c r="D40" s="246" t="s">
        <v>278</v>
      </c>
      <c r="E40" s="234">
        <v>930</v>
      </c>
      <c r="F40" s="245">
        <v>930</v>
      </c>
      <c r="G40" s="245">
        <v>930</v>
      </c>
      <c r="H40" s="245">
        <v>930</v>
      </c>
      <c r="I40" s="245">
        <v>930</v>
      </c>
      <c r="K40" s="259"/>
      <c r="M40" s="237"/>
    </row>
    <row r="41" spans="1:13" ht="15.75">
      <c r="A41" s="243" t="s">
        <v>482</v>
      </c>
      <c r="B41" s="244" t="s">
        <v>92</v>
      </c>
      <c r="C41" s="245" t="s">
        <v>93</v>
      </c>
      <c r="D41" s="246" t="s">
        <v>278</v>
      </c>
      <c r="E41" s="234"/>
      <c r="G41" s="245">
        <v>823</v>
      </c>
      <c r="H41" s="245">
        <v>823</v>
      </c>
      <c r="I41" s="245">
        <v>823</v>
      </c>
      <c r="K41" s="259"/>
      <c r="M41" s="237"/>
    </row>
    <row r="42" spans="1:9" ht="13.5" customHeight="1">
      <c r="A42" s="243" t="s">
        <v>483</v>
      </c>
      <c r="B42" s="245" t="s">
        <v>325</v>
      </c>
      <c r="C42" s="245" t="s">
        <v>326</v>
      </c>
      <c r="D42" s="234" t="s">
        <v>278</v>
      </c>
      <c r="E42" s="245">
        <v>16</v>
      </c>
      <c r="F42" s="245">
        <v>16</v>
      </c>
      <c r="G42" s="245">
        <v>16</v>
      </c>
      <c r="H42" s="245">
        <v>16</v>
      </c>
      <c r="I42" s="245">
        <v>16</v>
      </c>
    </row>
    <row r="43" spans="1:13" s="238" customFormat="1" ht="30">
      <c r="A43" s="243" t="s">
        <v>501</v>
      </c>
      <c r="B43" s="251" t="s">
        <v>327</v>
      </c>
      <c r="C43" s="260" t="s">
        <v>328</v>
      </c>
      <c r="D43" s="253" t="s">
        <v>278</v>
      </c>
      <c r="E43" s="261">
        <v>40</v>
      </c>
      <c r="F43" s="261">
        <v>40</v>
      </c>
      <c r="G43" s="261">
        <v>40</v>
      </c>
      <c r="H43" s="261">
        <v>40</v>
      </c>
      <c r="I43" s="255">
        <v>40</v>
      </c>
      <c r="J43" s="262"/>
      <c r="K43" s="263"/>
      <c r="M43" s="239"/>
    </row>
    <row r="44" spans="1:13" s="238" customFormat="1" ht="18" customHeight="1">
      <c r="A44" s="243" t="s">
        <v>502</v>
      </c>
      <c r="B44" s="251" t="s">
        <v>329</v>
      </c>
      <c r="C44" s="260" t="s">
        <v>330</v>
      </c>
      <c r="D44" s="253" t="s">
        <v>278</v>
      </c>
      <c r="E44" s="261">
        <v>994</v>
      </c>
      <c r="F44" s="261">
        <v>994</v>
      </c>
      <c r="G44" s="261">
        <v>994</v>
      </c>
      <c r="H44" s="255">
        <v>994</v>
      </c>
      <c r="I44" s="255">
        <v>994</v>
      </c>
      <c r="J44" s="262"/>
      <c r="K44" s="263"/>
      <c r="M44" s="239"/>
    </row>
    <row r="45" spans="1:13" s="238" customFormat="1" ht="15.75">
      <c r="A45" s="243" t="s">
        <v>503</v>
      </c>
      <c r="B45" s="251" t="s">
        <v>331</v>
      </c>
      <c r="C45" s="260" t="s">
        <v>332</v>
      </c>
      <c r="D45" s="253" t="s">
        <v>278</v>
      </c>
      <c r="E45" s="261">
        <v>176</v>
      </c>
      <c r="F45" s="261">
        <v>176</v>
      </c>
      <c r="G45" s="261">
        <v>176</v>
      </c>
      <c r="H45" s="255">
        <v>176</v>
      </c>
      <c r="I45" s="255">
        <v>176</v>
      </c>
      <c r="J45" s="262"/>
      <c r="K45" s="263"/>
      <c r="M45" s="239"/>
    </row>
    <row r="46" spans="1:9" ht="13.5" customHeight="1">
      <c r="A46" s="243" t="s">
        <v>504</v>
      </c>
      <c r="B46" s="247" t="s">
        <v>333</v>
      </c>
      <c r="C46" s="248" t="s">
        <v>334</v>
      </c>
      <c r="D46" s="249" t="s">
        <v>278</v>
      </c>
      <c r="E46" s="250">
        <v>199</v>
      </c>
      <c r="F46" s="250">
        <v>199</v>
      </c>
      <c r="G46" s="243">
        <v>199</v>
      </c>
      <c r="H46" s="250">
        <v>199</v>
      </c>
      <c r="I46" s="245">
        <v>199</v>
      </c>
    </row>
    <row r="47" spans="1:9" ht="13.5" customHeight="1">
      <c r="A47" s="243" t="s">
        <v>94</v>
      </c>
      <c r="B47" s="247" t="s">
        <v>335</v>
      </c>
      <c r="C47" s="248" t="s">
        <v>336</v>
      </c>
      <c r="D47" s="249" t="s">
        <v>278</v>
      </c>
      <c r="E47" s="250">
        <v>1863</v>
      </c>
      <c r="F47" s="250">
        <v>1863</v>
      </c>
      <c r="G47" s="250">
        <v>1863</v>
      </c>
      <c r="H47" s="250">
        <v>1863</v>
      </c>
      <c r="I47" s="245">
        <v>1900</v>
      </c>
    </row>
    <row r="48" spans="1:9" ht="13.5" customHeight="1">
      <c r="A48" s="243" t="s">
        <v>515</v>
      </c>
      <c r="B48" s="247" t="s">
        <v>95</v>
      </c>
      <c r="C48" s="248" t="s">
        <v>96</v>
      </c>
      <c r="D48" s="249" t="s">
        <v>278</v>
      </c>
      <c r="E48" s="250"/>
      <c r="F48" s="250"/>
      <c r="G48" s="250">
        <v>29600</v>
      </c>
      <c r="H48" s="250">
        <v>29600</v>
      </c>
      <c r="I48" s="245">
        <v>29600</v>
      </c>
    </row>
    <row r="49" spans="1:13" s="238" customFormat="1" ht="15.75">
      <c r="A49" s="243" t="s">
        <v>516</v>
      </c>
      <c r="B49" s="251" t="s">
        <v>337</v>
      </c>
      <c r="C49" s="252" t="s">
        <v>338</v>
      </c>
      <c r="D49" s="253" t="s">
        <v>278</v>
      </c>
      <c r="E49" s="254">
        <v>3600</v>
      </c>
      <c r="F49" s="254">
        <v>3600</v>
      </c>
      <c r="G49" s="254">
        <v>3600</v>
      </c>
      <c r="H49" s="254">
        <v>6553</v>
      </c>
      <c r="I49" s="255">
        <v>6553</v>
      </c>
      <c r="J49" s="262"/>
      <c r="K49" s="263"/>
      <c r="M49" s="239"/>
    </row>
    <row r="50" spans="1:13" s="238" customFormat="1" ht="15.75">
      <c r="A50" s="243" t="s">
        <v>97</v>
      </c>
      <c r="B50" s="251" t="s">
        <v>339</v>
      </c>
      <c r="C50" s="252" t="s">
        <v>340</v>
      </c>
      <c r="D50" s="253" t="s">
        <v>278</v>
      </c>
      <c r="E50" s="254">
        <v>123</v>
      </c>
      <c r="F50" s="254">
        <v>123</v>
      </c>
      <c r="G50" s="254">
        <v>123</v>
      </c>
      <c r="H50" s="254">
        <v>123</v>
      </c>
      <c r="I50" s="255">
        <v>123</v>
      </c>
      <c r="J50" s="262"/>
      <c r="K50" s="263"/>
      <c r="M50" s="239"/>
    </row>
    <row r="51" spans="1:9" ht="13.5" customHeight="1">
      <c r="A51" s="243" t="s">
        <v>98</v>
      </c>
      <c r="B51" s="245" t="s">
        <v>341</v>
      </c>
      <c r="C51" s="245" t="s">
        <v>342</v>
      </c>
      <c r="D51" s="234" t="s">
        <v>278</v>
      </c>
      <c r="E51" s="245">
        <v>225</v>
      </c>
      <c r="F51" s="245">
        <v>225</v>
      </c>
      <c r="G51" s="245">
        <v>225</v>
      </c>
      <c r="H51" s="245">
        <v>241</v>
      </c>
      <c r="I51" s="245">
        <v>241</v>
      </c>
    </row>
    <row r="52" spans="1:9" ht="13.5" customHeight="1">
      <c r="A52" s="243" t="s">
        <v>99</v>
      </c>
      <c r="B52" s="245" t="s">
        <v>100</v>
      </c>
      <c r="C52" s="245" t="s">
        <v>101</v>
      </c>
      <c r="D52" s="234" t="s">
        <v>372</v>
      </c>
      <c r="G52" s="245">
        <v>600</v>
      </c>
      <c r="H52" s="245">
        <v>1200</v>
      </c>
      <c r="I52" s="245">
        <v>1200</v>
      </c>
    </row>
    <row r="53" spans="1:9" ht="13.5" customHeight="1">
      <c r="A53" s="243" t="s">
        <v>102</v>
      </c>
      <c r="B53" s="245" t="s">
        <v>103</v>
      </c>
      <c r="C53" s="245" t="s">
        <v>104</v>
      </c>
      <c r="D53" s="234" t="s">
        <v>278</v>
      </c>
      <c r="H53" s="245">
        <v>243</v>
      </c>
      <c r="I53" s="245">
        <v>243</v>
      </c>
    </row>
    <row r="54" spans="1:9" ht="13.5" customHeight="1">
      <c r="A54" s="243" t="s">
        <v>105</v>
      </c>
      <c r="B54" s="245" t="s">
        <v>343</v>
      </c>
      <c r="C54" s="245" t="s">
        <v>344</v>
      </c>
      <c r="D54" s="234" t="s">
        <v>278</v>
      </c>
      <c r="E54" s="245">
        <v>26</v>
      </c>
      <c r="F54" s="245">
        <v>26</v>
      </c>
      <c r="G54" s="245">
        <v>26</v>
      </c>
      <c r="H54" s="245">
        <v>26</v>
      </c>
      <c r="I54" s="245">
        <v>26</v>
      </c>
    </row>
    <row r="55" spans="1:13" s="238" customFormat="1" ht="15.75">
      <c r="A55" s="243" t="s">
        <v>106</v>
      </c>
      <c r="B55" s="251" t="s">
        <v>345</v>
      </c>
      <c r="C55" s="252" t="s">
        <v>346</v>
      </c>
      <c r="D55" s="253" t="s">
        <v>278</v>
      </c>
      <c r="E55" s="254">
        <v>5</v>
      </c>
      <c r="F55" s="254">
        <v>5</v>
      </c>
      <c r="G55" s="254">
        <v>5</v>
      </c>
      <c r="H55" s="255">
        <v>5</v>
      </c>
      <c r="I55" s="255">
        <v>5</v>
      </c>
      <c r="J55" s="262"/>
      <c r="K55" s="263"/>
      <c r="M55" s="239"/>
    </row>
    <row r="56" spans="1:13" s="240" customFormat="1" ht="13.5" customHeight="1">
      <c r="A56" s="243" t="s">
        <v>107</v>
      </c>
      <c r="B56" s="251" t="s">
        <v>347</v>
      </c>
      <c r="C56" s="252" t="s">
        <v>348</v>
      </c>
      <c r="D56" s="253" t="s">
        <v>278</v>
      </c>
      <c r="E56" s="254">
        <v>250</v>
      </c>
      <c r="F56" s="254">
        <v>250</v>
      </c>
      <c r="G56" s="254">
        <v>250</v>
      </c>
      <c r="H56" s="254">
        <v>250</v>
      </c>
      <c r="I56" s="255">
        <v>250</v>
      </c>
      <c r="J56" s="256"/>
      <c r="K56" s="257"/>
      <c r="M56" s="241"/>
    </row>
    <row r="57" spans="1:13" s="240" customFormat="1" ht="13.5" customHeight="1">
      <c r="A57" s="243" t="s">
        <v>108</v>
      </c>
      <c r="B57" s="251" t="s">
        <v>109</v>
      </c>
      <c r="C57" s="252" t="s">
        <v>110</v>
      </c>
      <c r="D57" s="253" t="s">
        <v>372</v>
      </c>
      <c r="E57" s="254"/>
      <c r="F57" s="254"/>
      <c r="G57" s="254">
        <v>2439</v>
      </c>
      <c r="H57" s="254">
        <v>3658</v>
      </c>
      <c r="I57" s="255">
        <v>3658</v>
      </c>
      <c r="J57" s="256"/>
      <c r="K57" s="257"/>
      <c r="M57" s="241"/>
    </row>
    <row r="58" spans="1:13" s="240" customFormat="1" ht="13.5" customHeight="1">
      <c r="A58" s="243" t="s">
        <v>111</v>
      </c>
      <c r="B58" s="251" t="s">
        <v>112</v>
      </c>
      <c r="C58" s="252" t="s">
        <v>113</v>
      </c>
      <c r="D58" s="253" t="s">
        <v>372</v>
      </c>
      <c r="E58" s="254"/>
      <c r="F58" s="254"/>
      <c r="G58" s="254">
        <v>2438</v>
      </c>
      <c r="H58" s="254">
        <v>2438</v>
      </c>
      <c r="I58" s="255">
        <v>2438</v>
      </c>
      <c r="J58" s="256"/>
      <c r="K58" s="257"/>
      <c r="M58" s="241"/>
    </row>
    <row r="59" spans="1:13" s="240" customFormat="1" ht="13.5" customHeight="1">
      <c r="A59" s="243" t="s">
        <v>114</v>
      </c>
      <c r="B59" s="251" t="s">
        <v>115</v>
      </c>
      <c r="C59" s="252" t="s">
        <v>116</v>
      </c>
      <c r="D59" s="253" t="s">
        <v>278</v>
      </c>
      <c r="E59" s="254"/>
      <c r="F59" s="254"/>
      <c r="G59" s="254">
        <v>610</v>
      </c>
      <c r="H59" s="254">
        <v>610</v>
      </c>
      <c r="I59" s="255">
        <v>610</v>
      </c>
      <c r="J59" s="256"/>
      <c r="K59" s="257"/>
      <c r="M59" s="241"/>
    </row>
    <row r="60" spans="1:13" s="240" customFormat="1" ht="13.5" customHeight="1">
      <c r="A60" s="243" t="s">
        <v>117</v>
      </c>
      <c r="B60" s="251" t="s">
        <v>349</v>
      </c>
      <c r="C60" s="252" t="s">
        <v>350</v>
      </c>
      <c r="D60" s="253">
        <v>43496</v>
      </c>
      <c r="E60" s="254">
        <v>2865</v>
      </c>
      <c r="F60" s="254">
        <v>2865</v>
      </c>
      <c r="G60" s="254">
        <v>2865</v>
      </c>
      <c r="H60" s="254">
        <v>2865</v>
      </c>
      <c r="I60" s="255">
        <v>2865</v>
      </c>
      <c r="J60" s="256"/>
      <c r="K60" s="257"/>
      <c r="M60" s="241"/>
    </row>
    <row r="61" spans="1:13" s="240" customFormat="1" ht="13.5" customHeight="1">
      <c r="A61" s="243" t="s">
        <v>118</v>
      </c>
      <c r="B61" s="251" t="s">
        <v>119</v>
      </c>
      <c r="C61" s="252" t="s">
        <v>120</v>
      </c>
      <c r="D61" s="253"/>
      <c r="E61" s="254">
        <v>175</v>
      </c>
      <c r="F61" s="254">
        <v>175</v>
      </c>
      <c r="G61" s="254">
        <v>175</v>
      </c>
      <c r="H61" s="254">
        <v>175</v>
      </c>
      <c r="I61" s="255">
        <v>175</v>
      </c>
      <c r="J61" s="256"/>
      <c r="K61" s="257"/>
      <c r="M61" s="241"/>
    </row>
    <row r="62" spans="1:13" s="240" customFormat="1" ht="13.5" customHeight="1">
      <c r="A62" s="243" t="s">
        <v>121</v>
      </c>
      <c r="B62" s="251" t="s">
        <v>351</v>
      </c>
      <c r="C62" s="252" t="s">
        <v>352</v>
      </c>
      <c r="D62" s="253" t="s">
        <v>278</v>
      </c>
      <c r="E62" s="254">
        <v>217</v>
      </c>
      <c r="F62" s="254">
        <v>217</v>
      </c>
      <c r="G62" s="254">
        <v>217</v>
      </c>
      <c r="H62" s="254">
        <v>217</v>
      </c>
      <c r="I62" s="255">
        <v>217</v>
      </c>
      <c r="J62" s="256"/>
      <c r="K62" s="257"/>
      <c r="M62" s="241"/>
    </row>
    <row r="63" spans="1:13" s="240" customFormat="1" ht="13.5" customHeight="1">
      <c r="A63" s="243" t="s">
        <v>122</v>
      </c>
      <c r="B63" s="244" t="s">
        <v>353</v>
      </c>
      <c r="C63" s="264" t="s">
        <v>354</v>
      </c>
      <c r="D63" s="253" t="s">
        <v>278</v>
      </c>
      <c r="E63" s="273">
        <v>15</v>
      </c>
      <c r="F63" s="273">
        <v>15</v>
      </c>
      <c r="G63" s="254">
        <v>15</v>
      </c>
      <c r="H63" s="254">
        <v>15</v>
      </c>
      <c r="I63" s="255">
        <v>15</v>
      </c>
      <c r="J63" s="256"/>
      <c r="K63" s="257"/>
      <c r="M63" s="241"/>
    </row>
    <row r="64" spans="1:13" s="240" customFormat="1" ht="13.5" customHeight="1">
      <c r="A64" s="243" t="s">
        <v>123</v>
      </c>
      <c r="B64" s="244" t="s">
        <v>353</v>
      </c>
      <c r="C64" s="264" t="s">
        <v>355</v>
      </c>
      <c r="D64" s="253" t="s">
        <v>278</v>
      </c>
      <c r="E64" s="273">
        <v>150</v>
      </c>
      <c r="F64" s="273">
        <v>150</v>
      </c>
      <c r="G64" s="254">
        <v>150</v>
      </c>
      <c r="H64" s="254">
        <v>226</v>
      </c>
      <c r="I64" s="255">
        <v>226</v>
      </c>
      <c r="J64" s="256"/>
      <c r="K64" s="257"/>
      <c r="M64" s="241"/>
    </row>
    <row r="65" spans="1:13" s="240" customFormat="1" ht="13.5" customHeight="1">
      <c r="A65" s="243" t="s">
        <v>124</v>
      </c>
      <c r="B65" s="244" t="s">
        <v>356</v>
      </c>
      <c r="C65" s="264" t="s">
        <v>357</v>
      </c>
      <c r="D65" s="253" t="s">
        <v>278</v>
      </c>
      <c r="E65" s="273">
        <v>75</v>
      </c>
      <c r="F65" s="273">
        <v>75</v>
      </c>
      <c r="G65" s="254">
        <v>75</v>
      </c>
      <c r="H65" s="254">
        <v>45</v>
      </c>
      <c r="I65" s="255">
        <v>45</v>
      </c>
      <c r="J65" s="256"/>
      <c r="K65" s="257"/>
      <c r="M65" s="241"/>
    </row>
    <row r="66" spans="1:13" s="240" customFormat="1" ht="13.5" customHeight="1">
      <c r="A66" s="243" t="s">
        <v>125</v>
      </c>
      <c r="B66" s="251"/>
      <c r="C66" s="252" t="s">
        <v>126</v>
      </c>
      <c r="D66" s="253" t="s">
        <v>372</v>
      </c>
      <c r="E66" s="254"/>
      <c r="F66" s="254"/>
      <c r="G66" s="254">
        <v>347</v>
      </c>
      <c r="H66" s="254">
        <v>347</v>
      </c>
      <c r="I66" s="255">
        <v>347</v>
      </c>
      <c r="J66" s="256"/>
      <c r="K66" s="257"/>
      <c r="M66" s="241"/>
    </row>
    <row r="67" spans="1:13" s="240" customFormat="1" ht="13.5" customHeight="1">
      <c r="A67" s="243" t="s">
        <v>127</v>
      </c>
      <c r="B67" s="251" t="s">
        <v>128</v>
      </c>
      <c r="C67" s="252" t="s">
        <v>129</v>
      </c>
      <c r="D67" s="253" t="s">
        <v>372</v>
      </c>
      <c r="E67" s="254"/>
      <c r="F67" s="254"/>
      <c r="G67" s="254">
        <v>54</v>
      </c>
      <c r="H67" s="254">
        <v>216</v>
      </c>
      <c r="I67" s="255">
        <v>216</v>
      </c>
      <c r="J67" s="256"/>
      <c r="K67" s="257"/>
      <c r="M67" s="241"/>
    </row>
    <row r="68" spans="1:13" s="240" customFormat="1" ht="13.5" customHeight="1">
      <c r="A68" s="243" t="s">
        <v>130</v>
      </c>
      <c r="B68" s="251"/>
      <c r="C68" s="252" t="s">
        <v>131</v>
      </c>
      <c r="D68" s="253" t="s">
        <v>372</v>
      </c>
      <c r="E68" s="254"/>
      <c r="F68" s="254"/>
      <c r="G68" s="254">
        <v>380</v>
      </c>
      <c r="H68" s="254">
        <v>380</v>
      </c>
      <c r="I68" s="255">
        <v>380</v>
      </c>
      <c r="J68" s="256"/>
      <c r="K68" s="257"/>
      <c r="M68" s="241"/>
    </row>
    <row r="69" spans="1:13" s="240" customFormat="1" ht="13.5" customHeight="1">
      <c r="A69" s="243" t="s">
        <v>132</v>
      </c>
      <c r="B69" s="251" t="s">
        <v>358</v>
      </c>
      <c r="C69" s="252" t="s">
        <v>359</v>
      </c>
      <c r="D69" s="253" t="s">
        <v>278</v>
      </c>
      <c r="E69" s="254">
        <v>1800</v>
      </c>
      <c r="F69" s="254">
        <v>1800</v>
      </c>
      <c r="G69" s="254">
        <v>1800</v>
      </c>
      <c r="H69" s="254">
        <v>1500</v>
      </c>
      <c r="I69" s="255">
        <v>1500</v>
      </c>
      <c r="J69" s="256"/>
      <c r="K69" s="257"/>
      <c r="M69" s="241"/>
    </row>
    <row r="70" spans="1:13" s="240" customFormat="1" ht="13.5" customHeight="1">
      <c r="A70" s="243" t="s">
        <v>133</v>
      </c>
      <c r="B70" s="251" t="s">
        <v>360</v>
      </c>
      <c r="C70" s="252" t="s">
        <v>361</v>
      </c>
      <c r="D70" s="253" t="s">
        <v>278</v>
      </c>
      <c r="E70" s="254">
        <v>1875</v>
      </c>
      <c r="F70" s="254">
        <v>2000</v>
      </c>
      <c r="G70" s="254">
        <v>2000</v>
      </c>
      <c r="H70" s="254">
        <v>1700</v>
      </c>
      <c r="I70" s="255">
        <v>1700</v>
      </c>
      <c r="J70" s="256"/>
      <c r="K70" s="257"/>
      <c r="M70" s="241"/>
    </row>
    <row r="71" spans="1:9" ht="13.5" customHeight="1">
      <c r="A71" s="243" t="s">
        <v>134</v>
      </c>
      <c r="B71" s="1346" t="s">
        <v>362</v>
      </c>
      <c r="C71" s="1346"/>
      <c r="E71" s="283">
        <f>SUM(E12:E70)</f>
        <v>127862</v>
      </c>
      <c r="F71" s="283">
        <f>SUM(F12:F70)</f>
        <v>115727</v>
      </c>
      <c r="G71" s="283">
        <f>SUM(G12:G70)</f>
        <v>108085</v>
      </c>
      <c r="H71" s="283">
        <f>SUM(H12:H70)</f>
        <v>165363</v>
      </c>
      <c r="I71" s="283">
        <f>SUM(I12:I70)</f>
        <v>164803</v>
      </c>
    </row>
    <row r="72" spans="1:8" ht="9.75" customHeight="1">
      <c r="A72" s="243"/>
      <c r="B72" s="231"/>
      <c r="C72" s="244"/>
      <c r="E72" s="242"/>
      <c r="F72" s="242"/>
      <c r="G72" s="242"/>
      <c r="H72" s="242"/>
    </row>
    <row r="73" spans="5:8" ht="6.75" customHeight="1">
      <c r="E73" s="242"/>
      <c r="F73" s="242"/>
      <c r="G73" s="242"/>
      <c r="H73" s="242"/>
    </row>
    <row r="74" spans="5:8" ht="13.5" customHeight="1">
      <c r="E74" s="242"/>
      <c r="F74" s="242"/>
      <c r="G74" s="242"/>
      <c r="H74" s="242"/>
    </row>
  </sheetData>
  <sheetProtection/>
  <mergeCells count="10">
    <mergeCell ref="B71:C71"/>
    <mergeCell ref="E7:I7"/>
    <mergeCell ref="C1:H1"/>
    <mergeCell ref="A2:H2"/>
    <mergeCell ref="A3:H3"/>
    <mergeCell ref="A4:H4"/>
    <mergeCell ref="A6:A8"/>
    <mergeCell ref="B7:B8"/>
    <mergeCell ref="C7:C8"/>
    <mergeCell ref="D7:D8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zoomScalePageLayoutView="0" workbookViewId="0" topLeftCell="A1">
      <selection activeCell="B18" sqref="B18:J18"/>
    </sheetView>
  </sheetViews>
  <sheetFormatPr defaultColWidth="10.28125" defaultRowHeight="12.75"/>
  <cols>
    <col min="1" max="1" width="3.140625" style="1006" customWidth="1"/>
    <col min="2" max="2" width="31.57421875" style="1006" customWidth="1"/>
    <col min="3" max="3" width="16.8515625" style="1006" bestFit="1" customWidth="1"/>
    <col min="4" max="4" width="15.57421875" style="1006" customWidth="1"/>
    <col min="5" max="5" width="9.8515625" style="1006" bestFit="1" customWidth="1"/>
    <col min="6" max="6" width="12.7109375" style="1006" bestFit="1" customWidth="1"/>
    <col min="7" max="7" width="12.140625" style="1006" bestFit="1" customWidth="1"/>
    <col min="8" max="8" width="10.8515625" style="1006" bestFit="1" customWidth="1"/>
    <col min="9" max="9" width="27.28125" style="1006" bestFit="1" customWidth="1"/>
    <col min="10" max="10" width="9.00390625" style="1006" bestFit="1" customWidth="1"/>
    <col min="11" max="12" width="10.28125" style="1006" customWidth="1"/>
    <col min="13" max="16384" width="10.28125" style="1027" customWidth="1"/>
  </cols>
  <sheetData>
    <row r="1" spans="1:10" s="1006" customFormat="1" ht="15.75">
      <c r="A1" s="1355" t="s">
        <v>916</v>
      </c>
      <c r="B1" s="1355"/>
      <c r="C1" s="1355"/>
      <c r="D1" s="1355"/>
      <c r="E1" s="1355"/>
      <c r="F1" s="1355"/>
      <c r="G1" s="1355"/>
      <c r="H1" s="1355"/>
      <c r="I1" s="1355"/>
      <c r="J1" s="1355"/>
    </row>
    <row r="2" s="1006" customFormat="1" ht="26.25" customHeight="1"/>
    <row r="3" spans="2:10" s="1006" customFormat="1" ht="17.25" customHeight="1">
      <c r="B3" s="1358" t="s">
        <v>836</v>
      </c>
      <c r="C3" s="1358"/>
      <c r="D3" s="1358"/>
      <c r="E3" s="1358"/>
      <c r="F3" s="1358"/>
      <c r="G3" s="1358"/>
      <c r="H3" s="1358"/>
      <c r="I3" s="1358"/>
      <c r="J3" s="1358"/>
    </row>
    <row r="4" spans="2:10" s="1006" customFormat="1" ht="17.25" customHeight="1">
      <c r="B4" s="1358" t="s">
        <v>915</v>
      </c>
      <c r="C4" s="1358"/>
      <c r="D4" s="1358"/>
      <c r="E4" s="1358"/>
      <c r="F4" s="1358"/>
      <c r="G4" s="1358"/>
      <c r="H4" s="1358"/>
      <c r="I4" s="1358"/>
      <c r="J4" s="1358"/>
    </row>
    <row r="5" spans="2:10" s="1006" customFormat="1" ht="16.5" customHeight="1">
      <c r="B5" s="1358" t="s">
        <v>818</v>
      </c>
      <c r="C5" s="1358"/>
      <c r="D5" s="1358"/>
      <c r="E5" s="1358"/>
      <c r="F5" s="1358"/>
      <c r="G5" s="1358"/>
      <c r="H5" s="1358"/>
      <c r="I5" s="1358"/>
      <c r="J5" s="1358"/>
    </row>
    <row r="6" spans="2:10" s="1006" customFormat="1" ht="15" customHeight="1">
      <c r="B6" s="1358"/>
      <c r="C6" s="1358"/>
      <c r="D6" s="1358"/>
      <c r="E6" s="1358"/>
      <c r="F6" s="1358"/>
      <c r="G6" s="1358"/>
      <c r="H6" s="1358"/>
      <c r="I6" s="1358"/>
      <c r="J6" s="1358"/>
    </row>
    <row r="7" spans="2:10" s="1006" customFormat="1" ht="15" customHeight="1">
      <c r="B7" s="1366" t="s">
        <v>260</v>
      </c>
      <c r="C7" s="1366"/>
      <c r="D7" s="1366"/>
      <c r="E7" s="1366"/>
      <c r="F7" s="1366"/>
      <c r="G7" s="1366"/>
      <c r="H7" s="1366"/>
      <c r="I7" s="1366"/>
      <c r="J7" s="1366"/>
    </row>
    <row r="8" spans="1:10" s="1008" customFormat="1" ht="13.5" customHeight="1">
      <c r="A8" s="1356" t="s">
        <v>393</v>
      </c>
      <c r="B8" s="1007" t="s">
        <v>52</v>
      </c>
      <c r="C8" s="1007" t="s">
        <v>53</v>
      </c>
      <c r="D8" s="1007" t="s">
        <v>54</v>
      </c>
      <c r="E8" s="1007" t="s">
        <v>55</v>
      </c>
      <c r="F8" s="1007" t="s">
        <v>394</v>
      </c>
      <c r="G8" s="1007" t="s">
        <v>395</v>
      </c>
      <c r="H8" s="1007" t="s">
        <v>396</v>
      </c>
      <c r="I8" s="1007" t="s">
        <v>493</v>
      </c>
      <c r="J8" s="1007" t="s">
        <v>499</v>
      </c>
    </row>
    <row r="9" spans="1:10" s="1009" customFormat="1" ht="17.25" customHeight="1">
      <c r="A9" s="1357"/>
      <c r="B9" s="1360" t="s">
        <v>76</v>
      </c>
      <c r="C9" s="1362" t="s">
        <v>819</v>
      </c>
      <c r="D9" s="1362" t="s">
        <v>815</v>
      </c>
      <c r="E9" s="1360" t="s">
        <v>365</v>
      </c>
      <c r="F9" s="1364" t="s">
        <v>366</v>
      </c>
      <c r="G9" s="1360" t="s">
        <v>367</v>
      </c>
      <c r="H9" s="1362" t="s">
        <v>711</v>
      </c>
      <c r="I9" s="1359" t="s">
        <v>368</v>
      </c>
      <c r="J9" s="1359"/>
    </row>
    <row r="10" spans="1:10" s="1009" customFormat="1" ht="30" customHeight="1">
      <c r="A10" s="1357"/>
      <c r="B10" s="1361"/>
      <c r="C10" s="1363"/>
      <c r="D10" s="1363"/>
      <c r="E10" s="1361"/>
      <c r="F10" s="1365"/>
      <c r="G10" s="1361"/>
      <c r="H10" s="1363"/>
      <c r="I10" s="1007" t="s">
        <v>369</v>
      </c>
      <c r="J10" s="1007" t="s">
        <v>370</v>
      </c>
    </row>
    <row r="11" spans="1:10" s="1008" customFormat="1" ht="16.5" customHeight="1">
      <c r="A11" s="1010" t="s">
        <v>403</v>
      </c>
      <c r="B11" s="1011" t="s">
        <v>371</v>
      </c>
      <c r="C11" s="1012"/>
      <c r="D11" s="1012"/>
      <c r="E11" s="1012"/>
      <c r="F11" s="1012"/>
      <c r="G11" s="1012"/>
      <c r="H11" s="1012"/>
      <c r="I11" s="1012"/>
      <c r="J11" s="1012"/>
    </row>
    <row r="12" spans="1:10" s="1009" customFormat="1" ht="7.5" customHeight="1">
      <c r="A12" s="1010"/>
      <c r="B12" s="1013"/>
      <c r="C12" s="1014"/>
      <c r="D12" s="1014"/>
      <c r="E12" s="1015"/>
      <c r="F12" s="1016"/>
      <c r="G12" s="1016"/>
      <c r="H12" s="1014"/>
      <c r="I12" s="1017"/>
      <c r="J12" s="1014"/>
    </row>
    <row r="13" spans="1:12" s="1021" customFormat="1" ht="15" customHeight="1">
      <c r="A13" s="1010" t="s">
        <v>411</v>
      </c>
      <c r="B13" s="1018" t="s">
        <v>374</v>
      </c>
      <c r="C13" s="1019">
        <f>SUM(C12:C12)</f>
        <v>0</v>
      </c>
      <c r="D13" s="1019">
        <f>SUM(D12:D12)</f>
        <v>0</v>
      </c>
      <c r="E13" s="1020"/>
      <c r="F13" s="1020"/>
      <c r="G13" s="1020"/>
      <c r="H13" s="1019">
        <f>SUM(H12:H12)</f>
        <v>0</v>
      </c>
      <c r="I13" s="1017"/>
      <c r="J13" s="1019">
        <f>SUM(J12)</f>
        <v>0</v>
      </c>
      <c r="K13" s="1008"/>
      <c r="L13" s="1008"/>
    </row>
    <row r="14" spans="1:12" s="1021" customFormat="1" ht="15" customHeight="1">
      <c r="A14" s="1022"/>
      <c r="B14" s="1009"/>
      <c r="C14" s="1023"/>
      <c r="D14" s="1023"/>
      <c r="E14" s="1024"/>
      <c r="F14" s="1024"/>
      <c r="G14" s="1024"/>
      <c r="H14" s="1023"/>
      <c r="I14" s="1025"/>
      <c r="J14" s="1026"/>
      <c r="K14" s="1008"/>
      <c r="L14" s="1008"/>
    </row>
    <row r="15" spans="1:12" s="1021" customFormat="1" ht="16.5" customHeight="1">
      <c r="A15" s="1022"/>
      <c r="B15" s="1009"/>
      <c r="C15" s="1023"/>
      <c r="D15" s="1023"/>
      <c r="E15" s="1024"/>
      <c r="F15" s="1024"/>
      <c r="G15" s="1024"/>
      <c r="H15" s="1023"/>
      <c r="I15" s="1025"/>
      <c r="J15" s="1026"/>
      <c r="K15" s="1008"/>
      <c r="L15" s="1008"/>
    </row>
    <row r="16" spans="1:12" s="1021" customFormat="1" ht="15.75">
      <c r="A16" s="1022"/>
      <c r="B16" s="1358" t="s">
        <v>836</v>
      </c>
      <c r="C16" s="1358"/>
      <c r="D16" s="1358"/>
      <c r="E16" s="1358"/>
      <c r="F16" s="1358"/>
      <c r="G16" s="1358"/>
      <c r="H16" s="1358"/>
      <c r="I16" s="1358"/>
      <c r="J16" s="1358"/>
      <c r="K16" s="1008"/>
      <c r="L16" s="1008"/>
    </row>
    <row r="17" spans="1:12" s="1021" customFormat="1" ht="15.75">
      <c r="A17" s="1022"/>
      <c r="B17" s="1358" t="s">
        <v>924</v>
      </c>
      <c r="C17" s="1358"/>
      <c r="D17" s="1358"/>
      <c r="E17" s="1358"/>
      <c r="F17" s="1358"/>
      <c r="G17" s="1358"/>
      <c r="H17" s="1358"/>
      <c r="I17" s="1358"/>
      <c r="J17" s="1358"/>
      <c r="K17" s="1008"/>
      <c r="L17" s="1008"/>
    </row>
    <row r="18" spans="1:12" s="1021" customFormat="1" ht="15.75">
      <c r="A18" s="1022"/>
      <c r="B18" s="1358" t="s">
        <v>363</v>
      </c>
      <c r="C18" s="1358"/>
      <c r="D18" s="1358"/>
      <c r="E18" s="1358"/>
      <c r="F18" s="1358"/>
      <c r="G18" s="1358"/>
      <c r="H18" s="1358"/>
      <c r="I18" s="1358"/>
      <c r="J18" s="1358"/>
      <c r="K18" s="1008"/>
      <c r="L18" s="1008"/>
    </row>
    <row r="19" spans="1:12" s="1021" customFormat="1" ht="15.75">
      <c r="A19" s="1022"/>
      <c r="B19" s="1009"/>
      <c r="C19" s="1023"/>
      <c r="D19" s="1023"/>
      <c r="E19" s="1024"/>
      <c r="F19" s="1024"/>
      <c r="G19" s="1024"/>
      <c r="H19" s="1023"/>
      <c r="I19" s="1025"/>
      <c r="J19" s="1026"/>
      <c r="K19" s="1008"/>
      <c r="L19" s="1008"/>
    </row>
    <row r="20" spans="2:10" ht="15.75">
      <c r="B20" s="1366" t="s">
        <v>260</v>
      </c>
      <c r="C20" s="1366"/>
      <c r="D20" s="1366"/>
      <c r="E20" s="1366"/>
      <c r="F20" s="1366"/>
      <c r="G20" s="1366"/>
      <c r="H20" s="1366"/>
      <c r="I20" s="1366"/>
      <c r="J20" s="1366"/>
    </row>
    <row r="21" spans="1:10" s="1008" customFormat="1" ht="15.75">
      <c r="A21" s="1356" t="s">
        <v>393</v>
      </c>
      <c r="B21" s="1007" t="s">
        <v>52</v>
      </c>
      <c r="C21" s="1007" t="s">
        <v>53</v>
      </c>
      <c r="D21" s="1007" t="s">
        <v>54</v>
      </c>
      <c r="E21" s="1007" t="s">
        <v>55</v>
      </c>
      <c r="F21" s="1007" t="s">
        <v>394</v>
      </c>
      <c r="G21" s="1007" t="s">
        <v>395</v>
      </c>
      <c r="H21" s="1007" t="s">
        <v>396</v>
      </c>
      <c r="I21" s="1007" t="s">
        <v>493</v>
      </c>
      <c r="J21" s="1007" t="s">
        <v>499</v>
      </c>
    </row>
    <row r="22" spans="1:10" s="1009" customFormat="1" ht="15.75" customHeight="1">
      <c r="A22" s="1357"/>
      <c r="B22" s="1360" t="s">
        <v>76</v>
      </c>
      <c r="C22" s="1362" t="s">
        <v>364</v>
      </c>
      <c r="D22" s="1362" t="s">
        <v>815</v>
      </c>
      <c r="E22" s="1360" t="s">
        <v>365</v>
      </c>
      <c r="F22" s="1364" t="s">
        <v>366</v>
      </c>
      <c r="G22" s="1360" t="s">
        <v>367</v>
      </c>
      <c r="H22" s="1362" t="s">
        <v>711</v>
      </c>
      <c r="I22" s="1359" t="s">
        <v>368</v>
      </c>
      <c r="J22" s="1359"/>
    </row>
    <row r="23" spans="1:10" s="1009" customFormat="1" ht="29.25" customHeight="1">
      <c r="A23" s="1357"/>
      <c r="B23" s="1361"/>
      <c r="C23" s="1363"/>
      <c r="D23" s="1363"/>
      <c r="E23" s="1361"/>
      <c r="F23" s="1365"/>
      <c r="G23" s="1361"/>
      <c r="H23" s="1363"/>
      <c r="I23" s="1007" t="s">
        <v>369</v>
      </c>
      <c r="J23" s="1007" t="s">
        <v>370</v>
      </c>
    </row>
    <row r="24" spans="1:10" s="1008" customFormat="1" ht="15.75">
      <c r="A24" s="1010" t="s">
        <v>403</v>
      </c>
      <c r="B24" s="1011" t="s">
        <v>840</v>
      </c>
      <c r="C24" s="1012"/>
      <c r="D24" s="1012"/>
      <c r="E24" s="1012"/>
      <c r="F24" s="1012"/>
      <c r="G24" s="1012"/>
      <c r="H24" s="1012"/>
      <c r="I24" s="1012"/>
      <c r="J24" s="1012"/>
    </row>
    <row r="25" spans="1:10" s="1009" customFormat="1" ht="15.75">
      <c r="A25" s="1010" t="s">
        <v>411</v>
      </c>
      <c r="B25" s="1013" t="s">
        <v>837</v>
      </c>
      <c r="C25" s="1014">
        <v>84</v>
      </c>
      <c r="D25" s="1014">
        <v>84</v>
      </c>
      <c r="E25" s="1015" t="s">
        <v>838</v>
      </c>
      <c r="F25" s="1015"/>
      <c r="G25" s="1015" t="s">
        <v>838</v>
      </c>
      <c r="H25" s="1014">
        <v>84</v>
      </c>
      <c r="I25" s="1017">
        <v>0</v>
      </c>
      <c r="J25" s="1015">
        <v>0</v>
      </c>
    </row>
    <row r="26" spans="1:12" s="1021" customFormat="1" ht="15.75">
      <c r="A26" s="1010" t="s">
        <v>412</v>
      </c>
      <c r="B26" s="1018" t="s">
        <v>374</v>
      </c>
      <c r="C26" s="1019">
        <f>SUM(C25:C25)</f>
        <v>84</v>
      </c>
      <c r="D26" s="1019">
        <f>SUM(D25:D25)</f>
        <v>84</v>
      </c>
      <c r="E26" s="1020"/>
      <c r="F26" s="1020"/>
      <c r="G26" s="1020"/>
      <c r="H26" s="1019">
        <f>SUM(H25:H25)</f>
        <v>84</v>
      </c>
      <c r="I26" s="1017"/>
      <c r="J26" s="1015" t="s">
        <v>373</v>
      </c>
      <c r="K26" s="1008"/>
      <c r="L26" s="1008"/>
    </row>
    <row r="28" spans="1:10" ht="15.75">
      <c r="A28" s="1010" t="s">
        <v>403</v>
      </c>
      <c r="B28" s="1011" t="s">
        <v>839</v>
      </c>
      <c r="C28" s="1012"/>
      <c r="D28" s="1012"/>
      <c r="E28" s="1012"/>
      <c r="F28" s="1012"/>
      <c r="G28" s="1012"/>
      <c r="H28" s="1012"/>
      <c r="I28" s="1012"/>
      <c r="J28" s="1012"/>
    </row>
    <row r="29" spans="1:10" ht="15.75">
      <c r="A29" s="1010" t="s">
        <v>411</v>
      </c>
      <c r="B29" s="1013" t="s">
        <v>837</v>
      </c>
      <c r="C29" s="1014">
        <v>20</v>
      </c>
      <c r="D29" s="1014">
        <v>20</v>
      </c>
      <c r="E29" s="1015" t="s">
        <v>838</v>
      </c>
      <c r="F29" s="1015"/>
      <c r="G29" s="1015" t="s">
        <v>838</v>
      </c>
      <c r="H29" s="1014">
        <v>20</v>
      </c>
      <c r="I29" s="1017">
        <v>0</v>
      </c>
      <c r="J29" s="1015">
        <v>0</v>
      </c>
    </row>
    <row r="30" spans="1:10" ht="15.75">
      <c r="A30" s="1010" t="s">
        <v>412</v>
      </c>
      <c r="B30" s="1018" t="s">
        <v>374</v>
      </c>
      <c r="C30" s="1019">
        <f>SUM(C29:C29)</f>
        <v>20</v>
      </c>
      <c r="D30" s="1019">
        <f>SUM(D29:D29)</f>
        <v>20</v>
      </c>
      <c r="E30" s="1020"/>
      <c r="F30" s="1020"/>
      <c r="G30" s="1020"/>
      <c r="H30" s="1019">
        <f>SUM(H29:H29)</f>
        <v>20</v>
      </c>
      <c r="I30" s="1017"/>
      <c r="J30" s="1015" t="s">
        <v>373</v>
      </c>
    </row>
  </sheetData>
  <sheetProtection/>
  <mergeCells count="28">
    <mergeCell ref="B16:J16"/>
    <mergeCell ref="B17:J17"/>
    <mergeCell ref="B18:J18"/>
    <mergeCell ref="B20:J20"/>
    <mergeCell ref="A21:A23"/>
    <mergeCell ref="B22:B23"/>
    <mergeCell ref="C22:C23"/>
    <mergeCell ref="D22:D23"/>
    <mergeCell ref="E22:E23"/>
    <mergeCell ref="F22:F23"/>
    <mergeCell ref="G22:G23"/>
    <mergeCell ref="H22:H23"/>
    <mergeCell ref="I22:J22"/>
    <mergeCell ref="A1:J1"/>
    <mergeCell ref="A8:A10"/>
    <mergeCell ref="B3:J3"/>
    <mergeCell ref="B5:J5"/>
    <mergeCell ref="I9:J9"/>
    <mergeCell ref="B9:B10"/>
    <mergeCell ref="B4:J4"/>
    <mergeCell ref="C9:C10"/>
    <mergeCell ref="D9:D10"/>
    <mergeCell ref="B6:J6"/>
    <mergeCell ref="H9:H10"/>
    <mergeCell ref="E9:E10"/>
    <mergeCell ref="F9:F10"/>
    <mergeCell ref="G9:G10"/>
    <mergeCell ref="B7:J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48"/>
  <sheetViews>
    <sheetView zoomScale="120" zoomScaleNormal="120" zoomScalePageLayoutView="0" workbookViewId="0" topLeftCell="A13">
      <selection activeCell="G8" sqref="G8"/>
    </sheetView>
  </sheetViews>
  <sheetFormatPr defaultColWidth="9.140625" defaultRowHeight="12.75"/>
  <cols>
    <col min="1" max="1" width="4.8515625" style="93" customWidth="1"/>
    <col min="2" max="2" width="41.8515625" style="93" customWidth="1"/>
    <col min="3" max="3" width="10.140625" style="94" customWidth="1"/>
    <col min="4" max="4" width="11.140625" style="94" customWidth="1"/>
    <col min="5" max="5" width="0.13671875" style="94" customWidth="1"/>
    <col min="6" max="6" width="37.140625" style="94" customWidth="1"/>
    <col min="7" max="7" width="11.57421875" style="94" customWidth="1"/>
    <col min="8" max="8" width="14.57421875" style="94" customWidth="1"/>
    <col min="9" max="9" width="14.57421875" style="94" hidden="1" customWidth="1"/>
    <col min="10" max="25" width="9.140625" style="93" customWidth="1"/>
    <col min="26" max="16384" width="9.140625" style="10" customWidth="1"/>
  </cols>
  <sheetData>
    <row r="1" spans="2:10" ht="12.75" customHeight="1">
      <c r="B1" s="1133" t="s">
        <v>914</v>
      </c>
      <c r="C1" s="1133"/>
      <c r="D1" s="1133"/>
      <c r="E1" s="1133"/>
      <c r="F1" s="1133"/>
      <c r="G1" s="1133"/>
      <c r="H1" s="1133"/>
      <c r="I1" s="1133"/>
      <c r="J1" s="486"/>
    </row>
    <row r="2" spans="2:9" ht="11.25">
      <c r="B2" s="370"/>
      <c r="I2" s="95"/>
    </row>
    <row r="3" spans="1:25" s="71" customFormat="1" ht="11.25">
      <c r="A3" s="96"/>
      <c r="B3" s="1150" t="s">
        <v>841</v>
      </c>
      <c r="C3" s="1150"/>
      <c r="D3" s="1150"/>
      <c r="E3" s="1150"/>
      <c r="F3" s="1150"/>
      <c r="G3" s="1150"/>
      <c r="H3" s="1150"/>
      <c r="I3" s="1150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s="71" customFormat="1" ht="11.25">
      <c r="A4" s="96"/>
      <c r="B4" s="1150" t="s">
        <v>947</v>
      </c>
      <c r="C4" s="1150"/>
      <c r="D4" s="1150"/>
      <c r="E4" s="1150"/>
      <c r="F4" s="1150"/>
      <c r="G4" s="1150"/>
      <c r="H4" s="1150"/>
      <c r="I4" s="1150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s="71" customFormat="1" ht="12.75" customHeight="1">
      <c r="A5" s="1151" t="s">
        <v>257</v>
      </c>
      <c r="B5" s="1151"/>
      <c r="C5" s="1151"/>
      <c r="D5" s="1151"/>
      <c r="E5" s="1151"/>
      <c r="F5" s="1151"/>
      <c r="G5" s="1151"/>
      <c r="H5" s="1151"/>
      <c r="I5" s="1151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19" s="71" customFormat="1" ht="12.75" customHeight="1">
      <c r="A6" s="1152" t="s">
        <v>51</v>
      </c>
      <c r="B6" s="1154" t="s">
        <v>52</v>
      </c>
      <c r="C6" s="1155" t="s">
        <v>53</v>
      </c>
      <c r="D6" s="1155"/>
      <c r="E6" s="1156"/>
      <c r="F6" s="1157" t="s">
        <v>54</v>
      </c>
      <c r="G6" s="1158" t="s">
        <v>55</v>
      </c>
      <c r="H6" s="1159"/>
      <c r="I6" s="1160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s="71" customFormat="1" ht="12.75" customHeight="1">
      <c r="A7" s="1152"/>
      <c r="B7" s="1154"/>
      <c r="C7" s="1147" t="s">
        <v>810</v>
      </c>
      <c r="D7" s="1147"/>
      <c r="E7" s="1148"/>
      <c r="F7" s="1157"/>
      <c r="G7" s="1147" t="s">
        <v>810</v>
      </c>
      <c r="H7" s="1147"/>
      <c r="I7" s="1149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s="72" customFormat="1" ht="36" customHeight="1" thickBot="1">
      <c r="A8" s="1153"/>
      <c r="B8" s="1058" t="s">
        <v>56</v>
      </c>
      <c r="C8" s="884" t="s">
        <v>920</v>
      </c>
      <c r="D8" s="884" t="s">
        <v>921</v>
      </c>
      <c r="E8" s="1059" t="s">
        <v>922</v>
      </c>
      <c r="F8" s="1060" t="s">
        <v>60</v>
      </c>
      <c r="G8" s="911" t="s">
        <v>57</v>
      </c>
      <c r="H8" s="911" t="s">
        <v>58</v>
      </c>
      <c r="I8" s="1059" t="s">
        <v>922</v>
      </c>
      <c r="J8" s="812"/>
      <c r="K8" s="117"/>
      <c r="L8" s="117"/>
      <c r="M8" s="117"/>
      <c r="N8" s="117"/>
      <c r="O8" s="117"/>
      <c r="P8" s="117"/>
      <c r="Q8" s="117"/>
      <c r="R8" s="117"/>
      <c r="S8" s="117"/>
    </row>
    <row r="9" spans="1:25" ht="11.25" customHeight="1">
      <c r="A9" s="1061">
        <v>1</v>
      </c>
      <c r="B9" s="1062" t="s">
        <v>20</v>
      </c>
      <c r="C9" s="1063"/>
      <c r="D9" s="1063"/>
      <c r="E9" s="1063"/>
      <c r="F9" s="1064" t="s">
        <v>21</v>
      </c>
      <c r="G9" s="1063"/>
      <c r="H9" s="1063"/>
      <c r="I9" s="1065"/>
      <c r="J9" s="111"/>
      <c r="T9" s="10"/>
      <c r="U9" s="10"/>
      <c r="V9" s="10"/>
      <c r="W9" s="10"/>
      <c r="X9" s="10"/>
      <c r="Y9" s="10"/>
    </row>
    <row r="10" spans="1:25" ht="11.25">
      <c r="A10" s="1066">
        <f>A9+1</f>
        <v>2</v>
      </c>
      <c r="B10" s="38" t="s">
        <v>31</v>
      </c>
      <c r="C10" s="179"/>
      <c r="D10" s="179"/>
      <c r="E10" s="179"/>
      <c r="F10" s="310" t="s">
        <v>22</v>
      </c>
      <c r="G10" s="179">
        <f>'Össz. önk. mérleg-nettósított'!G10</f>
        <v>62091</v>
      </c>
      <c r="H10" s="179">
        <f>'Össz. önk. mérleg-nettósított'!H10</f>
        <v>63473</v>
      </c>
      <c r="I10" s="1067">
        <f>'Össz. önk. mérleg-nettósított'!I10</f>
        <v>0</v>
      </c>
      <c r="J10" s="111"/>
      <c r="T10" s="10"/>
      <c r="U10" s="10"/>
      <c r="V10" s="10"/>
      <c r="W10" s="10"/>
      <c r="X10" s="10"/>
      <c r="Y10" s="10"/>
    </row>
    <row r="11" spans="1:25" ht="11.25">
      <c r="A11" s="1066">
        <f aca="true" t="shared" si="0" ref="A11:A47">A10+1</f>
        <v>3</v>
      </c>
      <c r="B11" s="38" t="s">
        <v>32</v>
      </c>
      <c r="C11" s="179">
        <f>'Össz. önk. mérleg-nettósított'!C11</f>
        <v>234398</v>
      </c>
      <c r="D11" s="179">
        <f>'Össz. önk. mérleg-nettósított'!D11</f>
        <v>246775</v>
      </c>
      <c r="E11" s="179">
        <f>'Össz. önk. mérleg-nettósított'!E11</f>
        <v>0</v>
      </c>
      <c r="F11" s="310" t="s">
        <v>23</v>
      </c>
      <c r="G11" s="179">
        <f>'Össz. önk. mérleg-nettósított'!G11</f>
        <v>11143</v>
      </c>
      <c r="H11" s="179">
        <f>'Össz. önk. mérleg-nettósított'!H11</f>
        <v>11257</v>
      </c>
      <c r="I11" s="1067">
        <f>'Össz. önk. mérleg-nettósított'!I11</f>
        <v>0</v>
      </c>
      <c r="J11" s="111"/>
      <c r="T11" s="10"/>
      <c r="U11" s="10"/>
      <c r="V11" s="10"/>
      <c r="W11" s="10"/>
      <c r="X11" s="10"/>
      <c r="Y11" s="10"/>
    </row>
    <row r="12" spans="1:25" ht="11.25">
      <c r="A12" s="1066">
        <f t="shared" si="0"/>
        <v>4</v>
      </c>
      <c r="B12" s="38" t="s">
        <v>718</v>
      </c>
      <c r="C12" s="179">
        <f>'Össz. önk. mérleg-nettósított'!C12</f>
        <v>0</v>
      </c>
      <c r="D12" s="179">
        <f>'Össz. önk. mérleg-nettósított'!D12</f>
        <v>0</v>
      </c>
      <c r="E12" s="179">
        <f>'Össz. önk. mérleg-nettósított'!E12</f>
        <v>0</v>
      </c>
      <c r="F12" s="310" t="s">
        <v>25</v>
      </c>
      <c r="G12" s="179">
        <f>'Össz. önk. mérleg-nettósított'!G12</f>
        <v>67862</v>
      </c>
      <c r="H12" s="179">
        <f>'Össz. önk. mérleg-nettósított'!H12</f>
        <v>70408</v>
      </c>
      <c r="I12" s="1067">
        <f>'Össz. önk. mérleg-nettósított'!I12</f>
        <v>0</v>
      </c>
      <c r="J12" s="111"/>
      <c r="T12" s="10"/>
      <c r="U12" s="10"/>
      <c r="V12" s="10"/>
      <c r="W12" s="10"/>
      <c r="X12" s="10"/>
      <c r="Y12" s="10"/>
    </row>
    <row r="13" spans="1:25" ht="12" customHeight="1">
      <c r="A13" s="1066">
        <f t="shared" si="0"/>
        <v>5</v>
      </c>
      <c r="B13" s="38" t="s">
        <v>33</v>
      </c>
      <c r="C13" s="179">
        <f>'Össz. önk. mérleg-nettósított'!C13</f>
        <v>0</v>
      </c>
      <c r="D13" s="179">
        <f>'Össz. önk. mérleg-nettósított'!D13</f>
        <v>2252</v>
      </c>
      <c r="E13" s="179">
        <f>'Össz. önk. mérleg-nettósított'!E13</f>
        <v>0</v>
      </c>
      <c r="F13" s="310"/>
      <c r="G13" s="179"/>
      <c r="H13" s="179"/>
      <c r="I13" s="1068"/>
      <c r="J13" s="111"/>
      <c r="T13" s="10"/>
      <c r="U13" s="10"/>
      <c r="V13" s="10"/>
      <c r="W13" s="10"/>
      <c r="X13" s="10"/>
      <c r="Y13" s="10"/>
    </row>
    <row r="14" spans="1:25" ht="11.25">
      <c r="A14" s="1066">
        <f t="shared" si="0"/>
        <v>6</v>
      </c>
      <c r="B14" s="38" t="s">
        <v>35</v>
      </c>
      <c r="C14" s="179">
        <f>'Össz. önk. mérleg-nettósított'!C17</f>
        <v>57600</v>
      </c>
      <c r="D14" s="179">
        <f>'Össz. önk. mérleg-nettósított'!D17</f>
        <v>47600</v>
      </c>
      <c r="E14" s="179">
        <f>'Össz. önk. mérleg-nettósított'!E17</f>
        <v>0</v>
      </c>
      <c r="F14" s="310" t="s">
        <v>24</v>
      </c>
      <c r="G14" s="179">
        <f>'Össz. önk. mérleg-nettósított'!G14</f>
        <v>6700</v>
      </c>
      <c r="H14" s="179">
        <f>'Össz. önk. mérleg-nettósított'!H14</f>
        <v>6700</v>
      </c>
      <c r="I14" s="1067">
        <f>'Össz. önk. mérleg-nettósított'!I14</f>
        <v>0</v>
      </c>
      <c r="J14" s="111"/>
      <c r="T14" s="10"/>
      <c r="U14" s="10"/>
      <c r="V14" s="10"/>
      <c r="W14" s="10"/>
      <c r="X14" s="10"/>
      <c r="Y14" s="10"/>
    </row>
    <row r="15" spans="1:25" ht="11.25">
      <c r="A15" s="1066">
        <f t="shared" si="0"/>
        <v>7</v>
      </c>
      <c r="B15" s="38"/>
      <c r="C15" s="179"/>
      <c r="D15" s="179"/>
      <c r="E15" s="179"/>
      <c r="F15" s="310" t="s">
        <v>26</v>
      </c>
      <c r="G15" s="179"/>
      <c r="H15" s="186"/>
      <c r="I15" s="1068"/>
      <c r="J15" s="111"/>
      <c r="T15" s="10"/>
      <c r="U15" s="10"/>
      <c r="V15" s="10"/>
      <c r="W15" s="10"/>
      <c r="X15" s="10"/>
      <c r="Y15" s="10"/>
    </row>
    <row r="16" spans="1:25" ht="11.25">
      <c r="A16" s="1066">
        <f t="shared" si="0"/>
        <v>8</v>
      </c>
      <c r="B16" s="38" t="s">
        <v>37</v>
      </c>
      <c r="C16" s="226">
        <f>'Össz. önk. mérleg-nettósított'!C20</f>
        <v>8220</v>
      </c>
      <c r="D16" s="226">
        <f>'Össz. önk. mérleg-nettósított'!D20</f>
        <v>8220</v>
      </c>
      <c r="E16" s="226">
        <f>'Össz. önk. mérleg-nettósított'!E20</f>
        <v>0</v>
      </c>
      <c r="F16" s="310" t="s">
        <v>384</v>
      </c>
      <c r="G16" s="179">
        <f>'Össz. önk. mérleg-nettósított'!G17</f>
        <v>168042</v>
      </c>
      <c r="H16" s="179">
        <f>'Össz. önk. mérleg-nettósított'!H17</f>
        <v>169548</v>
      </c>
      <c r="I16" s="1067">
        <f>'Össz. önk. mérleg-nettósított'!I17</f>
        <v>0</v>
      </c>
      <c r="J16" s="111"/>
      <c r="T16" s="10"/>
      <c r="U16" s="10"/>
      <c r="V16" s="10"/>
      <c r="W16" s="10"/>
      <c r="X16" s="10"/>
      <c r="Y16" s="10"/>
    </row>
    <row r="17" spans="1:25" ht="11.25">
      <c r="A17" s="1066">
        <f t="shared" si="0"/>
        <v>9</v>
      </c>
      <c r="B17" s="519" t="s">
        <v>36</v>
      </c>
      <c r="C17" s="226"/>
      <c r="D17" s="226"/>
      <c r="E17" s="226"/>
      <c r="F17" s="310" t="s">
        <v>383</v>
      </c>
      <c r="G17" s="179">
        <f>'Össz. önk. mérleg-nettósított'!G18</f>
        <v>0</v>
      </c>
      <c r="H17" s="179">
        <f>'Össz. önk. mérleg-nettósított'!H18</f>
        <v>0</v>
      </c>
      <c r="I17" s="1067">
        <f>'Össz. önk. mérleg-nettósított'!I18</f>
        <v>0</v>
      </c>
      <c r="J17" s="111"/>
      <c r="T17" s="10"/>
      <c r="U17" s="10"/>
      <c r="V17" s="10"/>
      <c r="W17" s="10"/>
      <c r="X17" s="10"/>
      <c r="Y17" s="10"/>
    </row>
    <row r="18" spans="1:25" ht="11.25">
      <c r="A18" s="1066">
        <f t="shared" si="0"/>
        <v>10</v>
      </c>
      <c r="B18" s="519"/>
      <c r="C18" s="226"/>
      <c r="D18" s="226"/>
      <c r="E18" s="226"/>
      <c r="F18" s="310" t="s">
        <v>151</v>
      </c>
      <c r="G18" s="179">
        <f>'Össz. önk. mérleg-nettósított'!G19</f>
        <v>0</v>
      </c>
      <c r="H18" s="179">
        <f>'Össz. önk. mérleg-nettósított'!H19</f>
        <v>0</v>
      </c>
      <c r="I18" s="1067">
        <f>'Össz. önk. mérleg-nettósított'!I19</f>
        <v>0</v>
      </c>
      <c r="J18" s="111"/>
      <c r="T18" s="10"/>
      <c r="U18" s="10"/>
      <c r="V18" s="10"/>
      <c r="W18" s="10"/>
      <c r="X18" s="10"/>
      <c r="Y18" s="10"/>
    </row>
    <row r="19" spans="1:25" ht="11.25">
      <c r="A19" s="1066">
        <f t="shared" si="0"/>
        <v>11</v>
      </c>
      <c r="B19" s="38" t="s">
        <v>788</v>
      </c>
      <c r="C19" s="179">
        <f>'Össz. önk. mérleg-nettósított'!C29</f>
        <v>20</v>
      </c>
      <c r="D19" s="179">
        <f>'Össz. önk. mérleg-nettósított'!D29</f>
        <v>608</v>
      </c>
      <c r="E19" s="179">
        <f>'Össz. önk. mérleg-nettósított'!E29</f>
        <v>0</v>
      </c>
      <c r="F19" s="310" t="s">
        <v>376</v>
      </c>
      <c r="G19" s="179">
        <f>'Össz. önk. mérleg-nettósított'!G20</f>
        <v>0</v>
      </c>
      <c r="H19" s="179">
        <f>'Össz. önk. mérleg-nettósított'!H20</f>
        <v>0</v>
      </c>
      <c r="I19" s="1067">
        <f>'Össz. önk. mérleg-nettósított'!I20</f>
        <v>0</v>
      </c>
      <c r="J19" s="111"/>
      <c r="T19" s="10"/>
      <c r="U19" s="10"/>
      <c r="V19" s="10"/>
      <c r="W19" s="10"/>
      <c r="X19" s="10"/>
      <c r="Y19" s="10"/>
    </row>
    <row r="20" spans="1:25" ht="11.25">
      <c r="A20" s="1066">
        <f t="shared" si="0"/>
        <v>12</v>
      </c>
      <c r="B20" s="185"/>
      <c r="C20" s="226"/>
      <c r="D20" s="226"/>
      <c r="E20" s="226"/>
      <c r="F20" s="310" t="s">
        <v>377</v>
      </c>
      <c r="G20" s="179">
        <f>'Össz. önk. mérleg-nettósított'!G21</f>
        <v>11683</v>
      </c>
      <c r="H20" s="179">
        <f>'Össz. önk. mérleg-nettósított'!H21</f>
        <v>9393</v>
      </c>
      <c r="I20" s="1067">
        <f>'Össz. önk. mérleg-nettósított'!I21</f>
        <v>0</v>
      </c>
      <c r="J20" s="111"/>
      <c r="T20" s="10"/>
      <c r="U20" s="10"/>
      <c r="V20" s="10"/>
      <c r="W20" s="10"/>
      <c r="X20" s="10"/>
      <c r="Y20" s="10"/>
    </row>
    <row r="21" spans="1:25" ht="11.25">
      <c r="A21" s="1066">
        <f t="shared" si="0"/>
        <v>13</v>
      </c>
      <c r="B21" s="185"/>
      <c r="C21" s="226"/>
      <c r="D21" s="226"/>
      <c r="E21" s="226"/>
      <c r="F21" s="310"/>
      <c r="G21" s="179"/>
      <c r="H21" s="186"/>
      <c r="I21" s="1068"/>
      <c r="J21" s="111"/>
      <c r="T21" s="10"/>
      <c r="U21" s="10"/>
      <c r="V21" s="10"/>
      <c r="W21" s="10"/>
      <c r="X21" s="10"/>
      <c r="Y21" s="10"/>
    </row>
    <row r="22" spans="1:19" s="73" customFormat="1" ht="11.25">
      <c r="A22" s="1066">
        <f t="shared" si="0"/>
        <v>14</v>
      </c>
      <c r="B22" s="228" t="s">
        <v>47</v>
      </c>
      <c r="C22" s="228">
        <f>SUM(C11:C20)</f>
        <v>300238</v>
      </c>
      <c r="D22" s="228">
        <f>SUM(D11:D20)</f>
        <v>305455</v>
      </c>
      <c r="E22" s="294">
        <f>SUM(E11:E20)</f>
        <v>0</v>
      </c>
      <c r="F22" s="1028" t="s">
        <v>61</v>
      </c>
      <c r="G22" s="228">
        <f>SUM(G10:G21)</f>
        <v>327521</v>
      </c>
      <c r="H22" s="228">
        <f>SUM(H10:H21)</f>
        <v>330779</v>
      </c>
      <c r="I22" s="1069">
        <f>SUM(I10:I21)</f>
        <v>0</v>
      </c>
      <c r="J22" s="401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s="73" customFormat="1" ht="11.25">
      <c r="A23" s="1066">
        <f t="shared" si="0"/>
        <v>15</v>
      </c>
      <c r="B23" s="186"/>
      <c r="C23" s="186"/>
      <c r="D23" s="186"/>
      <c r="E23" s="293"/>
      <c r="F23" s="389"/>
      <c r="G23" s="186"/>
      <c r="H23" s="186"/>
      <c r="I23" s="1045"/>
      <c r="J23" s="401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25" ht="11.25">
      <c r="A24" s="1066">
        <f t="shared" si="0"/>
        <v>16</v>
      </c>
      <c r="B24" s="229" t="s">
        <v>46</v>
      </c>
      <c r="C24" s="229">
        <f>SUM(C22:C23)</f>
        <v>300238</v>
      </c>
      <c r="D24" s="229">
        <f>SUM(D22:D23)</f>
        <v>305455</v>
      </c>
      <c r="E24" s="287">
        <f>SUM(E22:E23)</f>
        <v>0</v>
      </c>
      <c r="F24" s="529" t="s">
        <v>64</v>
      </c>
      <c r="G24" s="229">
        <f>SUM(G22:G23)</f>
        <v>327521</v>
      </c>
      <c r="H24" s="229">
        <f>SUM(H22:H23)</f>
        <v>330779</v>
      </c>
      <c r="I24" s="1049">
        <f>SUM(I22:I23)</f>
        <v>0</v>
      </c>
      <c r="J24" s="111"/>
      <c r="T24" s="10"/>
      <c r="U24" s="10"/>
      <c r="V24" s="10"/>
      <c r="W24" s="10"/>
      <c r="X24" s="10"/>
      <c r="Y24" s="10"/>
    </row>
    <row r="25" spans="1:25" ht="12" thickBot="1">
      <c r="A25" s="1070">
        <f t="shared" si="0"/>
        <v>17</v>
      </c>
      <c r="B25" s="521"/>
      <c r="C25" s="601"/>
      <c r="D25" s="601"/>
      <c r="E25" s="601"/>
      <c r="F25" s="389"/>
      <c r="G25" s="186"/>
      <c r="H25" s="186"/>
      <c r="I25" s="1045"/>
      <c r="J25" s="111"/>
      <c r="T25" s="10"/>
      <c r="U25" s="10"/>
      <c r="V25" s="10"/>
      <c r="W25" s="10"/>
      <c r="X25" s="10"/>
      <c r="Y25" s="10"/>
    </row>
    <row r="26" spans="1:25" ht="12" thickBot="1">
      <c r="A26" s="1070">
        <f t="shared" si="0"/>
        <v>18</v>
      </c>
      <c r="B26" s="607" t="s">
        <v>506</v>
      </c>
      <c r="C26" s="605">
        <f>C24-G24</f>
        <v>-27283</v>
      </c>
      <c r="D26" s="605">
        <f>D24-H24</f>
        <v>-25324</v>
      </c>
      <c r="E26" s="606">
        <f>E24-I24</f>
        <v>0</v>
      </c>
      <c r="F26" s="403"/>
      <c r="G26" s="229"/>
      <c r="H26" s="229"/>
      <c r="I26" s="1045"/>
      <c r="J26" s="111"/>
      <c r="T26" s="10"/>
      <c r="U26" s="10"/>
      <c r="V26" s="10"/>
      <c r="W26" s="10"/>
      <c r="X26" s="10"/>
      <c r="Y26" s="10"/>
    </row>
    <row r="27" spans="1:25" ht="11.25">
      <c r="A27" s="1070"/>
      <c r="B27" s="1029"/>
      <c r="C27" s="403"/>
      <c r="D27" s="403"/>
      <c r="E27" s="403"/>
      <c r="F27" s="528"/>
      <c r="G27" s="229"/>
      <c r="H27" s="229"/>
      <c r="I27" s="1045"/>
      <c r="J27" s="111"/>
      <c r="T27" s="10"/>
      <c r="U27" s="10"/>
      <c r="V27" s="10"/>
      <c r="W27" s="10"/>
      <c r="X27" s="10"/>
      <c r="Y27" s="10"/>
    </row>
    <row r="28" spans="1:25" ht="11.25">
      <c r="A28" s="1070">
        <f>A26+1</f>
        <v>19</v>
      </c>
      <c r="B28" s="806" t="s">
        <v>835</v>
      </c>
      <c r="C28" s="403">
        <v>0</v>
      </c>
      <c r="D28" s="403">
        <v>0</v>
      </c>
      <c r="E28" s="403">
        <f>C28+D28</f>
        <v>0</v>
      </c>
      <c r="F28" s="310"/>
      <c r="G28" s="186"/>
      <c r="H28" s="186"/>
      <c r="I28" s="1045"/>
      <c r="J28" s="111"/>
      <c r="T28" s="10"/>
      <c r="U28" s="10"/>
      <c r="V28" s="10"/>
      <c r="W28" s="10"/>
      <c r="X28" s="10"/>
      <c r="Y28" s="10"/>
    </row>
    <row r="29" spans="1:25" ht="11.25">
      <c r="A29" s="1070"/>
      <c r="B29" s="806"/>
      <c r="C29" s="403"/>
      <c r="D29" s="403"/>
      <c r="E29" s="403"/>
      <c r="F29" s="310"/>
      <c r="G29" s="186"/>
      <c r="H29" s="186"/>
      <c r="I29" s="1045"/>
      <c r="J29" s="111"/>
      <c r="T29" s="10"/>
      <c r="U29" s="10"/>
      <c r="V29" s="10"/>
      <c r="W29" s="10"/>
      <c r="X29" s="10"/>
      <c r="Y29" s="10"/>
    </row>
    <row r="30" spans="1:25" ht="11.25">
      <c r="A30" s="1070">
        <f>A28+1</f>
        <v>20</v>
      </c>
      <c r="B30" s="403" t="s">
        <v>48</v>
      </c>
      <c r="C30" s="403"/>
      <c r="D30" s="403"/>
      <c r="E30" s="403"/>
      <c r="F30" s="528" t="s">
        <v>29</v>
      </c>
      <c r="G30" s="186"/>
      <c r="H30" s="186"/>
      <c r="I30" s="1045"/>
      <c r="J30" s="111"/>
      <c r="T30" s="10"/>
      <c r="U30" s="10"/>
      <c r="V30" s="10"/>
      <c r="W30" s="10"/>
      <c r="X30" s="10"/>
      <c r="Y30" s="10"/>
    </row>
    <row r="31" spans="1:19" s="73" customFormat="1" ht="11.25">
      <c r="A31" s="1070">
        <f t="shared" si="0"/>
        <v>21</v>
      </c>
      <c r="B31" s="532" t="s">
        <v>539</v>
      </c>
      <c r="C31" s="403"/>
      <c r="D31" s="403"/>
      <c r="E31" s="403"/>
      <c r="F31" s="530" t="s">
        <v>4</v>
      </c>
      <c r="G31" s="186"/>
      <c r="H31" s="186"/>
      <c r="I31" s="1045"/>
      <c r="J31" s="401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25" ht="12" customHeight="1">
      <c r="A32" s="1070">
        <f t="shared" si="0"/>
        <v>22</v>
      </c>
      <c r="B32" s="1071" t="s">
        <v>822</v>
      </c>
      <c r="C32" s="311">
        <f>'Össz. önk. mérleg-nettósított'!C41</f>
        <v>0</v>
      </c>
      <c r="D32" s="311">
        <f>'Össz. önk. mérleg-nettósított'!D41</f>
        <v>0</v>
      </c>
      <c r="E32" s="311">
        <f>'Össz. önk. mérleg-nettósított'!E41</f>
        <v>0</v>
      </c>
      <c r="F32" s="759" t="s">
        <v>3</v>
      </c>
      <c r="G32" s="186">
        <f>'Össz. önk. mérleg-nettósított'!G41</f>
        <v>0</v>
      </c>
      <c r="H32" s="186">
        <f>'Össz. önk. mérleg-nettósított'!H41</f>
        <v>0</v>
      </c>
      <c r="I32" s="1045">
        <f>'Össz. önk. mérleg-nettósított'!I41</f>
        <v>0</v>
      </c>
      <c r="J32" s="111"/>
      <c r="T32" s="10"/>
      <c r="U32" s="10"/>
      <c r="V32" s="10"/>
      <c r="W32" s="10"/>
      <c r="X32" s="10"/>
      <c r="Y32" s="10"/>
    </row>
    <row r="33" spans="1:25" ht="11.25">
      <c r="A33" s="1070">
        <f t="shared" si="0"/>
        <v>23</v>
      </c>
      <c r="B33" s="1072" t="s">
        <v>733</v>
      </c>
      <c r="C33" s="602">
        <f>-'felhalm. mérleg'!C33</f>
        <v>0</v>
      </c>
      <c r="D33" s="602">
        <v>0</v>
      </c>
      <c r="E33" s="311">
        <f>C33+D33</f>
        <v>0</v>
      </c>
      <c r="F33" s="120"/>
      <c r="G33" s="186"/>
      <c r="H33" s="186"/>
      <c r="I33" s="1045"/>
      <c r="J33" s="111"/>
      <c r="T33" s="10"/>
      <c r="U33" s="10"/>
      <c r="V33" s="10"/>
      <c r="W33" s="10"/>
      <c r="X33" s="10"/>
      <c r="Y33" s="10"/>
    </row>
    <row r="34" spans="1:19" s="11" customFormat="1" ht="11.25">
      <c r="A34" s="1070">
        <f t="shared" si="0"/>
        <v>24</v>
      </c>
      <c r="B34" s="179" t="s">
        <v>512</v>
      </c>
      <c r="C34" s="531"/>
      <c r="D34" s="532"/>
      <c r="E34" s="532">
        <f>SUM(C34:D34)</f>
        <v>0</v>
      </c>
      <c r="F34" s="310" t="s">
        <v>5</v>
      </c>
      <c r="G34" s="186"/>
      <c r="H34" s="186"/>
      <c r="I34" s="1045"/>
      <c r="J34" s="109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1:25" ht="11.25">
      <c r="A35" s="1070">
        <f t="shared" si="0"/>
        <v>25</v>
      </c>
      <c r="B35" s="179" t="s">
        <v>540</v>
      </c>
      <c r="C35" s="179"/>
      <c r="D35" s="179"/>
      <c r="E35" s="179"/>
      <c r="F35" s="310" t="s">
        <v>6</v>
      </c>
      <c r="G35" s="228"/>
      <c r="H35" s="228"/>
      <c r="I35" s="1069"/>
      <c r="J35" s="111"/>
      <c r="T35" s="10"/>
      <c r="U35" s="10"/>
      <c r="V35" s="10"/>
      <c r="W35" s="10"/>
      <c r="X35" s="10"/>
      <c r="Y35" s="10"/>
    </row>
    <row r="36" spans="1:25" ht="11.25">
      <c r="A36" s="1070">
        <f t="shared" si="0"/>
        <v>26</v>
      </c>
      <c r="B36" s="179" t="s">
        <v>514</v>
      </c>
      <c r="C36" s="179">
        <f>'Össz. önk. mérleg-nettósított'!C44</f>
        <v>93422</v>
      </c>
      <c r="D36" s="179">
        <f>'Össz. önk. mérleg-nettósított'!D44</f>
        <v>94135</v>
      </c>
      <c r="E36" s="179">
        <v>0</v>
      </c>
      <c r="F36" s="310" t="s">
        <v>7</v>
      </c>
      <c r="G36" s="229"/>
      <c r="H36" s="229"/>
      <c r="I36" s="1049"/>
      <c r="J36" s="111"/>
      <c r="T36" s="10"/>
      <c r="U36" s="10"/>
      <c r="V36" s="10"/>
      <c r="W36" s="10"/>
      <c r="X36" s="10"/>
      <c r="Y36" s="10"/>
    </row>
    <row r="37" spans="1:25" ht="11.25">
      <c r="A37" s="1070">
        <f t="shared" si="0"/>
        <v>27</v>
      </c>
      <c r="B37" s="179" t="s">
        <v>728</v>
      </c>
      <c r="C37" s="179">
        <f>'Össz. önk. mérleg-nettósított'!C45</f>
        <v>0</v>
      </c>
      <c r="D37" s="179">
        <f>'Össz. önk. mérleg-nettósított'!D45</f>
        <v>0</v>
      </c>
      <c r="E37" s="179">
        <f>'Össz. önk. mérleg-nettósított'!E45</f>
        <v>0</v>
      </c>
      <c r="F37" s="310"/>
      <c r="G37" s="229"/>
      <c r="H37" s="229"/>
      <c r="I37" s="1049"/>
      <c r="J37" s="111"/>
      <c r="T37" s="10"/>
      <c r="U37" s="10"/>
      <c r="V37" s="10"/>
      <c r="W37" s="10"/>
      <c r="X37" s="10"/>
      <c r="Y37" s="10"/>
    </row>
    <row r="38" spans="1:25" ht="11.25">
      <c r="A38" s="1070">
        <f t="shared" si="0"/>
        <v>28</v>
      </c>
      <c r="B38" s="38" t="s">
        <v>513</v>
      </c>
      <c r="C38" s="179">
        <f>-(C26+C36-G46)-C28-C39</f>
        <v>-56763</v>
      </c>
      <c r="D38" s="179">
        <f>-(D26+D36-H46)-D28-D39</f>
        <v>-59435</v>
      </c>
      <c r="E38" s="179">
        <f>-(E26+E36-I46)-E28-E39</f>
        <v>0</v>
      </c>
      <c r="F38" s="310" t="s">
        <v>8</v>
      </c>
      <c r="G38" s="186"/>
      <c r="H38" s="186"/>
      <c r="I38" s="1045"/>
      <c r="J38" s="111"/>
      <c r="T38" s="10"/>
      <c r="U38" s="10"/>
      <c r="V38" s="10"/>
      <c r="W38" s="10"/>
      <c r="X38" s="10"/>
      <c r="Y38" s="10"/>
    </row>
    <row r="39" spans="1:25" ht="11.25">
      <c r="A39" s="1070">
        <f t="shared" si="0"/>
        <v>29</v>
      </c>
      <c r="B39" s="179" t="s">
        <v>542</v>
      </c>
      <c r="C39" s="179">
        <f>'Össz. önk. mérleg-nettósított'!C46</f>
        <v>0</v>
      </c>
      <c r="D39" s="179">
        <f>'Össz. önk. mérleg-nettósított'!D46</f>
        <v>0</v>
      </c>
      <c r="E39" s="179">
        <f>'Össz. önk. mérleg-nettósított'!E46</f>
        <v>0</v>
      </c>
      <c r="F39" s="310" t="s">
        <v>9</v>
      </c>
      <c r="G39" s="227">
        <f>'Össz. önk. mérleg-nettósított'!G47</f>
        <v>9376</v>
      </c>
      <c r="H39" s="227">
        <f>'Össz. önk. mérleg-nettósított'!H47</f>
        <v>9376</v>
      </c>
      <c r="I39" s="1047">
        <f>'Össz. önk. mérleg-nettósított'!I47</f>
        <v>0</v>
      </c>
      <c r="J39" s="111"/>
      <c r="T39" s="10"/>
      <c r="U39" s="10"/>
      <c r="V39" s="10"/>
      <c r="W39" s="10"/>
      <c r="X39" s="10"/>
      <c r="Y39" s="10"/>
    </row>
    <row r="40" spans="1:19" s="11" customFormat="1" ht="11.25">
      <c r="A40" s="1070">
        <f t="shared" si="0"/>
        <v>30</v>
      </c>
      <c r="B40" s="179" t="s">
        <v>543</v>
      </c>
      <c r="C40" s="179"/>
      <c r="D40" s="179"/>
      <c r="E40" s="179"/>
      <c r="F40" s="310" t="s">
        <v>10</v>
      </c>
      <c r="G40" s="186"/>
      <c r="H40" s="186"/>
      <c r="I40" s="1045"/>
      <c r="J40" s="109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1:19" s="11" customFormat="1" ht="11.25">
      <c r="A41" s="1070">
        <f t="shared" si="0"/>
        <v>31</v>
      </c>
      <c r="B41" s="179" t="s">
        <v>544</v>
      </c>
      <c r="C41" s="179"/>
      <c r="D41" s="179"/>
      <c r="E41" s="179"/>
      <c r="F41" s="310" t="s">
        <v>11</v>
      </c>
      <c r="G41" s="229"/>
      <c r="H41" s="229"/>
      <c r="I41" s="1049"/>
      <c r="J41" s="109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1:19" s="11" customFormat="1" ht="11.25">
      <c r="A42" s="1070">
        <f t="shared" si="0"/>
        <v>32</v>
      </c>
      <c r="B42" s="179" t="s">
        <v>545</v>
      </c>
      <c r="C42" s="179"/>
      <c r="D42" s="179"/>
      <c r="E42" s="179"/>
      <c r="F42" s="310" t="s">
        <v>12</v>
      </c>
      <c r="G42" s="229"/>
      <c r="H42" s="533"/>
      <c r="I42" s="1050"/>
      <c r="J42" s="109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s="11" customFormat="1" ht="11.25">
      <c r="A43" s="1070">
        <f t="shared" si="0"/>
        <v>33</v>
      </c>
      <c r="B43" s="179" t="s">
        <v>0</v>
      </c>
      <c r="C43" s="179"/>
      <c r="D43" s="179"/>
      <c r="E43" s="179"/>
      <c r="F43" s="310" t="s">
        <v>13</v>
      </c>
      <c r="G43" s="229"/>
      <c r="H43" s="229"/>
      <c r="I43" s="1049"/>
      <c r="J43" s="109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1:25" ht="11.25">
      <c r="A44" s="1070">
        <f t="shared" si="0"/>
        <v>34</v>
      </c>
      <c r="B44" s="179" t="s">
        <v>1</v>
      </c>
      <c r="C44" s="179">
        <f>'Össz. önk. mérleg-nettósított'!C51</f>
        <v>0</v>
      </c>
      <c r="D44" s="179">
        <f>'Össz. önk. mérleg-nettósított'!D51</f>
        <v>0</v>
      </c>
      <c r="E44" s="179">
        <f>'Össz. önk. mérleg-nettósított'!E51</f>
        <v>0</v>
      </c>
      <c r="F44" s="310" t="s">
        <v>14</v>
      </c>
      <c r="G44" s="229"/>
      <c r="H44" s="229"/>
      <c r="I44" s="1049"/>
      <c r="J44" s="111"/>
      <c r="T44" s="10"/>
      <c r="U44" s="10"/>
      <c r="V44" s="10"/>
      <c r="W44" s="10"/>
      <c r="X44" s="10"/>
      <c r="Y44" s="10"/>
    </row>
    <row r="45" spans="1:25" ht="11.25">
      <c r="A45" s="1070">
        <f t="shared" si="0"/>
        <v>35</v>
      </c>
      <c r="B45" s="179" t="s">
        <v>2</v>
      </c>
      <c r="C45" s="179"/>
      <c r="D45" s="179"/>
      <c r="E45" s="179"/>
      <c r="F45" s="310" t="s">
        <v>15</v>
      </c>
      <c r="G45" s="229"/>
      <c r="H45" s="229"/>
      <c r="I45" s="1049"/>
      <c r="J45" s="111"/>
      <c r="T45" s="10"/>
      <c r="U45" s="10"/>
      <c r="V45" s="10"/>
      <c r="W45" s="10"/>
      <c r="X45" s="10"/>
      <c r="Y45" s="10"/>
    </row>
    <row r="46" spans="1:25" ht="12" thickBot="1">
      <c r="A46" s="1073">
        <f t="shared" si="0"/>
        <v>36</v>
      </c>
      <c r="B46" s="1074" t="s">
        <v>386</v>
      </c>
      <c r="C46" s="1054">
        <f>SUM(C31:C44)</f>
        <v>36659</v>
      </c>
      <c r="D46" s="1054">
        <f>SUM(D31:D44)</f>
        <v>34700</v>
      </c>
      <c r="E46" s="1054">
        <f>SUM(E31:E44)</f>
        <v>0</v>
      </c>
      <c r="F46" s="1055" t="s">
        <v>379</v>
      </c>
      <c r="G46" s="1056">
        <f>SUM(G31:G45)</f>
        <v>9376</v>
      </c>
      <c r="H46" s="1056">
        <f>SUM(H31:H45)</f>
        <v>9376</v>
      </c>
      <c r="I46" s="1057">
        <f>SUM(I31:I45)</f>
        <v>0</v>
      </c>
      <c r="J46" s="111"/>
      <c r="T46" s="10"/>
      <c r="U46" s="10"/>
      <c r="V46" s="10"/>
      <c r="W46" s="10"/>
      <c r="X46" s="10"/>
      <c r="Y46" s="10"/>
    </row>
    <row r="47" spans="1:25" ht="17.25" customHeight="1" thickBot="1">
      <c r="A47" s="599">
        <f t="shared" si="0"/>
        <v>37</v>
      </c>
      <c r="B47" s="600" t="s">
        <v>381</v>
      </c>
      <c r="C47" s="548">
        <f>C24+C46+C28</f>
        <v>336897</v>
      </c>
      <c r="D47" s="548">
        <f>D24+D46+D28</f>
        <v>340155</v>
      </c>
      <c r="E47" s="548">
        <f>E24+E46+E28</f>
        <v>0</v>
      </c>
      <c r="F47" s="585" t="s">
        <v>380</v>
      </c>
      <c r="G47" s="596">
        <f>G24+G46</f>
        <v>336897</v>
      </c>
      <c r="H47" s="556">
        <f>H24+H46</f>
        <v>340155</v>
      </c>
      <c r="I47" s="584">
        <f>I24+I46</f>
        <v>0</v>
      </c>
      <c r="J47" s="111"/>
      <c r="T47" s="10"/>
      <c r="U47" s="10"/>
      <c r="V47" s="10"/>
      <c r="W47" s="10"/>
      <c r="X47" s="10"/>
      <c r="Y47" s="10"/>
    </row>
    <row r="48" spans="2:25" ht="11.25">
      <c r="B48" s="114"/>
      <c r="C48" s="113"/>
      <c r="D48" s="113"/>
      <c r="E48" s="113"/>
      <c r="F48" s="113"/>
      <c r="G48" s="113"/>
      <c r="H48" s="113"/>
      <c r="I48" s="113"/>
      <c r="T48" s="10"/>
      <c r="U48" s="10"/>
      <c r="V48" s="10"/>
      <c r="W48" s="10"/>
      <c r="X48" s="10"/>
      <c r="Y48" s="10"/>
    </row>
  </sheetData>
  <sheetProtection selectLockedCells="1" selectUnlockedCells="1"/>
  <mergeCells count="11">
    <mergeCell ref="B1:I1"/>
    <mergeCell ref="C7:E7"/>
    <mergeCell ref="G7:I7"/>
    <mergeCell ref="B3:I3"/>
    <mergeCell ref="B4:I4"/>
    <mergeCell ref="A5:I5"/>
    <mergeCell ref="A6:A8"/>
    <mergeCell ref="B6:B7"/>
    <mergeCell ref="C6:E6"/>
    <mergeCell ref="F6:F7"/>
    <mergeCell ref="G6:I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0"/>
  <sheetViews>
    <sheetView tabSelected="1" zoomScale="120" zoomScaleNormal="120" zoomScalePageLayoutView="0" workbookViewId="0" topLeftCell="A16">
      <selection activeCell="A1" sqref="A1:I1"/>
    </sheetView>
  </sheetViews>
  <sheetFormatPr defaultColWidth="9.140625" defaultRowHeight="12.75"/>
  <cols>
    <col min="1" max="1" width="4.8515625" style="93" customWidth="1"/>
    <col min="2" max="2" width="42.8515625" style="93" customWidth="1"/>
    <col min="3" max="4" width="11.00390625" style="94" customWidth="1"/>
    <col min="5" max="5" width="12.00390625" style="94" hidden="1" customWidth="1"/>
    <col min="6" max="6" width="41.7109375" style="94" customWidth="1"/>
    <col min="7" max="8" width="11.140625" style="94" customWidth="1"/>
    <col min="9" max="9" width="16.00390625" style="94" hidden="1" customWidth="1"/>
    <col min="10" max="22" width="9.140625" style="93" customWidth="1"/>
    <col min="23" max="16384" width="9.140625" style="10" customWidth="1"/>
  </cols>
  <sheetData>
    <row r="1" spans="1:9" ht="12.75" customHeight="1">
      <c r="A1" s="1133" t="s">
        <v>943</v>
      </c>
      <c r="B1" s="1133"/>
      <c r="C1" s="1133"/>
      <c r="D1" s="1133"/>
      <c r="E1" s="1133"/>
      <c r="F1" s="1133"/>
      <c r="G1" s="1133"/>
      <c r="H1" s="1133"/>
      <c r="I1" s="1133"/>
    </row>
    <row r="2" spans="2:9" ht="11.25">
      <c r="B2" s="370"/>
      <c r="I2" s="95"/>
    </row>
    <row r="3" spans="1:22" s="71" customFormat="1" ht="12.75">
      <c r="A3" s="96"/>
      <c r="B3" s="1134" t="s">
        <v>841</v>
      </c>
      <c r="C3" s="1134"/>
      <c r="D3" s="1134"/>
      <c r="E3" s="1134"/>
      <c r="F3" s="1134"/>
      <c r="G3" s="1134"/>
      <c r="H3" s="1134"/>
      <c r="I3" s="1134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71" customFormat="1" ht="12.75">
      <c r="A4" s="96"/>
      <c r="B4" s="1134" t="s">
        <v>942</v>
      </c>
      <c r="C4" s="1134"/>
      <c r="D4" s="1134"/>
      <c r="E4" s="1134"/>
      <c r="F4" s="1134"/>
      <c r="G4" s="1134"/>
      <c r="H4" s="1134"/>
      <c r="I4" s="1134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71" customFormat="1" ht="12.75" customHeight="1">
      <c r="A5" s="1135" t="s">
        <v>256</v>
      </c>
      <c r="B5" s="1135"/>
      <c r="C5" s="1135"/>
      <c r="D5" s="1135"/>
      <c r="E5" s="1135"/>
      <c r="F5" s="1135"/>
      <c r="G5" s="1135"/>
      <c r="H5" s="1135"/>
      <c r="I5" s="113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16" s="71" customFormat="1" ht="12.75" customHeight="1">
      <c r="A6" s="1137" t="s">
        <v>51</v>
      </c>
      <c r="B6" s="1138" t="s">
        <v>52</v>
      </c>
      <c r="C6" s="1161" t="s">
        <v>53</v>
      </c>
      <c r="D6" s="1161"/>
      <c r="E6" s="1162"/>
      <c r="F6" s="1" t="s">
        <v>54</v>
      </c>
      <c r="G6" s="1163" t="s">
        <v>55</v>
      </c>
      <c r="H6" s="1163"/>
      <c r="I6" s="1164"/>
      <c r="J6" s="96"/>
      <c r="K6" s="96"/>
      <c r="L6" s="96"/>
      <c r="M6" s="96"/>
      <c r="N6" s="96"/>
      <c r="O6" s="96"/>
      <c r="P6" s="96"/>
    </row>
    <row r="7" spans="1:13" s="71" customFormat="1" ht="12.75" customHeight="1">
      <c r="A7" s="1165"/>
      <c r="B7" s="1138"/>
      <c r="C7" s="1131" t="s">
        <v>810</v>
      </c>
      <c r="D7" s="1131"/>
      <c r="E7" s="1146"/>
      <c r="F7" s="2"/>
      <c r="G7" s="1131" t="s">
        <v>810</v>
      </c>
      <c r="H7" s="1131"/>
      <c r="I7" s="1131"/>
      <c r="J7" s="96"/>
      <c r="K7" s="96"/>
      <c r="L7" s="96"/>
      <c r="M7" s="96"/>
    </row>
    <row r="8" spans="1:13" s="72" customFormat="1" ht="36" customHeight="1" thickBot="1">
      <c r="A8" s="1165"/>
      <c r="B8" s="1031" t="s">
        <v>56</v>
      </c>
      <c r="C8" s="884" t="s">
        <v>920</v>
      </c>
      <c r="D8" s="884" t="s">
        <v>921</v>
      </c>
      <c r="E8" s="885" t="s">
        <v>922</v>
      </c>
      <c r="F8" s="1030" t="s">
        <v>60</v>
      </c>
      <c r="G8" s="884" t="s">
        <v>920</v>
      </c>
      <c r="H8" s="884" t="s">
        <v>921</v>
      </c>
      <c r="I8" s="885" t="s">
        <v>922</v>
      </c>
      <c r="J8" s="379"/>
      <c r="K8" s="117"/>
      <c r="L8" s="117"/>
      <c r="M8" s="117"/>
    </row>
    <row r="9" spans="1:22" ht="11.25" customHeight="1">
      <c r="A9" s="1039">
        <v>1</v>
      </c>
      <c r="B9" s="1040" t="s">
        <v>20</v>
      </c>
      <c r="C9" s="1041"/>
      <c r="D9" s="1041"/>
      <c r="E9" s="1041"/>
      <c r="F9" s="1042" t="s">
        <v>21</v>
      </c>
      <c r="G9" s="1041"/>
      <c r="H9" s="1041"/>
      <c r="I9" s="1043"/>
      <c r="J9" s="111"/>
      <c r="N9" s="10"/>
      <c r="O9" s="10"/>
      <c r="P9" s="10"/>
      <c r="Q9" s="10"/>
      <c r="R9" s="10"/>
      <c r="S9" s="10"/>
      <c r="T9" s="10"/>
      <c r="U9" s="10"/>
      <c r="V9" s="10"/>
    </row>
    <row r="10" spans="1:22" ht="11.25">
      <c r="A10" s="1044">
        <f aca="true" t="shared" si="0" ref="A10:A45">A9+1</f>
        <v>2</v>
      </c>
      <c r="B10" s="98"/>
      <c r="C10" s="68"/>
      <c r="D10" s="68"/>
      <c r="E10" s="68"/>
      <c r="F10" s="80"/>
      <c r="G10" s="68"/>
      <c r="H10" s="68"/>
      <c r="I10" s="1080"/>
      <c r="J10" s="111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1.25">
      <c r="A11" s="1044">
        <f t="shared" si="0"/>
        <v>3</v>
      </c>
      <c r="B11" s="98" t="s">
        <v>34</v>
      </c>
      <c r="C11" s="68">
        <f>'Össz. önk. mérleg-nettósított'!C14</f>
        <v>0</v>
      </c>
      <c r="D11" s="68">
        <f>'Össz. önk. mérleg-nettósított'!D14</f>
        <v>0</v>
      </c>
      <c r="E11" s="68">
        <f>'Össz. önk. mérleg-nettósított'!E14</f>
        <v>0</v>
      </c>
      <c r="F11" s="81" t="s">
        <v>30</v>
      </c>
      <c r="G11" s="104"/>
      <c r="H11" s="104"/>
      <c r="I11" s="1081"/>
      <c r="J11" s="111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1.25">
      <c r="A12" s="1044">
        <f t="shared" si="0"/>
        <v>4</v>
      </c>
      <c r="B12" s="98" t="s">
        <v>785</v>
      </c>
      <c r="C12" s="68">
        <f>'Össz. önk. mérleg-nettósított'!C15</f>
        <v>0</v>
      </c>
      <c r="D12" s="68">
        <f>'Össz. önk. mérleg-nettósított'!D15</f>
        <v>0</v>
      </c>
      <c r="E12" s="68">
        <f>'Össz. önk. mérleg-nettósított'!E15</f>
        <v>0</v>
      </c>
      <c r="F12" s="81"/>
      <c r="G12" s="104"/>
      <c r="H12" s="104"/>
      <c r="I12" s="1081"/>
      <c r="J12" s="111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1.25">
      <c r="A13" s="1044">
        <f t="shared" si="0"/>
        <v>5</v>
      </c>
      <c r="B13" s="595" t="s">
        <v>786</v>
      </c>
      <c r="C13" s="68">
        <f>'Össz. önk. mérleg-nettósított'!C16</f>
        <v>3175</v>
      </c>
      <c r="D13" s="68">
        <f>'Össz. önk. mérleg-nettósított'!D16</f>
        <v>3438</v>
      </c>
      <c r="E13" s="68">
        <f>'Össz. önk. mérleg-nettósított'!E16</f>
        <v>0</v>
      </c>
      <c r="F13" s="81"/>
      <c r="G13" s="104"/>
      <c r="H13" s="104"/>
      <c r="I13" s="1081"/>
      <c r="J13" s="111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1.25">
      <c r="A14" s="1044">
        <f t="shared" si="0"/>
        <v>6</v>
      </c>
      <c r="B14" s="98" t="s">
        <v>509</v>
      </c>
      <c r="C14" s="68"/>
      <c r="D14" s="99"/>
      <c r="E14" s="99"/>
      <c r="F14" s="80" t="s">
        <v>505</v>
      </c>
      <c r="G14" s="100">
        <f>'Össz. önk. mérleg-nettósított'!G27</f>
        <v>1905</v>
      </c>
      <c r="H14" s="100">
        <f>'Össz. önk. mérleg-nettósított'!H27</f>
        <v>2542</v>
      </c>
      <c r="I14" s="1081">
        <f>'Össz. önk. mérleg-nettósított'!I27</f>
        <v>0</v>
      </c>
      <c r="J14" s="111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1044">
        <f t="shared" si="0"/>
        <v>7</v>
      </c>
      <c r="B15" s="98" t="s">
        <v>39</v>
      </c>
      <c r="C15" s="68"/>
      <c r="D15" s="99"/>
      <c r="E15" s="99"/>
      <c r="F15" s="80" t="s">
        <v>27</v>
      </c>
      <c r="G15" s="100">
        <f>'Össz. önk. mérleg-nettósított'!G28</f>
        <v>58117</v>
      </c>
      <c r="H15" s="100">
        <f>'Össz. önk. mérleg-nettósított'!H28</f>
        <v>60415</v>
      </c>
      <c r="I15" s="1081">
        <f>'Össz. önk. mérleg-nettósított'!I28</f>
        <v>0</v>
      </c>
      <c r="J15" s="111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1.25">
      <c r="A16" s="1044">
        <f t="shared" si="0"/>
        <v>8</v>
      </c>
      <c r="B16" s="98" t="s">
        <v>40</v>
      </c>
      <c r="C16" s="78">
        <f>'Össz. önk. mérleg-nettósított'!C24</f>
        <v>0</v>
      </c>
      <c r="D16" s="78">
        <f>'Össz. önk. mérleg-nettósított'!D24</f>
        <v>0</v>
      </c>
      <c r="E16" s="68">
        <f>'Össz. önk. mérleg-nettósított'!E24</f>
        <v>0</v>
      </c>
      <c r="F16" s="80" t="s">
        <v>28</v>
      </c>
      <c r="G16" s="100"/>
      <c r="H16" s="100"/>
      <c r="I16" s="1081"/>
      <c r="J16" s="111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1.25">
      <c r="A17" s="1044">
        <f t="shared" si="0"/>
        <v>9</v>
      </c>
      <c r="B17" s="98" t="s">
        <v>41</v>
      </c>
      <c r="C17" s="68">
        <f>'Össz. önk. mérleg-nettósított'!C25</f>
        <v>0</v>
      </c>
      <c r="D17" s="68">
        <f>'Össz. önk. mérleg-nettósított'!D25</f>
        <v>0</v>
      </c>
      <c r="E17" s="68">
        <f>'Össz. önk. mérleg-nettósított'!E25</f>
        <v>0</v>
      </c>
      <c r="F17" s="80" t="s">
        <v>385</v>
      </c>
      <c r="G17" s="100">
        <f>'Össz. önk. mérleg-nettósított'!G30</f>
        <v>0</v>
      </c>
      <c r="H17" s="100">
        <f>'Össz. önk. mérleg-nettósított'!H30</f>
        <v>0</v>
      </c>
      <c r="I17" s="1081">
        <f>SUM(G17:H17)</f>
        <v>0</v>
      </c>
      <c r="J17" s="111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1.25">
      <c r="A18" s="1044">
        <f t="shared" si="0"/>
        <v>10</v>
      </c>
      <c r="B18" s="98"/>
      <c r="C18" s="68"/>
      <c r="D18" s="68"/>
      <c r="E18" s="68"/>
      <c r="F18" s="80" t="s">
        <v>792</v>
      </c>
      <c r="G18" s="100">
        <f>'Össz. önk. mérleg-nettósított'!G31</f>
        <v>0</v>
      </c>
      <c r="H18" s="100">
        <f>'Össz. önk. mérleg-nettósított'!H31</f>
        <v>0</v>
      </c>
      <c r="I18" s="1081">
        <f>'Össz. önk. mérleg-nettósított'!I31</f>
        <v>0</v>
      </c>
      <c r="J18" s="111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1.25">
      <c r="A19" s="1044">
        <f t="shared" si="0"/>
        <v>11</v>
      </c>
      <c r="B19" s="98" t="s">
        <v>42</v>
      </c>
      <c r="C19" s="68">
        <f>'Össz. önk. mérleg-nettósított'!C21</f>
        <v>0</v>
      </c>
      <c r="D19" s="68">
        <f>'Össz. önk. mérleg-nettósított'!D26</f>
        <v>0</v>
      </c>
      <c r="E19" s="68">
        <f>'Össz. önk. mérleg-nettósított'!E26</f>
        <v>0</v>
      </c>
      <c r="F19" s="80" t="s">
        <v>793</v>
      </c>
      <c r="G19" s="100">
        <f>'Össz. önk. mérleg-nettósított'!G32</f>
        <v>0</v>
      </c>
      <c r="H19" s="100">
        <f>'Össz. önk. mérleg-nettósított'!H32</f>
        <v>0</v>
      </c>
      <c r="I19" s="1081">
        <f>'Össz. önk. mérleg-nettósított'!I32</f>
        <v>0</v>
      </c>
      <c r="J19" s="111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1.25">
      <c r="A20" s="1044">
        <f t="shared" si="0"/>
        <v>12</v>
      </c>
      <c r="B20" s="98" t="s">
        <v>43</v>
      </c>
      <c r="C20" s="68">
        <f>'Össz. önk. mérleg-nettósított'!C22</f>
        <v>0</v>
      </c>
      <c r="D20" s="68">
        <f>'Össz. önk. mérleg-nettósított'!D22</f>
        <v>0</v>
      </c>
      <c r="E20" s="68">
        <f>'Össz. önk. mérleg-nettósított'!E22</f>
        <v>0</v>
      </c>
      <c r="F20" s="80" t="s">
        <v>794</v>
      </c>
      <c r="G20" s="100">
        <f>'Össz. önk. mérleg-nettósított'!G33</f>
        <v>0</v>
      </c>
      <c r="H20" s="100">
        <f>'Össz. önk. mérleg-nettósított'!H33</f>
        <v>0</v>
      </c>
      <c r="I20" s="1081">
        <f>'Össz. önk. mérleg-nettósított'!I33</f>
        <v>0</v>
      </c>
      <c r="J20" s="111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1.25">
      <c r="A21" s="1044">
        <f t="shared" si="0"/>
        <v>13</v>
      </c>
      <c r="B21" s="98"/>
      <c r="C21" s="68"/>
      <c r="D21" s="68"/>
      <c r="E21" s="68"/>
      <c r="F21" s="107" t="s">
        <v>63</v>
      </c>
      <c r="G21" s="108">
        <f>SUM(G14:G20)</f>
        <v>60022</v>
      </c>
      <c r="H21" s="108">
        <f>SUM(H14:H20)</f>
        <v>62957</v>
      </c>
      <c r="I21" s="1082">
        <f>SUM(I14:I20)</f>
        <v>0</v>
      </c>
      <c r="J21" s="111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1.25">
      <c r="A22" s="1044">
        <f t="shared" si="0"/>
        <v>14</v>
      </c>
      <c r="B22" s="98" t="s">
        <v>510</v>
      </c>
      <c r="C22" s="68">
        <f>'Össz. önk. mérleg-nettósított'!C30</f>
        <v>84</v>
      </c>
      <c r="D22" s="68">
        <f>'Össz. önk. mérleg-nettósított'!D30</f>
        <v>84</v>
      </c>
      <c r="E22" s="68">
        <f>'Össz. önk. mérleg-nettósított'!E30</f>
        <v>0</v>
      </c>
      <c r="F22" s="80"/>
      <c r="G22" s="100"/>
      <c r="H22" s="100"/>
      <c r="I22" s="1080"/>
      <c r="J22" s="111"/>
      <c r="N22" s="10"/>
      <c r="O22" s="10"/>
      <c r="P22" s="10"/>
      <c r="Q22" s="10"/>
      <c r="R22" s="10"/>
      <c r="S22" s="10"/>
      <c r="T22" s="10"/>
      <c r="U22" s="10"/>
      <c r="V22" s="10"/>
    </row>
    <row r="23" spans="1:13" s="73" customFormat="1" ht="11.25">
      <c r="A23" s="1044">
        <f t="shared" si="0"/>
        <v>15</v>
      </c>
      <c r="B23" s="111"/>
      <c r="C23" s="68"/>
      <c r="D23" s="68"/>
      <c r="E23" s="68"/>
      <c r="F23" s="102"/>
      <c r="G23" s="100"/>
      <c r="H23" s="100"/>
      <c r="I23" s="1081"/>
      <c r="J23" s="401"/>
      <c r="K23" s="118"/>
      <c r="L23" s="118"/>
      <c r="M23" s="118"/>
    </row>
    <row r="24" spans="1:13" s="73" customFormat="1" ht="11.25">
      <c r="A24" s="1044">
        <f t="shared" si="0"/>
        <v>16</v>
      </c>
      <c r="B24" s="1048"/>
      <c r="C24" s="99"/>
      <c r="D24" s="99"/>
      <c r="E24" s="99"/>
      <c r="F24" s="102"/>
      <c r="G24" s="100"/>
      <c r="H24" s="100"/>
      <c r="I24" s="1081"/>
      <c r="J24" s="401"/>
      <c r="K24" s="118"/>
      <c r="L24" s="118"/>
      <c r="M24" s="118"/>
    </row>
    <row r="25" spans="1:22" ht="11.25">
      <c r="A25" s="1044">
        <f t="shared" si="0"/>
        <v>17</v>
      </c>
      <c r="B25" s="106" t="s">
        <v>62</v>
      </c>
      <c r="C25" s="74">
        <f>C12+C13+C16+C17+C19+C20+C22</f>
        <v>3259</v>
      </c>
      <c r="D25" s="74">
        <f>D12+D13+D16+D17+D19+D20+D22</f>
        <v>3522</v>
      </c>
      <c r="E25" s="74">
        <f>E12+E13+E16+E17+E19+E20+E22</f>
        <v>0</v>
      </c>
      <c r="F25" s="103"/>
      <c r="G25" s="74"/>
      <c r="H25" s="74"/>
      <c r="I25" s="1083"/>
      <c r="J25" s="111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1.25">
      <c r="A26" s="1044">
        <f t="shared" si="0"/>
        <v>18</v>
      </c>
      <c r="B26" s="109" t="s">
        <v>46</v>
      </c>
      <c r="C26" s="104">
        <f>SUM(C24:C25)</f>
        <v>3259</v>
      </c>
      <c r="D26" s="104">
        <f>SUM(D24:D25)</f>
        <v>3522</v>
      </c>
      <c r="E26" s="104">
        <f>SUM(E24:E25)</f>
        <v>0</v>
      </c>
      <c r="F26" s="110" t="s">
        <v>64</v>
      </c>
      <c r="G26" s="104">
        <f>G25+G21</f>
        <v>60022</v>
      </c>
      <c r="H26" s="104">
        <f>H25+H21</f>
        <v>62957</v>
      </c>
      <c r="I26" s="1084">
        <f>I25+I21</f>
        <v>0</v>
      </c>
      <c r="J26" s="111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1.25">
      <c r="A27" s="1044">
        <f t="shared" si="0"/>
        <v>19</v>
      </c>
      <c r="B27" s="111"/>
      <c r="C27" s="100"/>
      <c r="D27" s="100"/>
      <c r="E27" s="100"/>
      <c r="F27" s="102"/>
      <c r="G27" s="100"/>
      <c r="H27" s="100"/>
      <c r="I27" s="1081"/>
      <c r="J27" s="111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1.25">
      <c r="A28" s="1044">
        <f t="shared" si="0"/>
        <v>20</v>
      </c>
      <c r="B28" s="109" t="s">
        <v>511</v>
      </c>
      <c r="C28" s="104">
        <f>C26-G26</f>
        <v>-56763</v>
      </c>
      <c r="D28" s="104">
        <f>D26-H26</f>
        <v>-59435</v>
      </c>
      <c r="E28" s="378">
        <f>E26-I26</f>
        <v>0</v>
      </c>
      <c r="F28" s="102"/>
      <c r="G28" s="100"/>
      <c r="H28" s="100"/>
      <c r="I28" s="1081"/>
      <c r="J28" s="111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6.5" customHeight="1">
      <c r="A29" s="1044">
        <f t="shared" si="0"/>
        <v>21</v>
      </c>
      <c r="B29" s="806" t="s">
        <v>913</v>
      </c>
      <c r="C29" s="229">
        <v>0</v>
      </c>
      <c r="D29" s="229">
        <v>0</v>
      </c>
      <c r="E29" s="229">
        <v>0</v>
      </c>
      <c r="F29" s="102"/>
      <c r="G29" s="100"/>
      <c r="H29" s="100"/>
      <c r="I29" s="1081"/>
      <c r="J29" s="111"/>
      <c r="N29" s="10"/>
      <c r="O29" s="10"/>
      <c r="P29" s="10"/>
      <c r="Q29" s="10"/>
      <c r="R29" s="10"/>
      <c r="S29" s="10"/>
      <c r="T29" s="10"/>
      <c r="U29" s="10"/>
      <c r="V29" s="10"/>
    </row>
    <row r="30" spans="1:13" s="11" customFormat="1" ht="11.25">
      <c r="A30" s="1044">
        <f t="shared" si="0"/>
        <v>22</v>
      </c>
      <c r="B30" s="76"/>
      <c r="C30" s="100"/>
      <c r="D30" s="100"/>
      <c r="E30" s="100">
        <f>C30+D30</f>
        <v>0</v>
      </c>
      <c r="F30" s="102"/>
      <c r="G30" s="100"/>
      <c r="H30" s="100"/>
      <c r="I30" s="1081"/>
      <c r="J30" s="109"/>
      <c r="K30" s="114"/>
      <c r="L30" s="114"/>
      <c r="M30" s="114"/>
    </row>
    <row r="31" spans="1:13" s="11" customFormat="1" ht="11.25">
      <c r="A31" s="1044">
        <f t="shared" si="0"/>
        <v>23</v>
      </c>
      <c r="B31" s="75" t="s">
        <v>48</v>
      </c>
      <c r="C31" s="75"/>
      <c r="D31" s="75"/>
      <c r="E31" s="75"/>
      <c r="F31" s="81" t="s">
        <v>29</v>
      </c>
      <c r="G31" s="104"/>
      <c r="H31" s="104"/>
      <c r="I31" s="1084"/>
      <c r="J31" s="109"/>
      <c r="K31" s="114"/>
      <c r="L31" s="114"/>
      <c r="M31" s="114"/>
    </row>
    <row r="32" spans="1:13" s="11" customFormat="1" ht="11.25">
      <c r="A32" s="1044">
        <f t="shared" si="0"/>
        <v>24</v>
      </c>
      <c r="B32" s="79" t="s">
        <v>539</v>
      </c>
      <c r="C32" s="75"/>
      <c r="D32" s="75"/>
      <c r="E32" s="75"/>
      <c r="F32" s="112" t="s">
        <v>4</v>
      </c>
      <c r="G32" s="104"/>
      <c r="H32" s="109"/>
      <c r="I32" s="1085"/>
      <c r="J32" s="109"/>
      <c r="K32" s="114"/>
      <c r="L32" s="114"/>
      <c r="M32" s="114"/>
    </row>
    <row r="33" spans="1:13" s="11" customFormat="1" ht="11.25">
      <c r="A33" s="1044">
        <f t="shared" si="0"/>
        <v>25</v>
      </c>
      <c r="B33" s="111" t="s">
        <v>734</v>
      </c>
      <c r="C33" s="68">
        <f>'Össz. önk. mérleg-nettósított'!C41</f>
        <v>0</v>
      </c>
      <c r="D33" s="68">
        <f>'Össz. önk. mérleg-nettósított'!D41</f>
        <v>0</v>
      </c>
      <c r="E33" s="68">
        <f>'Össz. önk. mérleg-nettósított'!E41</f>
        <v>0</v>
      </c>
      <c r="F33" s="115" t="s">
        <v>3</v>
      </c>
      <c r="G33" s="104"/>
      <c r="H33" s="104"/>
      <c r="I33" s="1084"/>
      <c r="J33" s="109"/>
      <c r="K33" s="114"/>
      <c r="L33" s="114"/>
      <c r="M33" s="114"/>
    </row>
    <row r="34" spans="1:22" ht="11.25">
      <c r="A34" s="1044">
        <f t="shared" si="0"/>
        <v>26</v>
      </c>
      <c r="B34" s="68" t="s">
        <v>541</v>
      </c>
      <c r="C34" s="116"/>
      <c r="D34" s="79"/>
      <c r="E34" s="79">
        <f>SUM(C34:D34)</f>
        <v>0</v>
      </c>
      <c r="F34" s="80" t="s">
        <v>5</v>
      </c>
      <c r="G34" s="104"/>
      <c r="H34" s="104"/>
      <c r="I34" s="1084"/>
      <c r="J34" s="111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1.25">
      <c r="A35" s="1044">
        <f t="shared" si="0"/>
        <v>27</v>
      </c>
      <c r="B35" s="68" t="s">
        <v>540</v>
      </c>
      <c r="C35" s="68"/>
      <c r="D35" s="68"/>
      <c r="E35" s="68"/>
      <c r="F35" s="80" t="s">
        <v>6</v>
      </c>
      <c r="G35" s="104"/>
      <c r="H35" s="104"/>
      <c r="I35" s="1084"/>
      <c r="J35" s="111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1.25">
      <c r="A36" s="1044">
        <f t="shared" si="0"/>
        <v>28</v>
      </c>
      <c r="B36" s="68" t="s">
        <v>769</v>
      </c>
      <c r="C36" s="179">
        <f>-(C28+C33)-C30-C29</f>
        <v>56763</v>
      </c>
      <c r="D36" s="179">
        <f>-(D28+D33)-D30-D29</f>
        <v>59435</v>
      </c>
      <c r="E36" s="179">
        <f>-(E28+E33)-E30-E29</f>
        <v>0</v>
      </c>
      <c r="F36" s="80" t="s">
        <v>7</v>
      </c>
      <c r="G36" s="104"/>
      <c r="H36" s="104"/>
      <c r="I36" s="1084"/>
      <c r="J36" s="111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1.25">
      <c r="A37" s="1044">
        <f t="shared" si="0"/>
        <v>29</v>
      </c>
      <c r="B37" s="68" t="s">
        <v>542</v>
      </c>
      <c r="C37" s="75"/>
      <c r="D37" s="75"/>
      <c r="E37" s="327"/>
      <c r="F37" s="80" t="s">
        <v>9</v>
      </c>
      <c r="G37" s="104"/>
      <c r="H37" s="104"/>
      <c r="I37" s="1081"/>
      <c r="J37" s="111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1.25">
      <c r="A38" s="1044">
        <f t="shared" si="0"/>
        <v>30</v>
      </c>
      <c r="B38" s="68" t="s">
        <v>543</v>
      </c>
      <c r="C38" s="68"/>
      <c r="D38" s="68"/>
      <c r="E38" s="68"/>
      <c r="F38" s="80" t="s">
        <v>10</v>
      </c>
      <c r="G38" s="100"/>
      <c r="H38" s="100"/>
      <c r="I38" s="1081"/>
      <c r="J38" s="111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1.25">
      <c r="A39" s="1044">
        <f t="shared" si="0"/>
        <v>31</v>
      </c>
      <c r="B39" s="68" t="s">
        <v>544</v>
      </c>
      <c r="C39" s="68"/>
      <c r="D39" s="68"/>
      <c r="E39" s="68"/>
      <c r="F39" s="80" t="s">
        <v>11</v>
      </c>
      <c r="G39" s="100"/>
      <c r="H39" s="100"/>
      <c r="I39" s="1081"/>
      <c r="J39" s="111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1.25">
      <c r="A40" s="1044">
        <f t="shared" si="0"/>
        <v>32</v>
      </c>
      <c r="B40" s="68" t="s">
        <v>545</v>
      </c>
      <c r="C40" s="68"/>
      <c r="D40" s="68"/>
      <c r="E40" s="68"/>
      <c r="F40" s="80" t="s">
        <v>12</v>
      </c>
      <c r="G40" s="100"/>
      <c r="H40" s="100"/>
      <c r="I40" s="1081"/>
      <c r="J40" s="111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1.25">
      <c r="A41" s="1044">
        <f t="shared" si="0"/>
        <v>33</v>
      </c>
      <c r="B41" s="68" t="s">
        <v>0</v>
      </c>
      <c r="C41" s="68"/>
      <c r="D41" s="68"/>
      <c r="E41" s="68"/>
      <c r="F41" s="80" t="s">
        <v>13</v>
      </c>
      <c r="G41" s="100"/>
      <c r="H41" s="100"/>
      <c r="I41" s="1081"/>
      <c r="J41" s="111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1.25">
      <c r="A42" s="1044">
        <f t="shared" si="0"/>
        <v>34</v>
      </c>
      <c r="B42" s="68" t="s">
        <v>1</v>
      </c>
      <c r="C42" s="68"/>
      <c r="D42" s="68"/>
      <c r="E42" s="68"/>
      <c r="F42" s="80" t="s">
        <v>14</v>
      </c>
      <c r="G42" s="100"/>
      <c r="H42" s="100"/>
      <c r="I42" s="1081"/>
      <c r="J42" s="111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1.25">
      <c r="A43" s="1044">
        <f t="shared" si="0"/>
        <v>35</v>
      </c>
      <c r="B43" s="68" t="s">
        <v>2</v>
      </c>
      <c r="C43" s="68"/>
      <c r="D43" s="68"/>
      <c r="E43" s="68"/>
      <c r="F43" s="80" t="s">
        <v>15</v>
      </c>
      <c r="G43" s="100"/>
      <c r="H43" s="100"/>
      <c r="I43" s="1081"/>
      <c r="J43" s="111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thickBot="1">
      <c r="A44" s="1032">
        <f t="shared" si="0"/>
        <v>36</v>
      </c>
      <c r="B44" s="1033" t="s">
        <v>386</v>
      </c>
      <c r="C44" s="1086">
        <f>SUM(C31:C42)</f>
        <v>56763</v>
      </c>
      <c r="D44" s="1086">
        <f>SUM(D31:D42)</f>
        <v>59435</v>
      </c>
      <c r="E44" s="1086">
        <f>SUM(E31:E42)</f>
        <v>0</v>
      </c>
      <c r="F44" s="1087" t="s">
        <v>379</v>
      </c>
      <c r="G44" s="1088">
        <f>SUM(G32:G43)</f>
        <v>0</v>
      </c>
      <c r="H44" s="1088">
        <f>SUM(H32:H43)</f>
        <v>0</v>
      </c>
      <c r="I44" s="1089">
        <f>SUM(I32:I43)</f>
        <v>0</v>
      </c>
      <c r="J44" s="111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8" customHeight="1" thickBot="1">
      <c r="A45" s="1075">
        <f t="shared" si="0"/>
        <v>37</v>
      </c>
      <c r="B45" s="1076" t="s">
        <v>381</v>
      </c>
      <c r="C45" s="1077">
        <f>C26+C29+C44</f>
        <v>60022</v>
      </c>
      <c r="D45" s="1077">
        <f>D26+D29+D44</f>
        <v>62957</v>
      </c>
      <c r="E45" s="1077">
        <f>E26+E29+E44</f>
        <v>0</v>
      </c>
      <c r="F45" s="1033" t="s">
        <v>380</v>
      </c>
      <c r="G45" s="1078">
        <f>G26+G44</f>
        <v>60022</v>
      </c>
      <c r="H45" s="1078">
        <f>H26+H44</f>
        <v>62957</v>
      </c>
      <c r="I45" s="1079">
        <f>I26+I44</f>
        <v>0</v>
      </c>
      <c r="J45" s="115"/>
      <c r="N45" s="10"/>
      <c r="O45" s="10"/>
      <c r="P45" s="10"/>
      <c r="Q45" s="10"/>
      <c r="R45" s="10"/>
      <c r="S45" s="10"/>
      <c r="T45" s="10"/>
      <c r="U45" s="10"/>
      <c r="V45" s="10"/>
    </row>
    <row r="46" spans="2:22" ht="11.25">
      <c r="B46" s="114"/>
      <c r="C46" s="113"/>
      <c r="D46" s="113"/>
      <c r="E46" s="113"/>
      <c r="F46" s="113"/>
      <c r="G46" s="113"/>
      <c r="H46" s="113"/>
      <c r="I46" s="113"/>
      <c r="N46" s="10"/>
      <c r="O46" s="10"/>
      <c r="P46" s="10"/>
      <c r="Q46" s="10"/>
      <c r="R46" s="10"/>
      <c r="S46" s="10"/>
      <c r="T46" s="10"/>
      <c r="U46" s="10"/>
      <c r="V46" s="10"/>
    </row>
    <row r="47" spans="20:22" ht="11.25">
      <c r="T47" s="10"/>
      <c r="U47" s="10"/>
      <c r="V47" s="10"/>
    </row>
    <row r="50" ht="11.25">
      <c r="D50" s="100"/>
    </row>
  </sheetData>
  <sheetProtection selectLockedCells="1" selectUnlockedCells="1"/>
  <mergeCells count="10">
    <mergeCell ref="A1:I1"/>
    <mergeCell ref="C6:E6"/>
    <mergeCell ref="G6:I6"/>
    <mergeCell ref="C7:E7"/>
    <mergeCell ref="G7:I7"/>
    <mergeCell ref="B3:I3"/>
    <mergeCell ref="A5:I5"/>
    <mergeCell ref="B4:I4"/>
    <mergeCell ref="A6:A8"/>
    <mergeCell ref="B6:B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91"/>
  <sheetViews>
    <sheetView zoomScalePageLayoutView="0" workbookViewId="0" topLeftCell="A1">
      <selection activeCell="F8" sqref="F8:I8"/>
    </sheetView>
  </sheetViews>
  <sheetFormatPr defaultColWidth="61.7109375" defaultRowHeight="12.75"/>
  <cols>
    <col min="1" max="1" width="61.7109375" style="121" customWidth="1"/>
    <col min="2" max="2" width="9.8515625" style="121" hidden="1" customWidth="1"/>
    <col min="3" max="3" width="11.7109375" style="121" hidden="1" customWidth="1"/>
    <col min="4" max="4" width="9.8515625" style="121" hidden="1" customWidth="1"/>
    <col min="5" max="5" width="15.8515625" style="125" hidden="1" customWidth="1"/>
    <col min="6" max="6" width="16.00390625" style="6" customWidth="1"/>
    <col min="7" max="7" width="12.8515625" style="6" customWidth="1"/>
    <col min="8" max="8" width="10.00390625" style="6" bestFit="1" customWidth="1"/>
    <col min="9" max="9" width="11.421875" style="6" bestFit="1" customWidth="1"/>
    <col min="10" max="10" width="10.00390625" style="6" bestFit="1" customWidth="1"/>
    <col min="11" max="12" width="11.421875" style="6" bestFit="1" customWidth="1"/>
    <col min="13" max="255" width="8.00390625" style="6" customWidth="1"/>
    <col min="256" max="16384" width="61.7109375" style="6" customWidth="1"/>
  </cols>
  <sheetData>
    <row r="1" spans="2:5" ht="12.75">
      <c r="B1" s="1168" t="s">
        <v>247</v>
      </c>
      <c r="C1" s="1168"/>
      <c r="D1" s="1168"/>
      <c r="E1" s="1168"/>
    </row>
    <row r="2" spans="6:9" ht="12">
      <c r="F2" s="1175"/>
      <c r="G2" s="1175"/>
      <c r="H2" s="1175"/>
      <c r="I2" s="1175"/>
    </row>
    <row r="3" ht="12"/>
    <row r="4" spans="1:9" ht="12">
      <c r="A4" s="1169" t="s">
        <v>68</v>
      </c>
      <c r="B4" s="1169"/>
      <c r="C4" s="1169"/>
      <c r="D4" s="1169"/>
      <c r="E4" s="1169"/>
      <c r="F4" s="1170"/>
      <c r="G4" s="1170"/>
      <c r="H4" s="1170"/>
      <c r="I4" s="1170"/>
    </row>
    <row r="5" spans="1:9" ht="12">
      <c r="A5" s="1169" t="s">
        <v>687</v>
      </c>
      <c r="B5" s="1169"/>
      <c r="C5" s="1169"/>
      <c r="D5" s="1169"/>
      <c r="E5" s="1169"/>
      <c r="F5" s="1170"/>
      <c r="G5" s="1170"/>
      <c r="H5" s="1170"/>
      <c r="I5" s="1170"/>
    </row>
    <row r="6" ht="12"/>
    <row r="7" spans="5:6" ht="13.5" thickBot="1">
      <c r="E7" s="344" t="s">
        <v>17</v>
      </c>
      <c r="F7" s="355"/>
    </row>
    <row r="8" spans="1:9" ht="12.75" customHeight="1" thickBot="1">
      <c r="A8" s="1171" t="s">
        <v>69</v>
      </c>
      <c r="B8" s="1173" t="s">
        <v>85</v>
      </c>
      <c r="C8" s="1174"/>
      <c r="D8" s="1174"/>
      <c r="E8" s="1174"/>
      <c r="F8" s="1173" t="s">
        <v>698</v>
      </c>
      <c r="G8" s="1174"/>
      <c r="H8" s="1174"/>
      <c r="I8" s="1174"/>
    </row>
    <row r="9" spans="1:9" s="7" customFormat="1" ht="49.5" customHeight="1" thickBot="1">
      <c r="A9" s="1172"/>
      <c r="B9" s="180" t="s">
        <v>70</v>
      </c>
      <c r="C9" s="122" t="s">
        <v>71</v>
      </c>
      <c r="D9" s="122" t="s">
        <v>536</v>
      </c>
      <c r="E9" s="181" t="s">
        <v>72</v>
      </c>
      <c r="F9" s="180" t="s">
        <v>70</v>
      </c>
      <c r="G9" s="122" t="s">
        <v>71</v>
      </c>
      <c r="H9" s="122" t="s">
        <v>536</v>
      </c>
      <c r="I9" s="181" t="s">
        <v>72</v>
      </c>
    </row>
    <row r="10" spans="1:10" ht="13.5" customHeight="1">
      <c r="A10" s="356" t="s">
        <v>73</v>
      </c>
      <c r="B10" s="357"/>
      <c r="C10" s="357"/>
      <c r="D10" s="357"/>
      <c r="E10" s="357"/>
      <c r="F10" s="358"/>
      <c r="G10" s="358"/>
      <c r="H10" s="358"/>
      <c r="I10" s="358"/>
      <c r="J10" s="380"/>
    </row>
    <row r="11" spans="1:10" ht="13.5" customHeight="1">
      <c r="A11" s="123" t="s">
        <v>612</v>
      </c>
      <c r="B11" s="124"/>
      <c r="C11" s="124"/>
      <c r="D11" s="124"/>
      <c r="E11" s="124"/>
      <c r="F11" s="345"/>
      <c r="G11" s="345"/>
      <c r="H11" s="345"/>
      <c r="I11" s="345"/>
      <c r="J11" s="380"/>
    </row>
    <row r="12" spans="1:10" ht="30.75" customHeight="1">
      <c r="A12" s="444" t="s">
        <v>613</v>
      </c>
      <c r="B12" s="348">
        <v>4865</v>
      </c>
      <c r="C12" s="445">
        <v>18.69</v>
      </c>
      <c r="D12" s="348">
        <v>4580000</v>
      </c>
      <c r="E12" s="348">
        <f>C12*D12</f>
        <v>85600200</v>
      </c>
      <c r="F12" s="347">
        <v>4837</v>
      </c>
      <c r="G12" s="346">
        <v>18.62</v>
      </c>
      <c r="H12" s="346">
        <v>4580000</v>
      </c>
      <c r="I12" s="347">
        <f>G12*H12</f>
        <v>85279600</v>
      </c>
      <c r="J12" s="380"/>
    </row>
    <row r="13" spans="1:10" ht="13.5" customHeight="1">
      <c r="A13" s="351" t="s">
        <v>614</v>
      </c>
      <c r="B13" s="348"/>
      <c r="C13" s="348"/>
      <c r="D13" s="348"/>
      <c r="E13" s="348"/>
      <c r="F13" s="347"/>
      <c r="G13" s="346"/>
      <c r="H13" s="346"/>
      <c r="I13" s="347"/>
      <c r="J13" s="380"/>
    </row>
    <row r="14" spans="1:10" ht="30" customHeight="1">
      <c r="A14" s="444" t="s">
        <v>615</v>
      </c>
      <c r="B14" s="348"/>
      <c r="C14" s="349"/>
      <c r="D14" s="348" t="s">
        <v>248</v>
      </c>
      <c r="E14" s="348">
        <v>8328800</v>
      </c>
      <c r="F14" s="347"/>
      <c r="G14" s="346"/>
      <c r="H14" s="346" t="s">
        <v>248</v>
      </c>
      <c r="I14" s="347">
        <v>8329050</v>
      </c>
      <c r="J14" s="380"/>
    </row>
    <row r="15" spans="1:10" ht="30" customHeight="1">
      <c r="A15" s="444" t="s">
        <v>616</v>
      </c>
      <c r="B15" s="348"/>
      <c r="C15" s="349"/>
      <c r="D15" s="348"/>
      <c r="E15" s="348"/>
      <c r="F15" s="347"/>
      <c r="G15" s="346"/>
      <c r="H15" s="346"/>
      <c r="I15" s="347">
        <v>-8329050</v>
      </c>
      <c r="J15" s="380"/>
    </row>
    <row r="16" spans="1:10" ht="30" customHeight="1">
      <c r="A16" s="444" t="s">
        <v>617</v>
      </c>
      <c r="B16" s="348"/>
      <c r="C16" s="349"/>
      <c r="D16" s="348"/>
      <c r="E16" s="348"/>
      <c r="F16" s="347"/>
      <c r="G16" s="346"/>
      <c r="H16" s="346"/>
      <c r="I16" s="347">
        <f>I14+I15</f>
        <v>0</v>
      </c>
      <c r="J16" s="380"/>
    </row>
    <row r="17" spans="1:10" ht="16.5" customHeight="1">
      <c r="A17" s="351" t="s">
        <v>618</v>
      </c>
      <c r="B17" s="348"/>
      <c r="C17" s="348"/>
      <c r="D17" s="446" t="s">
        <v>249</v>
      </c>
      <c r="E17" s="348">
        <v>18272000</v>
      </c>
      <c r="F17" s="347"/>
      <c r="G17" s="346"/>
      <c r="H17" s="346" t="s">
        <v>250</v>
      </c>
      <c r="I17" s="347">
        <v>18304000</v>
      </c>
      <c r="J17" s="380"/>
    </row>
    <row r="18" spans="1:10" ht="16.5" customHeight="1">
      <c r="A18" s="351" t="s">
        <v>616</v>
      </c>
      <c r="B18" s="348"/>
      <c r="C18" s="348"/>
      <c r="D18" s="446"/>
      <c r="E18" s="348"/>
      <c r="F18" s="347"/>
      <c r="G18" s="346"/>
      <c r="H18" s="346"/>
      <c r="I18" s="347">
        <v>-18304000</v>
      </c>
      <c r="J18" s="380"/>
    </row>
    <row r="19" spans="1:10" ht="16.5" customHeight="1">
      <c r="A19" s="351" t="s">
        <v>619</v>
      </c>
      <c r="B19" s="348"/>
      <c r="C19" s="348"/>
      <c r="D19" s="446"/>
      <c r="E19" s="348"/>
      <c r="F19" s="347"/>
      <c r="G19" s="346"/>
      <c r="H19" s="346"/>
      <c r="I19" s="347">
        <f>I17+I18</f>
        <v>0</v>
      </c>
      <c r="J19" s="380"/>
    </row>
    <row r="20" spans="1:10" ht="13.5" customHeight="1">
      <c r="A20" s="351" t="s">
        <v>620</v>
      </c>
      <c r="B20" s="447"/>
      <c r="C20" s="447" t="s">
        <v>621</v>
      </c>
      <c r="D20" s="448" t="s">
        <v>537</v>
      </c>
      <c r="E20" s="447">
        <v>1355022</v>
      </c>
      <c r="F20" s="404"/>
      <c r="G20" s="447"/>
      <c r="H20" s="449" t="s">
        <v>537</v>
      </c>
      <c r="I20" s="347">
        <v>1355022</v>
      </c>
      <c r="J20" s="380"/>
    </row>
    <row r="21" spans="1:10" ht="13.5" customHeight="1">
      <c r="A21" s="351" t="s">
        <v>622</v>
      </c>
      <c r="B21" s="447"/>
      <c r="C21" s="447"/>
      <c r="D21" s="448"/>
      <c r="E21" s="447"/>
      <c r="F21" s="404"/>
      <c r="G21" s="447"/>
      <c r="H21" s="449"/>
      <c r="I21" s="347">
        <v>-1355022</v>
      </c>
      <c r="J21" s="380"/>
    </row>
    <row r="22" spans="1:10" ht="13.5" customHeight="1">
      <c r="A22" s="351" t="s">
        <v>623</v>
      </c>
      <c r="B22" s="447"/>
      <c r="C22" s="447"/>
      <c r="D22" s="448"/>
      <c r="E22" s="447"/>
      <c r="F22" s="404"/>
      <c r="G22" s="447"/>
      <c r="H22" s="449"/>
      <c r="I22" s="347">
        <f>I20+I21</f>
        <v>0</v>
      </c>
      <c r="J22" s="380"/>
    </row>
    <row r="23" spans="1:10" ht="13.5" customHeight="1">
      <c r="A23" s="351" t="s">
        <v>624</v>
      </c>
      <c r="B23" s="348"/>
      <c r="C23" s="349"/>
      <c r="D23" s="446" t="s">
        <v>538</v>
      </c>
      <c r="E23" s="348">
        <v>6369620</v>
      </c>
      <c r="F23" s="347"/>
      <c r="G23" s="346"/>
      <c r="H23" s="446" t="s">
        <v>538</v>
      </c>
      <c r="I23" s="347">
        <v>6369620</v>
      </c>
      <c r="J23" s="380"/>
    </row>
    <row r="24" spans="1:10" ht="13.5" customHeight="1">
      <c r="A24" s="351" t="s">
        <v>622</v>
      </c>
      <c r="B24" s="348"/>
      <c r="C24" s="349"/>
      <c r="D24" s="446"/>
      <c r="E24" s="348"/>
      <c r="F24" s="347"/>
      <c r="G24" s="346"/>
      <c r="H24" s="446"/>
      <c r="I24" s="347">
        <v>-6369620</v>
      </c>
      <c r="J24" s="380"/>
    </row>
    <row r="25" spans="1:10" ht="13.5" customHeight="1">
      <c r="A25" s="351" t="s">
        <v>625</v>
      </c>
      <c r="B25" s="348"/>
      <c r="C25" s="349"/>
      <c r="D25" s="446"/>
      <c r="E25" s="348"/>
      <c r="F25" s="347"/>
      <c r="G25" s="346"/>
      <c r="H25" s="446"/>
      <c r="I25" s="347">
        <f>I23+I24</f>
        <v>0</v>
      </c>
      <c r="J25" s="380"/>
    </row>
    <row r="26" spans="1:10" ht="13.5" customHeight="1">
      <c r="A26" s="351" t="s">
        <v>626</v>
      </c>
      <c r="B26" s="348">
        <v>4865</v>
      </c>
      <c r="C26" s="348"/>
      <c r="D26" s="348">
        <v>2700</v>
      </c>
      <c r="E26" s="348">
        <f>B26*D26</f>
        <v>13135500</v>
      </c>
      <c r="F26" s="347">
        <v>4837</v>
      </c>
      <c r="G26" s="346"/>
      <c r="H26" s="348">
        <v>2700</v>
      </c>
      <c r="I26" s="347">
        <f>F26*H26</f>
        <v>13059900</v>
      </c>
      <c r="J26" s="380"/>
    </row>
    <row r="27" spans="1:10" ht="13.5" customHeight="1">
      <c r="A27" s="351" t="s">
        <v>627</v>
      </c>
      <c r="B27" s="348"/>
      <c r="C27" s="348"/>
      <c r="D27" s="348"/>
      <c r="E27" s="348">
        <v>-13135500</v>
      </c>
      <c r="F27" s="347"/>
      <c r="G27" s="346"/>
      <c r="H27" s="346"/>
      <c r="I27" s="347">
        <v>-13059900</v>
      </c>
      <c r="J27" s="380"/>
    </row>
    <row r="28" spans="1:10" ht="13.5" customHeight="1">
      <c r="A28" s="351" t="s">
        <v>628</v>
      </c>
      <c r="B28" s="348"/>
      <c r="C28" s="348"/>
      <c r="D28" s="348"/>
      <c r="E28" s="348">
        <f>E26+E27</f>
        <v>0</v>
      </c>
      <c r="F28" s="347"/>
      <c r="G28" s="346"/>
      <c r="H28" s="346"/>
      <c r="I28" s="347">
        <f>I26+I27</f>
        <v>0</v>
      </c>
      <c r="J28" s="380"/>
    </row>
    <row r="29" spans="1:10" ht="13.5" customHeight="1">
      <c r="A29" s="351" t="s">
        <v>629</v>
      </c>
      <c r="B29" s="447">
        <v>10</v>
      </c>
      <c r="C29" s="447"/>
      <c r="D29" s="447" t="s">
        <v>251</v>
      </c>
      <c r="E29" s="450">
        <v>25500</v>
      </c>
      <c r="F29" s="347">
        <v>11</v>
      </c>
      <c r="G29" s="346"/>
      <c r="H29" s="348" t="s">
        <v>251</v>
      </c>
      <c r="I29" s="347">
        <v>28050</v>
      </c>
      <c r="J29" s="380"/>
    </row>
    <row r="30" spans="1:10" ht="13.5" customHeight="1">
      <c r="A30" s="351" t="s">
        <v>630</v>
      </c>
      <c r="B30" s="447"/>
      <c r="C30" s="447"/>
      <c r="D30" s="447"/>
      <c r="E30" s="450">
        <v>-25500</v>
      </c>
      <c r="F30" s="347"/>
      <c r="G30" s="346"/>
      <c r="H30" s="346"/>
      <c r="I30" s="347">
        <v>-28050</v>
      </c>
      <c r="J30" s="380"/>
    </row>
    <row r="31" spans="1:10" ht="13.5" customHeight="1">
      <c r="A31" s="351" t="s">
        <v>631</v>
      </c>
      <c r="B31" s="447"/>
      <c r="C31" s="447"/>
      <c r="D31" s="447"/>
      <c r="E31" s="450">
        <v>0</v>
      </c>
      <c r="F31" s="347"/>
      <c r="G31" s="346"/>
      <c r="H31" s="346"/>
      <c r="I31" s="347">
        <f>I29+I30</f>
        <v>0</v>
      </c>
      <c r="J31" s="380"/>
    </row>
    <row r="32" spans="1:10" ht="13.5" customHeight="1">
      <c r="A32" s="351" t="s">
        <v>632</v>
      </c>
      <c r="B32" s="348"/>
      <c r="C32" s="348">
        <v>487729000</v>
      </c>
      <c r="D32" s="349">
        <v>1.55</v>
      </c>
      <c r="E32" s="348">
        <f>C32*D32</f>
        <v>755979950</v>
      </c>
      <c r="F32" s="347"/>
      <c r="G32" s="484">
        <v>482296000</v>
      </c>
      <c r="H32" s="485">
        <v>1.55</v>
      </c>
      <c r="I32" s="484">
        <f>G32*H32</f>
        <v>747558800</v>
      </c>
      <c r="J32" s="380"/>
    </row>
    <row r="33" spans="1:10" ht="13.5" customHeight="1">
      <c r="A33" s="351" t="s">
        <v>627</v>
      </c>
      <c r="B33" s="348"/>
      <c r="C33" s="348"/>
      <c r="D33" s="352"/>
      <c r="E33" s="348">
        <v>-98054262</v>
      </c>
      <c r="F33" s="347"/>
      <c r="G33" s="346"/>
      <c r="H33" s="346"/>
      <c r="I33" s="347">
        <v>-69343482</v>
      </c>
      <c r="J33" s="380"/>
    </row>
    <row r="34" spans="1:10" ht="13.5" customHeight="1">
      <c r="A34" s="351" t="s">
        <v>633</v>
      </c>
      <c r="B34" s="348"/>
      <c r="C34" s="348"/>
      <c r="D34" s="352"/>
      <c r="E34" s="348">
        <f>E32+E33</f>
        <v>657925688</v>
      </c>
      <c r="F34" s="347"/>
      <c r="G34" s="346"/>
      <c r="H34" s="346"/>
      <c r="I34" s="347">
        <f>I32+I33</f>
        <v>678215318</v>
      </c>
      <c r="J34" s="380"/>
    </row>
    <row r="35" spans="1:10" ht="13.5" customHeight="1">
      <c r="A35" s="451" t="s">
        <v>634</v>
      </c>
      <c r="B35" s="447"/>
      <c r="C35" s="447"/>
      <c r="D35" s="447"/>
      <c r="E35" s="447">
        <v>0</v>
      </c>
      <c r="F35" s="404"/>
      <c r="G35" s="452"/>
      <c r="H35" s="452"/>
      <c r="I35" s="404">
        <v>0</v>
      </c>
      <c r="J35" s="380"/>
    </row>
    <row r="36" spans="1:11" ht="13.5" customHeight="1">
      <c r="A36" s="451"/>
      <c r="B36" s="447"/>
      <c r="C36" s="447"/>
      <c r="D36" s="447"/>
      <c r="E36" s="447"/>
      <c r="F36" s="404"/>
      <c r="G36" s="452"/>
      <c r="H36" s="452"/>
      <c r="I36" s="404"/>
      <c r="J36" s="380"/>
      <c r="K36" s="453"/>
    </row>
    <row r="37" spans="1:10" ht="24.75" customHeight="1">
      <c r="A37" s="454" t="s">
        <v>74</v>
      </c>
      <c r="B37" s="447"/>
      <c r="C37" s="447"/>
      <c r="D37" s="447"/>
      <c r="E37" s="447"/>
      <c r="F37" s="404"/>
      <c r="G37" s="452"/>
      <c r="H37" s="452"/>
      <c r="I37" s="404"/>
      <c r="J37" s="380"/>
    </row>
    <row r="38" spans="1:10" ht="15" customHeight="1">
      <c r="A38" s="444" t="s">
        <v>635</v>
      </c>
      <c r="B38" s="447"/>
      <c r="C38" s="447"/>
      <c r="D38" s="447"/>
      <c r="E38" s="447"/>
      <c r="F38" s="404"/>
      <c r="G38" s="452"/>
      <c r="H38" s="452"/>
      <c r="I38" s="404"/>
      <c r="J38" s="380"/>
    </row>
    <row r="39" spans="1:10" ht="24" customHeight="1">
      <c r="A39" s="444" t="s">
        <v>636</v>
      </c>
      <c r="B39" s="348"/>
      <c r="C39" s="349">
        <v>13.1</v>
      </c>
      <c r="D39" s="348">
        <v>4152000</v>
      </c>
      <c r="E39" s="348">
        <f>C39*D39*8/12</f>
        <v>36260800</v>
      </c>
      <c r="F39" s="347"/>
      <c r="G39" s="346">
        <v>13.3</v>
      </c>
      <c r="H39" s="347">
        <v>4308000</v>
      </c>
      <c r="I39" s="347">
        <f>G39*8/12*4308000</f>
        <v>38197600</v>
      </c>
      <c r="J39" s="380"/>
    </row>
    <row r="40" spans="1:10" ht="24" customHeight="1">
      <c r="A40" s="444" t="s">
        <v>637</v>
      </c>
      <c r="B40" s="348"/>
      <c r="C40" s="349">
        <v>13.1</v>
      </c>
      <c r="D40" s="350">
        <v>4152000</v>
      </c>
      <c r="E40" s="348">
        <f>C40*D40*4/12</f>
        <v>18130400</v>
      </c>
      <c r="F40" s="347"/>
      <c r="G40" s="455">
        <v>13.4</v>
      </c>
      <c r="H40" s="347">
        <v>4308000</v>
      </c>
      <c r="I40" s="347">
        <f>G40*4/12*H40</f>
        <v>19242400</v>
      </c>
      <c r="J40" s="380"/>
    </row>
    <row r="41" spans="1:10" ht="24.75" customHeight="1">
      <c r="A41" s="444" t="s">
        <v>699</v>
      </c>
      <c r="B41" s="447"/>
      <c r="C41" s="456">
        <v>13.1</v>
      </c>
      <c r="D41" s="457">
        <v>35000</v>
      </c>
      <c r="E41" s="447">
        <f>C41*D41</f>
        <v>458500</v>
      </c>
      <c r="F41" s="404"/>
      <c r="G41" s="455">
        <v>13.4</v>
      </c>
      <c r="H41" s="347">
        <v>35000</v>
      </c>
      <c r="I41" s="347">
        <f>G41*H41</f>
        <v>469000</v>
      </c>
      <c r="J41" s="380"/>
    </row>
    <row r="42" spans="1:10" ht="24.75" customHeight="1">
      <c r="A42" s="444" t="s">
        <v>638</v>
      </c>
      <c r="B42" s="447"/>
      <c r="C42" s="447">
        <v>10</v>
      </c>
      <c r="D42" s="447">
        <v>1800000</v>
      </c>
      <c r="E42" s="450">
        <f>C42*D42*8/12</f>
        <v>12000000</v>
      </c>
      <c r="F42" s="404"/>
      <c r="G42" s="455">
        <v>9</v>
      </c>
      <c r="H42" s="347">
        <v>1800000</v>
      </c>
      <c r="I42" s="347">
        <f>G42*H42*8/12</f>
        <v>10800000</v>
      </c>
      <c r="J42" s="380"/>
    </row>
    <row r="43" spans="1:10" ht="35.25" customHeight="1">
      <c r="A43" s="458" t="s">
        <v>639</v>
      </c>
      <c r="B43" s="447"/>
      <c r="C43" s="447"/>
      <c r="D43" s="447"/>
      <c r="E43" s="450"/>
      <c r="F43" s="404"/>
      <c r="G43" s="455">
        <v>1</v>
      </c>
      <c r="H43" s="347">
        <v>4308000</v>
      </c>
      <c r="I43" s="347">
        <f>G43*H43*8/12</f>
        <v>2872000</v>
      </c>
      <c r="J43" s="380"/>
    </row>
    <row r="44" spans="1:10" ht="35.25" customHeight="1">
      <c r="A44" s="444" t="s">
        <v>640</v>
      </c>
      <c r="B44" s="447"/>
      <c r="C44" s="447">
        <v>10</v>
      </c>
      <c r="D44" s="447">
        <v>1800000</v>
      </c>
      <c r="E44" s="447">
        <f>C44*D44*4/12</f>
        <v>6000000</v>
      </c>
      <c r="F44" s="404"/>
      <c r="G44" s="455">
        <v>9</v>
      </c>
      <c r="H44" s="347">
        <v>1800000</v>
      </c>
      <c r="I44" s="347">
        <f>G44*H44*4/12</f>
        <v>5400000</v>
      </c>
      <c r="J44" s="381"/>
    </row>
    <row r="45" spans="1:10" ht="35.25" customHeight="1">
      <c r="A45" s="444" t="s">
        <v>641</v>
      </c>
      <c r="B45" s="447"/>
      <c r="C45" s="447"/>
      <c r="D45" s="447"/>
      <c r="E45" s="447"/>
      <c r="F45" s="404"/>
      <c r="G45" s="455">
        <v>1</v>
      </c>
      <c r="H45" s="347">
        <v>4308000</v>
      </c>
      <c r="I45" s="347">
        <f>G45*H45*4/12</f>
        <v>1436000</v>
      </c>
      <c r="J45" s="381"/>
    </row>
    <row r="46" spans="1:10" ht="13.5" customHeight="1">
      <c r="A46" s="444" t="s">
        <v>642</v>
      </c>
      <c r="B46" s="447"/>
      <c r="C46" s="447"/>
      <c r="D46" s="447"/>
      <c r="E46" s="447"/>
      <c r="F46" s="404"/>
      <c r="G46" s="455">
        <v>1</v>
      </c>
      <c r="H46" s="347">
        <v>35000</v>
      </c>
      <c r="I46" s="347">
        <f>G46*H46</f>
        <v>35000</v>
      </c>
      <c r="J46" s="381"/>
    </row>
    <row r="47" spans="1:10" ht="13.5" customHeight="1">
      <c r="A47" s="351" t="s">
        <v>643</v>
      </c>
      <c r="B47" s="447"/>
      <c r="C47" s="447"/>
      <c r="D47" s="447"/>
      <c r="E47" s="447"/>
      <c r="F47" s="404"/>
      <c r="G47" s="452"/>
      <c r="H47" s="452"/>
      <c r="I47" s="404"/>
      <c r="J47" s="380"/>
    </row>
    <row r="48" spans="1:10" ht="13.5" customHeight="1">
      <c r="A48" s="444" t="s">
        <v>644</v>
      </c>
      <c r="B48" s="348"/>
      <c r="C48" s="348"/>
      <c r="D48" s="348"/>
      <c r="E48" s="348"/>
      <c r="F48" s="347"/>
      <c r="G48" s="347">
        <v>0</v>
      </c>
      <c r="H48" s="348">
        <v>80000</v>
      </c>
      <c r="I48" s="347">
        <f>G48*H48*8/12</f>
        <v>0</v>
      </c>
      <c r="J48" s="380"/>
    </row>
    <row r="49" spans="1:10" ht="13.5" customHeight="1">
      <c r="A49" s="444" t="s">
        <v>645</v>
      </c>
      <c r="B49" s="348"/>
      <c r="C49" s="348">
        <v>142</v>
      </c>
      <c r="D49" s="348">
        <v>70000</v>
      </c>
      <c r="E49" s="348">
        <f>C49*D49*8/12</f>
        <v>6626666.666666667</v>
      </c>
      <c r="F49" s="347"/>
      <c r="G49" s="347">
        <v>144</v>
      </c>
      <c r="H49" s="348">
        <v>80000</v>
      </c>
      <c r="I49" s="347">
        <f>G49*H49*8/12</f>
        <v>7680000</v>
      </c>
      <c r="J49" s="380"/>
    </row>
    <row r="50" spans="1:10" ht="13.5" customHeight="1">
      <c r="A50" s="444" t="s">
        <v>646</v>
      </c>
      <c r="B50" s="447"/>
      <c r="C50" s="447"/>
      <c r="D50" s="447"/>
      <c r="E50" s="447"/>
      <c r="F50" s="404"/>
      <c r="G50" s="347">
        <v>0</v>
      </c>
      <c r="H50" s="348">
        <v>80000</v>
      </c>
      <c r="I50" s="347">
        <f>G50*H50*8/12</f>
        <v>0</v>
      </c>
      <c r="J50" s="380"/>
    </row>
    <row r="51" spans="1:10" ht="39.75" customHeight="1">
      <c r="A51" s="444" t="s">
        <v>647</v>
      </c>
      <c r="B51" s="447"/>
      <c r="C51" s="447">
        <v>142</v>
      </c>
      <c r="D51" s="447">
        <v>70000</v>
      </c>
      <c r="E51" s="447">
        <f>C51*D51*4/12</f>
        <v>3313333.3333333335</v>
      </c>
      <c r="F51" s="404"/>
      <c r="G51" s="347">
        <v>144</v>
      </c>
      <c r="H51" s="348">
        <v>80000</v>
      </c>
      <c r="I51" s="347">
        <f>G51*H51*4/12</f>
        <v>3840000</v>
      </c>
      <c r="J51" s="380"/>
    </row>
    <row r="52" spans="1:10" ht="50.25" customHeight="1">
      <c r="A52" s="351" t="s">
        <v>648</v>
      </c>
      <c r="B52" s="447"/>
      <c r="C52" s="447"/>
      <c r="D52" s="447"/>
      <c r="E52" s="447">
        <v>0</v>
      </c>
      <c r="F52" s="404"/>
      <c r="G52" s="452"/>
      <c r="H52" s="452"/>
      <c r="I52" s="347">
        <v>740000</v>
      </c>
      <c r="J52" s="383"/>
    </row>
    <row r="53" spans="1:10" ht="13.5" customHeight="1">
      <c r="A53" s="351" t="s">
        <v>649</v>
      </c>
      <c r="B53" s="348"/>
      <c r="C53" s="348"/>
      <c r="D53" s="348"/>
      <c r="E53" s="348"/>
      <c r="F53" s="347"/>
      <c r="G53" s="346"/>
      <c r="H53" s="346"/>
      <c r="I53" s="347"/>
      <c r="J53" s="380"/>
    </row>
    <row r="54" spans="1:10" ht="13.5" customHeight="1">
      <c r="A54" s="444" t="s">
        <v>650</v>
      </c>
      <c r="B54" s="348"/>
      <c r="C54" s="348">
        <v>5</v>
      </c>
      <c r="D54" s="459" t="s">
        <v>252</v>
      </c>
      <c r="E54" s="348">
        <v>1760000</v>
      </c>
      <c r="F54" s="347"/>
      <c r="G54" s="347">
        <v>5</v>
      </c>
      <c r="H54" s="347">
        <v>384000</v>
      </c>
      <c r="I54" s="347">
        <f>G54*H54</f>
        <v>1920000</v>
      </c>
      <c r="J54" s="380"/>
    </row>
    <row r="55" spans="1:10" ht="13.5" customHeight="1">
      <c r="A55" s="444" t="s">
        <v>651</v>
      </c>
      <c r="B55" s="447"/>
      <c r="C55" s="447"/>
      <c r="D55" s="447"/>
      <c r="E55" s="447"/>
      <c r="F55" s="404"/>
      <c r="G55" s="347">
        <v>1</v>
      </c>
      <c r="H55" s="347">
        <v>352000</v>
      </c>
      <c r="I55" s="347">
        <f>G55*H55</f>
        <v>352000</v>
      </c>
      <c r="J55" s="380"/>
    </row>
    <row r="56" spans="1:11" ht="12.75" customHeight="1">
      <c r="A56" s="451"/>
      <c r="B56" s="447"/>
      <c r="C56" s="447"/>
      <c r="D56" s="447"/>
      <c r="E56" s="447"/>
      <c r="F56" s="404"/>
      <c r="G56" s="452"/>
      <c r="H56" s="452"/>
      <c r="I56" s="404"/>
      <c r="J56" s="380"/>
      <c r="K56" s="453"/>
    </row>
    <row r="57" spans="1:10" ht="13.5" customHeight="1">
      <c r="A57" s="454" t="s">
        <v>75</v>
      </c>
      <c r="B57" s="447"/>
      <c r="C57" s="447"/>
      <c r="D57" s="447"/>
      <c r="E57" s="447"/>
      <c r="F57" s="404"/>
      <c r="G57" s="452"/>
      <c r="H57" s="452"/>
      <c r="I57" s="404"/>
      <c r="J57" s="380"/>
    </row>
    <row r="58" spans="1:10" ht="33.75" customHeight="1">
      <c r="A58" s="451" t="s">
        <v>652</v>
      </c>
      <c r="B58" s="447"/>
      <c r="C58" s="447"/>
      <c r="D58" s="447"/>
      <c r="E58" s="447">
        <v>0</v>
      </c>
      <c r="F58" s="404"/>
      <c r="G58" s="452"/>
      <c r="H58" s="452"/>
      <c r="I58" s="404">
        <v>0</v>
      </c>
      <c r="J58" s="382"/>
    </row>
    <row r="59" spans="1:10" ht="27" customHeight="1">
      <c r="A59" s="458" t="s">
        <v>653</v>
      </c>
      <c r="B59" s="447"/>
      <c r="C59" s="447"/>
      <c r="D59" s="447"/>
      <c r="E59" s="450">
        <v>0</v>
      </c>
      <c r="F59" s="404"/>
      <c r="G59" s="452"/>
      <c r="H59" s="452"/>
      <c r="I59" s="404">
        <v>0</v>
      </c>
      <c r="J59" s="380"/>
    </row>
    <row r="60" spans="1:10" ht="13.5" customHeight="1">
      <c r="A60" s="351" t="s">
        <v>654</v>
      </c>
      <c r="B60" s="447"/>
      <c r="C60" s="447"/>
      <c r="D60" s="447"/>
      <c r="E60" s="447"/>
      <c r="F60" s="404"/>
      <c r="G60" s="452"/>
      <c r="H60" s="452"/>
      <c r="I60" s="404"/>
      <c r="J60" s="380"/>
    </row>
    <row r="61" spans="1:10" ht="13.5" customHeight="1">
      <c r="A61" s="351" t="s">
        <v>655</v>
      </c>
      <c r="B61" s="447"/>
      <c r="C61" s="447"/>
      <c r="D61" s="447"/>
      <c r="E61" s="447"/>
      <c r="F61" s="404"/>
      <c r="G61" s="452"/>
      <c r="H61" s="452"/>
      <c r="I61" s="404"/>
      <c r="J61" s="380"/>
    </row>
    <row r="62" spans="1:10" ht="13.5" customHeight="1">
      <c r="A62" s="351" t="s">
        <v>656</v>
      </c>
      <c r="B62" s="447"/>
      <c r="C62" s="447"/>
      <c r="D62" s="447"/>
      <c r="E62" s="447"/>
      <c r="F62" s="404"/>
      <c r="G62" s="452"/>
      <c r="H62" s="452"/>
      <c r="I62" s="404"/>
      <c r="J62" s="380"/>
    </row>
    <row r="63" spans="1:10" ht="28.5" customHeight="1">
      <c r="A63" s="444" t="s">
        <v>657</v>
      </c>
      <c r="B63" s="451"/>
      <c r="C63" s="460"/>
      <c r="D63" s="447"/>
      <c r="E63" s="447">
        <f>C63*D63/2</f>
        <v>0</v>
      </c>
      <c r="F63" s="348">
        <v>7916</v>
      </c>
      <c r="G63" s="461"/>
      <c r="H63" s="452"/>
      <c r="I63" s="404"/>
      <c r="J63" s="382"/>
    </row>
    <row r="64" spans="1:10" ht="24.75" customHeight="1">
      <c r="A64" s="458" t="s">
        <v>658</v>
      </c>
      <c r="B64" s="447"/>
      <c r="C64" s="451"/>
      <c r="D64" s="447"/>
      <c r="E64" s="447"/>
      <c r="F64" s="404"/>
      <c r="G64" s="353">
        <v>0</v>
      </c>
      <c r="H64" s="452"/>
      <c r="I64" s="404"/>
      <c r="J64" s="382"/>
    </row>
    <row r="65" spans="1:10" ht="24.75" customHeight="1">
      <c r="A65" s="451" t="s">
        <v>659</v>
      </c>
      <c r="B65" s="447"/>
      <c r="C65" s="451"/>
      <c r="D65" s="447"/>
      <c r="E65" s="447"/>
      <c r="F65" s="404"/>
      <c r="G65" s="352">
        <v>1</v>
      </c>
      <c r="H65" s="452"/>
      <c r="I65" s="404"/>
      <c r="J65" s="380"/>
    </row>
    <row r="66" spans="1:10" ht="24.75" customHeight="1">
      <c r="A66" s="351" t="s">
        <v>660</v>
      </c>
      <c r="B66" s="447"/>
      <c r="C66" s="462">
        <v>0.973</v>
      </c>
      <c r="D66" s="447">
        <v>3000000</v>
      </c>
      <c r="E66" s="447"/>
      <c r="F66" s="404"/>
      <c r="G66" s="352">
        <v>2</v>
      </c>
      <c r="H66" s="348">
        <v>3000000</v>
      </c>
      <c r="I66" s="347">
        <f>(2*1+0)*3000000</f>
        <v>6000000</v>
      </c>
      <c r="J66" s="380"/>
    </row>
    <row r="67" spans="1:10" ht="13.5" customHeight="1">
      <c r="A67" s="351" t="s">
        <v>661</v>
      </c>
      <c r="B67" s="463"/>
      <c r="C67" s="447">
        <v>80</v>
      </c>
      <c r="D67" s="447">
        <v>55360</v>
      </c>
      <c r="E67" s="447">
        <f>C67*D67</f>
        <v>4428800</v>
      </c>
      <c r="F67" s="404"/>
      <c r="G67" s="348">
        <v>80</v>
      </c>
      <c r="H67" s="348">
        <v>55360</v>
      </c>
      <c r="I67" s="348">
        <f>G67*H67</f>
        <v>4428800</v>
      </c>
      <c r="J67" s="380"/>
    </row>
    <row r="68" spans="1:10" ht="13.5" customHeight="1">
      <c r="A68" s="351" t="s">
        <v>662</v>
      </c>
      <c r="B68" s="463"/>
      <c r="C68" s="447">
        <v>55</v>
      </c>
      <c r="D68" s="447">
        <v>145000</v>
      </c>
      <c r="E68" s="447">
        <f>C68*D68</f>
        <v>7975000</v>
      </c>
      <c r="F68" s="404"/>
      <c r="G68" s="348">
        <v>50</v>
      </c>
      <c r="H68" s="348">
        <v>145000</v>
      </c>
      <c r="I68" s="348">
        <f>G68*H68</f>
        <v>7250000</v>
      </c>
      <c r="J68" s="380"/>
    </row>
    <row r="69" spans="1:10" ht="13.5" customHeight="1">
      <c r="A69" s="458" t="s">
        <v>663</v>
      </c>
      <c r="B69" s="464"/>
      <c r="C69" s="447">
        <v>23</v>
      </c>
      <c r="D69" s="447">
        <v>109000</v>
      </c>
      <c r="E69" s="447">
        <f>C69*D69</f>
        <v>2507000</v>
      </c>
      <c r="F69" s="404"/>
      <c r="G69" s="348">
        <v>23</v>
      </c>
      <c r="H69" s="348">
        <v>109000</v>
      </c>
      <c r="I69" s="348">
        <f>G69*H69</f>
        <v>2507000</v>
      </c>
      <c r="J69" s="380"/>
    </row>
    <row r="70" spans="1:10" ht="15" customHeight="1">
      <c r="A70" s="444" t="s">
        <v>664</v>
      </c>
      <c r="B70" s="464"/>
      <c r="C70" s="447"/>
      <c r="D70" s="447"/>
      <c r="E70" s="447"/>
      <c r="F70" s="404"/>
      <c r="G70" s="452"/>
      <c r="H70" s="452"/>
      <c r="I70" s="404"/>
      <c r="J70" s="380"/>
    </row>
    <row r="71" spans="1:10" ht="13.5" customHeight="1">
      <c r="A71" s="451" t="s">
        <v>665</v>
      </c>
      <c r="B71" s="451"/>
      <c r="C71" s="451"/>
      <c r="D71" s="404"/>
      <c r="E71" s="447"/>
      <c r="F71" s="404"/>
      <c r="G71" s="452"/>
      <c r="H71" s="452"/>
      <c r="I71" s="404"/>
      <c r="J71" s="380"/>
    </row>
    <row r="72" spans="1:10" ht="13.5" customHeight="1">
      <c r="A72" s="351" t="s">
        <v>666</v>
      </c>
      <c r="B72" s="465"/>
      <c r="C72" s="447">
        <v>13</v>
      </c>
      <c r="D72" s="447">
        <v>494100</v>
      </c>
      <c r="E72" s="447">
        <f>C72*D72</f>
        <v>6423300</v>
      </c>
      <c r="F72" s="404"/>
      <c r="G72" s="348">
        <v>15</v>
      </c>
      <c r="H72" s="348">
        <v>494100</v>
      </c>
      <c r="I72" s="348">
        <f>G72*H72</f>
        <v>7411500</v>
      </c>
      <c r="J72" s="380"/>
    </row>
    <row r="73" spans="1:10" ht="13.5" customHeight="1">
      <c r="A73" s="444" t="s">
        <v>667</v>
      </c>
      <c r="B73" s="463"/>
      <c r="C73" s="447"/>
      <c r="D73" s="447"/>
      <c r="E73" s="447"/>
      <c r="F73" s="404"/>
      <c r="G73" s="452"/>
      <c r="H73" s="452"/>
      <c r="I73" s="404"/>
      <c r="J73" s="380"/>
    </row>
    <row r="74" spans="1:10" ht="13.5" customHeight="1">
      <c r="A74" s="444" t="s">
        <v>668</v>
      </c>
      <c r="B74" s="463"/>
      <c r="C74" s="447">
        <v>15</v>
      </c>
      <c r="D74" s="447">
        <v>2606040</v>
      </c>
      <c r="E74" s="447">
        <f>C74*D74</f>
        <v>39090600</v>
      </c>
      <c r="F74" s="404"/>
      <c r="G74" s="348">
        <v>15</v>
      </c>
      <c r="H74" s="348">
        <v>2606040</v>
      </c>
      <c r="I74" s="348">
        <f>G74*H74</f>
        <v>39090600</v>
      </c>
      <c r="J74" s="380"/>
    </row>
    <row r="75" spans="1:10" ht="24.75" customHeight="1">
      <c r="A75" s="351" t="s">
        <v>669</v>
      </c>
      <c r="B75" s="463"/>
      <c r="C75" s="447"/>
      <c r="D75" s="447"/>
      <c r="E75" s="450">
        <v>37834000</v>
      </c>
      <c r="F75" s="404"/>
      <c r="G75" s="452"/>
      <c r="H75" s="452"/>
      <c r="I75" s="347">
        <v>31081000</v>
      </c>
      <c r="J75" s="384"/>
    </row>
    <row r="76" spans="1:10" ht="15" customHeight="1">
      <c r="A76" s="351" t="s">
        <v>670</v>
      </c>
      <c r="B76" s="463"/>
      <c r="C76" s="447"/>
      <c r="D76" s="447"/>
      <c r="E76" s="447"/>
      <c r="F76" s="404"/>
      <c r="G76" s="452"/>
      <c r="H76" s="452"/>
      <c r="I76" s="404"/>
      <c r="J76" s="380"/>
    </row>
    <row r="77" spans="1:10" ht="34.5" customHeight="1">
      <c r="A77" s="351" t="s">
        <v>671</v>
      </c>
      <c r="B77" s="447"/>
      <c r="C77" s="456">
        <v>12.33</v>
      </c>
      <c r="D77" s="447">
        <v>1632000</v>
      </c>
      <c r="E77" s="447">
        <f>C77*D77</f>
        <v>20122560</v>
      </c>
      <c r="F77" s="404"/>
      <c r="G77" s="349">
        <v>13.81</v>
      </c>
      <c r="H77" s="348">
        <v>1632000</v>
      </c>
      <c r="I77" s="348">
        <f>G77*H77</f>
        <v>22537920</v>
      </c>
      <c r="J77" s="385"/>
    </row>
    <row r="78" spans="1:10" ht="13.5" customHeight="1">
      <c r="A78" s="351" t="s">
        <v>672</v>
      </c>
      <c r="B78" s="447"/>
      <c r="C78" s="447"/>
      <c r="D78" s="447"/>
      <c r="E78" s="450">
        <v>7038795</v>
      </c>
      <c r="F78" s="404"/>
      <c r="G78" s="452"/>
      <c r="H78" s="452"/>
      <c r="I78" s="347">
        <v>10352656</v>
      </c>
      <c r="J78" s="386"/>
    </row>
    <row r="79" spans="1:10" ht="13.5" customHeight="1">
      <c r="A79" s="444" t="s">
        <v>673</v>
      </c>
      <c r="B79" s="447"/>
      <c r="C79" s="447"/>
      <c r="D79" s="447"/>
      <c r="E79" s="450"/>
      <c r="F79" s="404"/>
      <c r="G79" s="347">
        <v>280</v>
      </c>
      <c r="H79" s="347">
        <v>285</v>
      </c>
      <c r="I79" s="347">
        <f>G79*H79</f>
        <v>79800</v>
      </c>
      <c r="J79" s="380"/>
    </row>
    <row r="80" spans="1:10" ht="31.5" customHeight="1">
      <c r="A80" s="351" t="s">
        <v>674</v>
      </c>
      <c r="B80" s="447"/>
      <c r="C80" s="447"/>
      <c r="D80" s="447"/>
      <c r="E80" s="450">
        <v>0</v>
      </c>
      <c r="F80" s="404"/>
      <c r="G80" s="452"/>
      <c r="H80" s="452"/>
      <c r="I80" s="347">
        <v>0</v>
      </c>
      <c r="J80" s="380"/>
    </row>
    <row r="81" spans="1:11" ht="28.5" customHeight="1">
      <c r="A81" s="451"/>
      <c r="B81" s="447"/>
      <c r="C81" s="447"/>
      <c r="D81" s="447"/>
      <c r="E81" s="466"/>
      <c r="F81" s="404"/>
      <c r="G81" s="452"/>
      <c r="H81" s="452"/>
      <c r="I81" s="404"/>
      <c r="J81" s="380"/>
      <c r="K81" s="453"/>
    </row>
    <row r="82" spans="1:10" ht="13.5" customHeight="1">
      <c r="A82" s="454" t="s">
        <v>675</v>
      </c>
      <c r="B82" s="447"/>
      <c r="C82" s="447"/>
      <c r="D82" s="447"/>
      <c r="E82" s="466"/>
      <c r="F82" s="404"/>
      <c r="G82" s="452"/>
      <c r="H82" s="452"/>
      <c r="I82" s="404"/>
      <c r="J82" s="380"/>
    </row>
    <row r="83" spans="1:10" ht="13.5" customHeight="1">
      <c r="A83" s="351" t="s">
        <v>676</v>
      </c>
      <c r="B83" s="447"/>
      <c r="C83" s="447"/>
      <c r="D83" s="447"/>
      <c r="E83" s="466"/>
      <c r="F83" s="404"/>
      <c r="G83" s="452"/>
      <c r="H83" s="452"/>
      <c r="I83" s="404"/>
      <c r="J83" s="380"/>
    </row>
    <row r="84" spans="1:10" ht="13.5" customHeight="1">
      <c r="A84" s="351" t="s">
        <v>677</v>
      </c>
      <c r="B84" s="447"/>
      <c r="C84" s="447">
        <v>4865</v>
      </c>
      <c r="D84" s="447">
        <v>1140</v>
      </c>
      <c r="E84" s="467"/>
      <c r="F84" s="404"/>
      <c r="G84" s="348">
        <v>4837</v>
      </c>
      <c r="H84" s="348">
        <v>1140</v>
      </c>
      <c r="I84" s="183">
        <f>G84*H84</f>
        <v>5514180</v>
      </c>
      <c r="J84" s="380"/>
    </row>
    <row r="85" spans="1:10" ht="30" customHeight="1">
      <c r="A85" s="444" t="s">
        <v>678</v>
      </c>
      <c r="B85" s="447"/>
      <c r="C85" s="447"/>
      <c r="D85" s="447"/>
      <c r="E85" s="467"/>
      <c r="F85" s="404"/>
      <c r="G85" s="447"/>
      <c r="H85" s="447"/>
      <c r="I85" s="183">
        <v>0</v>
      </c>
      <c r="J85" s="380"/>
    </row>
    <row r="86" spans="1:11" ht="13.5" customHeight="1">
      <c r="A86" s="458"/>
      <c r="B86" s="463"/>
      <c r="C86" s="447"/>
      <c r="D86" s="461"/>
      <c r="E86" s="447"/>
      <c r="F86" s="404"/>
      <c r="G86" s="452"/>
      <c r="H86" s="452"/>
      <c r="I86" s="404"/>
      <c r="J86" s="380"/>
      <c r="K86" s="453"/>
    </row>
    <row r="87" spans="1:14" ht="25.5" customHeight="1">
      <c r="A87" s="468" t="s">
        <v>679</v>
      </c>
      <c r="B87" s="463"/>
      <c r="C87" s="469"/>
      <c r="D87" s="447"/>
      <c r="E87" s="450"/>
      <c r="F87" s="463"/>
      <c r="G87" s="452"/>
      <c r="H87" s="452"/>
      <c r="I87" s="404"/>
      <c r="J87" s="380"/>
      <c r="K87" s="453"/>
      <c r="L87" s="453"/>
      <c r="N87" s="182"/>
    </row>
    <row r="88" spans="1:10" ht="13.5" customHeight="1" thickBot="1">
      <c r="A88" s="470"/>
      <c r="B88" s="471"/>
      <c r="C88" s="472"/>
      <c r="D88" s="473"/>
      <c r="E88" s="472"/>
      <c r="F88" s="474"/>
      <c r="G88" s="475"/>
      <c r="H88" s="475"/>
      <c r="I88" s="474"/>
      <c r="J88" s="380"/>
    </row>
    <row r="89" spans="1:256" ht="11.25" customHeight="1" thickBot="1">
      <c r="A89" s="476" t="s">
        <v>680</v>
      </c>
      <c r="B89" s="477"/>
      <c r="C89" s="477"/>
      <c r="D89" s="478"/>
      <c r="E89" s="479">
        <f>E12+E14+E17+E20+E23+E28+E31+E34+E39+E40+E41+E42+E44+E49+E51+E54+E58+E59+E63+E64+E67+E68+E69+E72+E74+E75+E77+E78</f>
        <v>987821085</v>
      </c>
      <c r="F89" s="1166">
        <f>I12+I16+I19+I22+I25+I28+I31+I34+I35+I39+I40+I41+I42+I44+I49+I50+I51+I52+I54+I58+I59+I66+I67+I68+I69+I72+I74+I75+I77+I78+I79+I80+I84+I45+I46+I43+I55</f>
        <v>992732374</v>
      </c>
      <c r="G89" s="1166"/>
      <c r="H89" s="1166"/>
      <c r="I89" s="1167"/>
      <c r="J89" s="7"/>
      <c r="K89" s="48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ht="14.25" customHeight="1"/>
    <row r="91" spans="1:256" s="7" customFormat="1" ht="13.5" customHeight="1">
      <c r="A91" s="121"/>
      <c r="B91" s="121"/>
      <c r="C91" s="121"/>
      <c r="D91" s="121"/>
      <c r="E91" s="12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</sheetData>
  <sheetProtection/>
  <mergeCells count="8">
    <mergeCell ref="F89:I89"/>
    <mergeCell ref="B1:E1"/>
    <mergeCell ref="A4:I4"/>
    <mergeCell ref="A5:I5"/>
    <mergeCell ref="A8:A9"/>
    <mergeCell ref="B8:E8"/>
    <mergeCell ref="F8:I8"/>
    <mergeCell ref="F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9"/>
  <sheetViews>
    <sheetView zoomScalePageLayoutView="0" workbookViewId="0" topLeftCell="A10">
      <selection activeCell="B3" sqref="B3:H3"/>
    </sheetView>
  </sheetViews>
  <sheetFormatPr defaultColWidth="9.140625" defaultRowHeight="12.75"/>
  <cols>
    <col min="1" max="1" width="0.42578125" style="3" customWidth="1"/>
    <col min="2" max="2" width="38.8515625" style="3" customWidth="1"/>
    <col min="3" max="3" width="20.140625" style="3" customWidth="1"/>
    <col min="4" max="4" width="20.140625" style="163" customWidth="1"/>
    <col min="5" max="5" width="19.421875" style="3" hidden="1" customWidth="1"/>
    <col min="6" max="6" width="0" style="163" hidden="1" customWidth="1"/>
    <col min="7" max="7" width="0" style="192" hidden="1" customWidth="1"/>
    <col min="8" max="8" width="6.7109375" style="163" hidden="1" customWidth="1"/>
    <col min="9" max="16384" width="9.140625" style="4" customWidth="1"/>
  </cols>
  <sheetData>
    <row r="1" spans="1:8" ht="19.5" customHeight="1">
      <c r="A1" s="1177" t="s">
        <v>941</v>
      </c>
      <c r="B1" s="1177"/>
      <c r="C1" s="1177"/>
      <c r="D1" s="1177"/>
      <c r="E1" s="1177"/>
      <c r="F1" s="1177"/>
      <c r="G1" s="1177"/>
      <c r="H1" s="1177"/>
    </row>
    <row r="2" ht="50.25" customHeight="1"/>
    <row r="3" spans="2:8" ht="15" customHeight="1">
      <c r="B3" s="1134" t="s">
        <v>841</v>
      </c>
      <c r="C3" s="1134"/>
      <c r="D3" s="1134"/>
      <c r="E3" s="1134"/>
      <c r="F3" s="1180"/>
      <c r="G3" s="1180"/>
      <c r="H3" s="1180"/>
    </row>
    <row r="4" spans="2:8" ht="15" customHeight="1">
      <c r="B4" s="1183" t="s">
        <v>816</v>
      </c>
      <c r="C4" s="1183"/>
      <c r="D4" s="1183"/>
      <c r="E4" s="1183"/>
      <c r="F4" s="4"/>
      <c r="G4" s="4"/>
      <c r="H4" s="4"/>
    </row>
    <row r="5" spans="2:8" ht="15" customHeight="1">
      <c r="B5" s="1183" t="s">
        <v>937</v>
      </c>
      <c r="C5" s="1183"/>
      <c r="D5" s="1183"/>
      <c r="E5" s="1183"/>
      <c r="F5" s="4"/>
      <c r="G5" s="4"/>
      <c r="H5" s="4"/>
    </row>
    <row r="6" spans="2:4" ht="29.25" customHeight="1">
      <c r="B6" s="1134"/>
      <c r="C6" s="1134"/>
      <c r="D6" s="1134"/>
    </row>
    <row r="7" spans="2:8" ht="15" customHeight="1">
      <c r="B7" s="1181" t="s">
        <v>254</v>
      </c>
      <c r="C7" s="1182"/>
      <c r="D7" s="1182"/>
      <c r="E7" s="1182"/>
      <c r="F7" s="1182"/>
      <c r="G7" s="1182"/>
      <c r="H7" s="1182"/>
    </row>
    <row r="8" spans="2:8" ht="48.75" customHeight="1">
      <c r="B8" s="1184" t="s">
        <v>76</v>
      </c>
      <c r="C8" s="1178" t="s">
        <v>832</v>
      </c>
      <c r="D8" s="1179"/>
      <c r="E8" s="1179"/>
      <c r="F8" s="1179" t="s">
        <v>474</v>
      </c>
      <c r="G8" s="1179"/>
      <c r="H8" s="1179"/>
    </row>
    <row r="9" spans="2:8" ht="35.25" customHeight="1">
      <c r="B9" s="1185"/>
      <c r="C9" s="873" t="s">
        <v>920</v>
      </c>
      <c r="D9" s="874" t="s">
        <v>921</v>
      </c>
      <c r="E9" s="874" t="s">
        <v>922</v>
      </c>
      <c r="F9" s="4"/>
      <c r="G9" s="4"/>
      <c r="H9" s="4"/>
    </row>
    <row r="10" spans="2:8" ht="24" customHeight="1">
      <c r="B10" s="1176" t="s">
        <v>836</v>
      </c>
      <c r="C10" s="1176"/>
      <c r="D10" s="1176"/>
      <c r="E10" s="1176"/>
      <c r="F10" s="4"/>
      <c r="G10" s="4"/>
      <c r="H10" s="4"/>
    </row>
    <row r="11" spans="2:9" ht="15.75" customHeight="1">
      <c r="B11" s="155" t="s">
        <v>485</v>
      </c>
      <c r="C11" s="157"/>
      <c r="D11" s="158"/>
      <c r="E11" s="875"/>
      <c r="F11" s="4"/>
      <c r="G11" s="4"/>
      <c r="H11" s="4"/>
      <c r="I11" s="393"/>
    </row>
    <row r="12" spans="2:9" ht="19.5" customHeight="1">
      <c r="B12" s="589" t="s">
        <v>486</v>
      </c>
      <c r="C12" s="761">
        <v>42000</v>
      </c>
      <c r="D12" s="760">
        <v>42000</v>
      </c>
      <c r="E12" s="590">
        <v>0</v>
      </c>
      <c r="F12" s="4"/>
      <c r="G12" s="4"/>
      <c r="H12" s="4"/>
      <c r="I12" s="393"/>
    </row>
    <row r="13" spans="2:9" ht="18.75" customHeight="1">
      <c r="B13" s="591" t="s">
        <v>487</v>
      </c>
      <c r="C13" s="762">
        <f>SUM(C12:C12)</f>
        <v>42000</v>
      </c>
      <c r="D13" s="762">
        <f>SUM(D12:D12)</f>
        <v>42000</v>
      </c>
      <c r="E13" s="762">
        <f>SUM(E12:E12)</f>
        <v>0</v>
      </c>
      <c r="F13" s="4"/>
      <c r="G13" s="4"/>
      <c r="H13" s="4"/>
      <c r="I13" s="393"/>
    </row>
    <row r="14" spans="3:9" ht="15.75" customHeight="1">
      <c r="C14" s="218"/>
      <c r="D14" s="175"/>
      <c r="E14" s="296"/>
      <c r="F14" s="4"/>
      <c r="G14" s="4"/>
      <c r="H14" s="4"/>
      <c r="I14" s="393"/>
    </row>
    <row r="15" spans="2:9" s="200" customFormat="1" ht="17.25" customHeight="1">
      <c r="B15" s="371" t="s">
        <v>488</v>
      </c>
      <c r="C15" s="534"/>
      <c r="D15" s="177"/>
      <c r="E15" s="535">
        <f>C15+D15</f>
        <v>0</v>
      </c>
      <c r="I15" s="394"/>
    </row>
    <row r="16" spans="2:9" ht="15.75" customHeight="1">
      <c r="B16" s="156"/>
      <c r="C16" s="218"/>
      <c r="D16" s="175"/>
      <c r="E16" s="296"/>
      <c r="F16" s="4"/>
      <c r="G16" s="4"/>
      <c r="H16" s="4"/>
      <c r="I16" s="393"/>
    </row>
    <row r="17" spans="2:9" ht="15.75" customHeight="1">
      <c r="B17" s="813" t="s">
        <v>489</v>
      </c>
      <c r="C17" s="218"/>
      <c r="D17" s="175"/>
      <c r="E17" s="296"/>
      <c r="F17" s="4"/>
      <c r="G17" s="4"/>
      <c r="H17" s="4"/>
      <c r="I17" s="393"/>
    </row>
    <row r="18" spans="2:9" ht="22.5" customHeight="1">
      <c r="B18" s="589" t="s">
        <v>490</v>
      </c>
      <c r="C18" s="218">
        <v>10000</v>
      </c>
      <c r="D18" s="175">
        <v>0</v>
      </c>
      <c r="E18" s="296">
        <v>0</v>
      </c>
      <c r="F18" s="4"/>
      <c r="G18" s="4"/>
      <c r="H18" s="4"/>
      <c r="I18" s="393"/>
    </row>
    <row r="19" spans="1:9" ht="15.75" customHeight="1">
      <c r="A19" s="4"/>
      <c r="B19" s="156" t="s">
        <v>491</v>
      </c>
      <c r="C19" s="534">
        <f>SUM(C18:C18)</f>
        <v>10000</v>
      </c>
      <c r="D19" s="177">
        <f>SUM(D18:D18)</f>
        <v>0</v>
      </c>
      <c r="E19" s="177">
        <f>SUM(E18:E18)</f>
        <v>0</v>
      </c>
      <c r="F19" s="534">
        <f>SUM(F18:F18)</f>
        <v>0</v>
      </c>
      <c r="G19" s="534">
        <f>SUM(G18:G18)</f>
        <v>0</v>
      </c>
      <c r="H19" s="534">
        <f>SUM(H18:H18)</f>
        <v>0</v>
      </c>
      <c r="I19" s="393"/>
    </row>
    <row r="20" spans="1:9" ht="15.75" customHeight="1">
      <c r="A20" s="4"/>
      <c r="B20" s="156"/>
      <c r="C20" s="218"/>
      <c r="D20" s="175"/>
      <c r="E20" s="296"/>
      <c r="F20" s="4"/>
      <c r="G20" s="4"/>
      <c r="H20" s="4"/>
      <c r="I20" s="393"/>
    </row>
    <row r="21" spans="1:9" ht="15.75" customHeight="1">
      <c r="A21" s="4"/>
      <c r="B21" s="155" t="s">
        <v>492</v>
      </c>
      <c r="C21" s="218"/>
      <c r="D21" s="175"/>
      <c r="E21" s="296"/>
      <c r="F21" s="4"/>
      <c r="G21" s="4"/>
      <c r="H21" s="4"/>
      <c r="I21" s="393"/>
    </row>
    <row r="22" spans="1:9" ht="15.75" customHeight="1">
      <c r="A22" s="4"/>
      <c r="B22" s="3" t="s">
        <v>889</v>
      </c>
      <c r="C22" s="218">
        <v>350</v>
      </c>
      <c r="D22" s="175">
        <v>350</v>
      </c>
      <c r="E22" s="296">
        <v>0</v>
      </c>
      <c r="F22" s="4"/>
      <c r="G22" s="4"/>
      <c r="H22" s="4"/>
      <c r="I22" s="393"/>
    </row>
    <row r="23" spans="1:9" ht="15.75" customHeight="1">
      <c r="A23" s="4"/>
      <c r="B23" s="3" t="s">
        <v>888</v>
      </c>
      <c r="C23" s="218">
        <v>5000</v>
      </c>
      <c r="D23" s="175">
        <v>5000</v>
      </c>
      <c r="E23" s="296">
        <v>0</v>
      </c>
      <c r="F23" s="4"/>
      <c r="G23" s="4"/>
      <c r="H23" s="4"/>
      <c r="I23" s="393"/>
    </row>
    <row r="24" spans="1:9" ht="15.75" customHeight="1">
      <c r="A24" s="4"/>
      <c r="B24" s="156" t="s">
        <v>890</v>
      </c>
      <c r="C24" s="534">
        <f>SUM(C22:C23)</f>
        <v>5350</v>
      </c>
      <c r="D24" s="177">
        <f>SUM(D22:D23)</f>
        <v>5350</v>
      </c>
      <c r="E24" s="177">
        <f>SUM(E22:E23)</f>
        <v>0</v>
      </c>
      <c r="F24" s="4"/>
      <c r="G24" s="4"/>
      <c r="H24" s="4"/>
      <c r="I24" s="393"/>
    </row>
    <row r="25" spans="1:9" ht="15.75" customHeight="1">
      <c r="A25" s="4"/>
      <c r="B25" s="156"/>
      <c r="C25" s="218"/>
      <c r="D25" s="175"/>
      <c r="E25" s="536">
        <f>SUM(C25:D25)</f>
        <v>0</v>
      </c>
      <c r="F25" s="4"/>
      <c r="G25" s="4"/>
      <c r="H25" s="4"/>
      <c r="I25" s="393"/>
    </row>
    <row r="26" spans="1:8" ht="15.75" customHeight="1">
      <c r="A26" s="4"/>
      <c r="B26" s="162" t="s">
        <v>897</v>
      </c>
      <c r="C26" s="537">
        <f>C13+C15+C19+C24</f>
        <v>57350</v>
      </c>
      <c r="D26" s="537">
        <f>D13+D15+D19+D24</f>
        <v>47350</v>
      </c>
      <c r="E26" s="537">
        <f>E13+E15+E19+E24</f>
        <v>0</v>
      </c>
      <c r="F26" s="537">
        <f>F13+F15+F19+F24</f>
        <v>0</v>
      </c>
      <c r="G26" s="537">
        <f>G13+G15+G19+G24</f>
        <v>0</v>
      </c>
      <c r="H26" s="537">
        <f>H13+H15+H19+H24</f>
        <v>0</v>
      </c>
    </row>
    <row r="27" spans="1:8" ht="15.75" customHeight="1">
      <c r="A27" s="4"/>
      <c r="F27" s="4"/>
      <c r="G27" s="4"/>
      <c r="H27" s="4"/>
    </row>
    <row r="28" spans="1:8" ht="21.75" customHeight="1">
      <c r="A28" s="4"/>
      <c r="B28" s="1176" t="s">
        <v>884</v>
      </c>
      <c r="C28" s="1176"/>
      <c r="D28" s="1176"/>
      <c r="E28" s="1176"/>
      <c r="F28" s="4"/>
      <c r="G28" s="4"/>
      <c r="H28" s="4"/>
    </row>
    <row r="29" spans="1:8" ht="12.75">
      <c r="A29" s="4"/>
      <c r="B29" s="1117" t="s">
        <v>492</v>
      </c>
      <c r="C29" s="1118"/>
      <c r="D29" s="1119"/>
      <c r="E29" s="1120"/>
      <c r="F29" s="4"/>
      <c r="G29" s="4"/>
      <c r="H29" s="4"/>
    </row>
    <row r="30" spans="1:8" ht="12.75">
      <c r="A30" s="4"/>
      <c r="B30" s="168" t="s">
        <v>898</v>
      </c>
      <c r="C30" s="218">
        <v>250</v>
      </c>
      <c r="D30" s="175">
        <v>250</v>
      </c>
      <c r="E30" s="296">
        <v>0</v>
      </c>
      <c r="F30" s="4"/>
      <c r="G30" s="4"/>
      <c r="H30" s="4"/>
    </row>
    <row r="31" spans="1:8" ht="12.75">
      <c r="A31" s="4"/>
      <c r="B31" s="1121" t="s">
        <v>890</v>
      </c>
      <c r="C31" s="1122">
        <f>SUM(C30:C30)</f>
        <v>250</v>
      </c>
      <c r="D31" s="1123">
        <f>SUM(D30:D30)</f>
        <v>250</v>
      </c>
      <c r="E31" s="1124">
        <f>SUM(E30:E30)</f>
        <v>0</v>
      </c>
      <c r="F31" s="4"/>
      <c r="G31" s="4"/>
      <c r="H31" s="4"/>
    </row>
    <row r="32" spans="1:8" ht="12.75">
      <c r="A32" s="4"/>
      <c r="B32" s="156"/>
      <c r="C32" s="218"/>
      <c r="D32" s="175"/>
      <c r="E32" s="536">
        <f>SUM(C32:D32)</f>
        <v>0</v>
      </c>
      <c r="F32" s="4"/>
      <c r="G32" s="4"/>
      <c r="H32" s="4"/>
    </row>
    <row r="33" spans="1:8" ht="12.75">
      <c r="A33" s="4"/>
      <c r="B33" s="162" t="s">
        <v>897</v>
      </c>
      <c r="C33" s="537">
        <f>SUM(C31)</f>
        <v>250</v>
      </c>
      <c r="D33" s="537">
        <f>SUM(D31)</f>
        <v>250</v>
      </c>
      <c r="E33" s="537">
        <f>SUM(E31)</f>
        <v>0</v>
      </c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2:5" ht="12.75">
      <c r="B35" s="1176" t="s">
        <v>892</v>
      </c>
      <c r="C35" s="1176"/>
      <c r="D35" s="1176"/>
      <c r="E35" s="1176"/>
    </row>
    <row r="36" spans="2:5" ht="12.75">
      <c r="B36" s="156"/>
      <c r="C36" s="218"/>
      <c r="D36" s="175"/>
      <c r="E36" s="536">
        <f>SUM(C36:D36)</f>
        <v>0</v>
      </c>
    </row>
    <row r="37" spans="2:5" ht="12.75">
      <c r="B37" s="162" t="s">
        <v>897</v>
      </c>
      <c r="C37" s="537">
        <v>0</v>
      </c>
      <c r="D37" s="537">
        <v>0</v>
      </c>
      <c r="E37" s="537">
        <v>0</v>
      </c>
    </row>
    <row r="38" ht="13.5" thickBot="1"/>
    <row r="39" spans="2:5" ht="24" customHeight="1" thickBot="1">
      <c r="B39" s="876" t="s">
        <v>899</v>
      </c>
      <c r="C39" s="877">
        <f>SUM(C26,C33,C37)</f>
        <v>57600</v>
      </c>
      <c r="D39" s="877">
        <f>SUM(D26,D33,D37)</f>
        <v>47600</v>
      </c>
      <c r="E39" s="1125">
        <f>SUM(E26,E33,E37)</f>
        <v>0</v>
      </c>
    </row>
  </sheetData>
  <sheetProtection selectLockedCells="1" selectUnlockedCells="1"/>
  <mergeCells count="12">
    <mergeCell ref="B10:E10"/>
    <mergeCell ref="B28:E28"/>
    <mergeCell ref="B35:E35"/>
    <mergeCell ref="A1:H1"/>
    <mergeCell ref="C8:E8"/>
    <mergeCell ref="B6:D6"/>
    <mergeCell ref="B3:H3"/>
    <mergeCell ref="B7:H7"/>
    <mergeCell ref="F8:H8"/>
    <mergeCell ref="B4:E4"/>
    <mergeCell ref="B8:B9"/>
    <mergeCell ref="B5:E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6"/>
  <sheetViews>
    <sheetView zoomScalePageLayoutView="0" workbookViewId="0" topLeftCell="A1">
      <selection activeCell="H15" sqref="H15:H16"/>
    </sheetView>
  </sheetViews>
  <sheetFormatPr defaultColWidth="9.140625" defaultRowHeight="12.75"/>
  <cols>
    <col min="1" max="1" width="4.8515625" style="97" customWidth="1"/>
    <col min="2" max="2" width="70.8515625" style="126" customWidth="1"/>
    <col min="3" max="3" width="8.7109375" style="94" customWidth="1"/>
    <col min="4" max="4" width="9.57421875" style="94" customWidth="1"/>
    <col min="5" max="5" width="8.28125" style="94" hidden="1" customWidth="1"/>
    <col min="6" max="16384" width="9.140625" style="8" customWidth="1"/>
  </cols>
  <sheetData>
    <row r="1" spans="1:5" ht="11.25">
      <c r="A1" s="1116"/>
      <c r="B1" s="1186" t="s">
        <v>940</v>
      </c>
      <c r="C1" s="1186"/>
      <c r="D1" s="1186"/>
      <c r="E1" s="1186"/>
    </row>
    <row r="2" ht="11.25">
      <c r="B2" s="127"/>
    </row>
    <row r="3" spans="1:5" ht="11.25">
      <c r="A3" s="1191" t="s">
        <v>841</v>
      </c>
      <c r="B3" s="1191"/>
      <c r="C3" s="1191"/>
      <c r="D3" s="1191"/>
      <c r="E3" s="1191"/>
    </row>
    <row r="4" spans="1:5" ht="11.25" customHeight="1">
      <c r="A4" s="1191" t="s">
        <v>811</v>
      </c>
      <c r="B4" s="1191"/>
      <c r="C4" s="1191"/>
      <c r="D4" s="1191"/>
      <c r="E4" s="1191"/>
    </row>
    <row r="5" spans="1:5" ht="11.25">
      <c r="A5" s="1191" t="s">
        <v>789</v>
      </c>
      <c r="B5" s="1191"/>
      <c r="C5" s="1191"/>
      <c r="D5" s="1191"/>
      <c r="E5" s="1191"/>
    </row>
    <row r="6" spans="1:5" ht="11.25">
      <c r="A6" s="1191" t="s">
        <v>937</v>
      </c>
      <c r="B6" s="1191"/>
      <c r="C6" s="1191"/>
      <c r="D6" s="1191"/>
      <c r="E6" s="1191"/>
    </row>
    <row r="7" spans="1:5" ht="11.25">
      <c r="A7" s="1090"/>
      <c r="B7" s="1090"/>
      <c r="C7" s="1090"/>
      <c r="D7" s="1090"/>
      <c r="E7" s="1090"/>
    </row>
    <row r="8" spans="2:5" ht="13.5" thickBot="1">
      <c r="B8" s="1192" t="s">
        <v>254</v>
      </c>
      <c r="C8" s="1193"/>
      <c r="D8" s="1193"/>
      <c r="E8" s="1193"/>
    </row>
    <row r="9" spans="1:5" ht="24" customHeight="1">
      <c r="A9" s="1194" t="s">
        <v>67</v>
      </c>
      <c r="B9" s="1187" t="s">
        <v>76</v>
      </c>
      <c r="C9" s="1189" t="s">
        <v>813</v>
      </c>
      <c r="D9" s="1189"/>
      <c r="E9" s="1190"/>
    </row>
    <row r="10" spans="1:6" ht="33" customHeight="1" thickBot="1">
      <c r="A10" s="1195"/>
      <c r="B10" s="1188"/>
      <c r="C10" s="201" t="s">
        <v>920</v>
      </c>
      <c r="D10" s="201" t="s">
        <v>921</v>
      </c>
      <c r="E10" s="1126" t="s">
        <v>922</v>
      </c>
      <c r="F10" s="522"/>
    </row>
    <row r="11" spans="1:6" ht="24.75" customHeight="1" thickBot="1">
      <c r="A11" s="858"/>
      <c r="B11" s="860" t="s">
        <v>836</v>
      </c>
      <c r="C11" s="859">
        <f>SUM(C22,C24)</f>
        <v>234418</v>
      </c>
      <c r="D11" s="859">
        <f>SUM(D22,D24)</f>
        <v>249635</v>
      </c>
      <c r="E11" s="932">
        <f>SUM(E22,E24)</f>
        <v>0</v>
      </c>
      <c r="F11" s="522"/>
    </row>
    <row r="12" spans="1:6" ht="24.75" customHeight="1" thickBot="1">
      <c r="A12" s="1044"/>
      <c r="B12" s="128"/>
      <c r="C12" s="186"/>
      <c r="D12" s="100"/>
      <c r="E12" s="1081"/>
      <c r="F12" s="522"/>
    </row>
    <row r="13" spans="1:7" s="9" customFormat="1" ht="24.75" customHeight="1" thickBot="1">
      <c r="A13" s="555" t="s">
        <v>403</v>
      </c>
      <c r="B13" s="580" t="s">
        <v>140</v>
      </c>
      <c r="C13" s="581">
        <f>C14+C15+C16+C17</f>
        <v>234398</v>
      </c>
      <c r="D13" s="581">
        <f>D14+D15+D16+D17</f>
        <v>244367</v>
      </c>
      <c r="E13" s="359">
        <f>E14+E15+E16+E17</f>
        <v>0</v>
      </c>
      <c r="F13" s="510"/>
      <c r="G13" s="510"/>
    </row>
    <row r="14" spans="1:6" s="9" customFormat="1" ht="24.75" customHeight="1">
      <c r="A14" s="1106"/>
      <c r="B14" s="1107" t="s">
        <v>137</v>
      </c>
      <c r="C14" s="1108">
        <v>69474</v>
      </c>
      <c r="D14" s="1108">
        <v>77190</v>
      </c>
      <c r="E14" s="1109">
        <v>0</v>
      </c>
      <c r="F14" s="510"/>
    </row>
    <row r="15" spans="1:6" s="9" customFormat="1" ht="24.75" customHeight="1">
      <c r="A15" s="1110"/>
      <c r="B15" s="840" t="s">
        <v>138</v>
      </c>
      <c r="C15" s="841">
        <v>79964</v>
      </c>
      <c r="D15" s="841">
        <v>79964</v>
      </c>
      <c r="E15" s="1111">
        <v>0</v>
      </c>
      <c r="F15" s="510"/>
    </row>
    <row r="16" spans="1:7" s="9" customFormat="1" ht="24.75" customHeight="1">
      <c r="A16" s="1110"/>
      <c r="B16" s="840" t="s">
        <v>139</v>
      </c>
      <c r="C16" s="841">
        <v>81693</v>
      </c>
      <c r="D16" s="841">
        <v>83788</v>
      </c>
      <c r="E16" s="1111">
        <v>0</v>
      </c>
      <c r="F16" s="510"/>
      <c r="G16" s="510"/>
    </row>
    <row r="17" spans="1:6" s="9" customFormat="1" ht="24.75" customHeight="1" thickBot="1">
      <c r="A17" s="1112"/>
      <c r="B17" s="850" t="s">
        <v>147</v>
      </c>
      <c r="C17" s="851">
        <v>3267</v>
      </c>
      <c r="D17" s="851">
        <v>3425</v>
      </c>
      <c r="E17" s="1113">
        <v>0</v>
      </c>
      <c r="F17" s="510"/>
    </row>
    <row r="18" spans="1:8" s="9" customFormat="1" ht="24.75" customHeight="1" thickBot="1">
      <c r="A18" s="598" t="s">
        <v>411</v>
      </c>
      <c r="B18" s="852" t="s">
        <v>141</v>
      </c>
      <c r="C18" s="588">
        <v>0</v>
      </c>
      <c r="D18" s="588"/>
      <c r="E18" s="853">
        <v>0</v>
      </c>
      <c r="F18" s="510"/>
      <c r="H18" s="510"/>
    </row>
    <row r="19" spans="1:7" s="9" customFormat="1" ht="24.75" customHeight="1" thickBot="1">
      <c r="A19" s="598" t="s">
        <v>412</v>
      </c>
      <c r="B19" s="852" t="s">
        <v>148</v>
      </c>
      <c r="C19" s="854"/>
      <c r="D19" s="596">
        <v>2408</v>
      </c>
      <c r="E19" s="515">
        <v>0</v>
      </c>
      <c r="F19" s="510"/>
      <c r="G19" s="510"/>
    </row>
    <row r="20" spans="1:7" s="9" customFormat="1" ht="24.75" customHeight="1" thickBot="1">
      <c r="A20" s="598" t="s">
        <v>413</v>
      </c>
      <c r="B20" s="852" t="s">
        <v>240</v>
      </c>
      <c r="C20" s="854"/>
      <c r="D20" s="854"/>
      <c r="E20" s="515">
        <f>C20+D20</f>
        <v>0</v>
      </c>
      <c r="F20" s="510"/>
      <c r="G20" s="510"/>
    </row>
    <row r="21" spans="1:6" ht="24.75" customHeight="1" thickBot="1">
      <c r="A21" s="598" t="s">
        <v>414</v>
      </c>
      <c r="B21" s="852" t="s">
        <v>16</v>
      </c>
      <c r="C21" s="854"/>
      <c r="D21" s="596">
        <v>2252</v>
      </c>
      <c r="E21" s="855"/>
      <c r="F21" s="522"/>
    </row>
    <row r="22" spans="1:7" ht="24.75" customHeight="1" thickBot="1">
      <c r="A22" s="598" t="s">
        <v>416</v>
      </c>
      <c r="B22" s="597" t="s">
        <v>891</v>
      </c>
      <c r="C22" s="596">
        <f>SUM(C13,C18,C19,C20,C21)</f>
        <v>234398</v>
      </c>
      <c r="D22" s="596">
        <f>SUM(D13,D18,D19,D20,D21)</f>
        <v>249027</v>
      </c>
      <c r="E22" s="515">
        <f>SUM(E13,E18,E19,E20,E21)</f>
        <v>0</v>
      </c>
      <c r="F22" s="522"/>
      <c r="G22" s="522"/>
    </row>
    <row r="23" spans="1:6" ht="24.75" customHeight="1" thickBot="1">
      <c r="A23" s="1114" t="s">
        <v>417</v>
      </c>
      <c r="B23" s="856" t="s">
        <v>731</v>
      </c>
      <c r="C23" s="857">
        <v>20</v>
      </c>
      <c r="D23" s="857">
        <v>608</v>
      </c>
      <c r="E23" s="1115">
        <v>0</v>
      </c>
      <c r="F23" s="522"/>
    </row>
    <row r="24" spans="1:7" ht="24.75" customHeight="1" thickBot="1">
      <c r="A24" s="598" t="s">
        <v>418</v>
      </c>
      <c r="B24" s="597" t="s">
        <v>731</v>
      </c>
      <c r="C24" s="596">
        <f>SUM(C23)</f>
        <v>20</v>
      </c>
      <c r="D24" s="596">
        <f>SUM(D23)</f>
        <v>608</v>
      </c>
      <c r="E24" s="515">
        <v>0</v>
      </c>
      <c r="F24" s="522"/>
      <c r="G24" s="522"/>
    </row>
    <row r="25" spans="1:6" ht="24.75" customHeight="1" thickBot="1">
      <c r="A25" s="1044"/>
      <c r="B25" s="109"/>
      <c r="C25" s="653"/>
      <c r="D25" s="653"/>
      <c r="E25" s="1127"/>
      <c r="F25" s="522"/>
    </row>
    <row r="26" spans="1:6" ht="24.75" customHeight="1" thickBot="1">
      <c r="A26" s="848"/>
      <c r="B26" s="867" t="s">
        <v>273</v>
      </c>
      <c r="C26" s="869"/>
      <c r="D26" s="869"/>
      <c r="E26" s="870"/>
      <c r="F26" s="522"/>
    </row>
    <row r="27" spans="1:6" s="866" customFormat="1" ht="24.75" customHeight="1" thickBot="1">
      <c r="A27" s="861"/>
      <c r="B27" s="862"/>
      <c r="C27" s="863"/>
      <c r="D27" s="863"/>
      <c r="E27" s="864"/>
      <c r="F27" s="865"/>
    </row>
    <row r="28" spans="1:6" ht="24.75" customHeight="1" thickBot="1">
      <c r="A28" s="848"/>
      <c r="B28" s="867" t="s">
        <v>892</v>
      </c>
      <c r="C28" s="869"/>
      <c r="D28" s="869"/>
      <c r="E28" s="870"/>
      <c r="F28" s="522"/>
    </row>
    <row r="29" spans="1:7" ht="24.75" customHeight="1" thickBot="1">
      <c r="A29" s="1044"/>
      <c r="B29" s="109"/>
      <c r="C29" s="1128"/>
      <c r="D29" s="1128"/>
      <c r="E29" s="1129"/>
      <c r="F29" s="522"/>
      <c r="G29" s="522"/>
    </row>
    <row r="30" spans="1:8" s="10" customFormat="1" ht="24.75" customHeight="1" thickBot="1">
      <c r="A30" s="848"/>
      <c r="B30" s="867" t="s">
        <v>81</v>
      </c>
      <c r="C30" s="868">
        <f>SUM(C28,C26,C11)</f>
        <v>234418</v>
      </c>
      <c r="D30" s="868">
        <f>SUM(D28,D26,D11)</f>
        <v>249635</v>
      </c>
      <c r="E30" s="1130">
        <f>SUM(E28,E26,E11)</f>
        <v>0</v>
      </c>
      <c r="F30" s="185"/>
      <c r="G30" s="185"/>
      <c r="H30" s="185"/>
    </row>
    <row r="31" spans="1:9" s="10" customFormat="1" ht="11.25">
      <c r="A31" s="611"/>
      <c r="B31" s="93"/>
      <c r="C31" s="94"/>
      <c r="D31" s="360"/>
      <c r="E31" s="360"/>
      <c r="I31" s="185"/>
    </row>
    <row r="32" ht="11.25">
      <c r="B32" s="93"/>
    </row>
    <row r="33" spans="2:7" ht="11.25">
      <c r="B33" s="93"/>
      <c r="G33" s="522"/>
    </row>
    <row r="34" spans="2:7" ht="11.25">
      <c r="B34" s="114"/>
      <c r="G34" s="522"/>
    </row>
    <row r="35" ht="11.25">
      <c r="B35" s="114"/>
    </row>
    <row r="37" ht="11.25">
      <c r="B37" s="114"/>
    </row>
    <row r="38" ht="11.25">
      <c r="B38" s="114"/>
    </row>
    <row r="39" ht="11.25">
      <c r="B39" s="114"/>
    </row>
    <row r="40" ht="11.25">
      <c r="B40" s="114"/>
    </row>
    <row r="41" ht="11.25">
      <c r="B41" s="114"/>
    </row>
    <row r="42" ht="11.25">
      <c r="B42" s="93"/>
    </row>
    <row r="43" ht="11.25">
      <c r="B43" s="114"/>
    </row>
    <row r="44" ht="11.25">
      <c r="B44" s="114"/>
    </row>
    <row r="45" ht="11.25">
      <c r="B45" s="114"/>
    </row>
    <row r="46" ht="11.25">
      <c r="B46" s="114"/>
    </row>
  </sheetData>
  <sheetProtection selectLockedCells="1" selectUnlockedCells="1"/>
  <mergeCells count="9">
    <mergeCell ref="B1:E1"/>
    <mergeCell ref="B9:B10"/>
    <mergeCell ref="C9:E9"/>
    <mergeCell ref="A3:E3"/>
    <mergeCell ref="A4:E4"/>
    <mergeCell ref="A5:E5"/>
    <mergeCell ref="B8:E8"/>
    <mergeCell ref="A9:A10"/>
    <mergeCell ref="A6:E6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100"/>
  <sheetViews>
    <sheetView zoomScalePageLayoutView="0" workbookViewId="0" topLeftCell="A82">
      <selection activeCell="I112" sqref="I112"/>
    </sheetView>
  </sheetViews>
  <sheetFormatPr defaultColWidth="61.7109375" defaultRowHeight="12.75"/>
  <cols>
    <col min="1" max="1" width="61.7109375" style="121" customWidth="1"/>
    <col min="2" max="2" width="9.8515625" style="121" hidden="1" customWidth="1"/>
    <col min="3" max="3" width="11.7109375" style="121" hidden="1" customWidth="1"/>
    <col min="4" max="4" width="9.8515625" style="121" hidden="1" customWidth="1"/>
    <col min="5" max="5" width="15.8515625" style="125" hidden="1" customWidth="1"/>
    <col min="6" max="6" width="16.00390625" style="6" customWidth="1"/>
    <col min="7" max="7" width="12.8515625" style="6" customWidth="1"/>
    <col min="8" max="8" width="10.00390625" style="6" bestFit="1" customWidth="1"/>
    <col min="9" max="9" width="11.421875" style="6" bestFit="1" customWidth="1"/>
    <col min="10" max="10" width="10.00390625" style="6" bestFit="1" customWidth="1"/>
    <col min="11" max="12" width="11.421875" style="6" bestFit="1" customWidth="1"/>
    <col min="13" max="14" width="8.00390625" style="6" customWidth="1"/>
    <col min="15" max="15" width="10.8515625" style="6" bestFit="1" customWidth="1"/>
    <col min="16" max="16" width="10.421875" style="6" bestFit="1" customWidth="1"/>
    <col min="17" max="17" width="9.8515625" style="6" bestFit="1" customWidth="1"/>
    <col min="18" max="255" width="8.00390625" style="6" customWidth="1"/>
    <col min="256" max="16384" width="61.7109375" style="6" customWidth="1"/>
  </cols>
  <sheetData>
    <row r="1" spans="1:9" ht="12.75">
      <c r="A1" s="1168" t="s">
        <v>247</v>
      </c>
      <c r="B1" s="1168"/>
      <c r="C1" s="1168"/>
      <c r="D1" s="1168"/>
      <c r="E1" s="1168"/>
      <c r="F1" s="1168"/>
      <c r="G1" s="1168"/>
      <c r="H1" s="1168"/>
      <c r="I1" s="1168"/>
    </row>
    <row r="2" spans="6:9" ht="12">
      <c r="F2" s="1198"/>
      <c r="G2" s="1198"/>
      <c r="H2" s="1198"/>
      <c r="I2" s="1198"/>
    </row>
    <row r="3" ht="12"/>
    <row r="4" spans="1:9" ht="30" customHeight="1">
      <c r="A4" s="1169" t="s">
        <v>68</v>
      </c>
      <c r="B4" s="1169"/>
      <c r="C4" s="1169"/>
      <c r="D4" s="1169"/>
      <c r="E4" s="1169"/>
      <c r="F4" s="1170"/>
      <c r="G4" s="1170"/>
      <c r="H4" s="1170"/>
      <c r="I4" s="1170"/>
    </row>
    <row r="5" spans="1:9" ht="33" customHeight="1">
      <c r="A5" s="1169" t="s">
        <v>764</v>
      </c>
      <c r="B5" s="1169"/>
      <c r="C5" s="1169"/>
      <c r="D5" s="1169"/>
      <c r="E5" s="1169"/>
      <c r="F5" s="1170"/>
      <c r="G5" s="1170"/>
      <c r="H5" s="1170"/>
      <c r="I5" s="1170"/>
    </row>
    <row r="6" ht="12"/>
    <row r="7" spans="5:6" ht="13.5" thickBot="1">
      <c r="E7" s="344" t="s">
        <v>17</v>
      </c>
      <c r="F7" s="562"/>
    </row>
    <row r="8" spans="1:9" ht="30.75" customHeight="1" thickBot="1">
      <c r="A8" s="1171" t="s">
        <v>69</v>
      </c>
      <c r="B8" s="1173" t="s">
        <v>85</v>
      </c>
      <c r="C8" s="1174"/>
      <c r="D8" s="1174"/>
      <c r="E8" s="1174"/>
      <c r="F8" s="1199" t="s">
        <v>735</v>
      </c>
      <c r="G8" s="1200"/>
      <c r="H8" s="1200"/>
      <c r="I8" s="1201"/>
    </row>
    <row r="9" spans="1:256" ht="36.75" thickBot="1">
      <c r="A9" s="1172"/>
      <c r="B9" s="180" t="s">
        <v>70</v>
      </c>
      <c r="C9" s="122" t="s">
        <v>71</v>
      </c>
      <c r="D9" s="122" t="s">
        <v>536</v>
      </c>
      <c r="E9" s="181" t="s">
        <v>72</v>
      </c>
      <c r="F9" s="180" t="s">
        <v>70</v>
      </c>
      <c r="G9" s="122" t="s">
        <v>71</v>
      </c>
      <c r="H9" s="122" t="s">
        <v>536</v>
      </c>
      <c r="I9" s="181" t="s">
        <v>72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10" ht="12.75">
      <c r="A10" s="356" t="s">
        <v>73</v>
      </c>
      <c r="B10" s="357"/>
      <c r="C10" s="357"/>
      <c r="D10" s="357"/>
      <c r="E10" s="357"/>
      <c r="F10" s="358"/>
      <c r="G10" s="358"/>
      <c r="H10" s="358"/>
      <c r="I10" s="358"/>
      <c r="J10" s="380"/>
    </row>
    <row r="11" spans="1:10" ht="12.75">
      <c r="A11" s="351" t="s">
        <v>612</v>
      </c>
      <c r="B11" s="447"/>
      <c r="C11" s="447"/>
      <c r="D11" s="447"/>
      <c r="E11" s="447"/>
      <c r="F11" s="487"/>
      <c r="G11" s="487"/>
      <c r="H11" s="487"/>
      <c r="I11" s="487"/>
      <c r="J11" s="380"/>
    </row>
    <row r="12" spans="1:10" ht="48">
      <c r="A12" s="444" t="s">
        <v>613</v>
      </c>
      <c r="B12" s="447">
        <v>4865</v>
      </c>
      <c r="C12" s="488">
        <v>18.69</v>
      </c>
      <c r="D12" s="447">
        <v>4580000</v>
      </c>
      <c r="E12" s="447">
        <f>C12*D12</f>
        <v>85600200</v>
      </c>
      <c r="F12" s="511" t="s">
        <v>736</v>
      </c>
      <c r="G12" s="346">
        <v>18.32</v>
      </c>
      <c r="H12" s="346">
        <v>4580000</v>
      </c>
      <c r="I12" s="347">
        <f>G12*H12</f>
        <v>83905600</v>
      </c>
      <c r="J12" s="380"/>
    </row>
    <row r="13" spans="1:10" ht="12.75">
      <c r="A13" s="351" t="s">
        <v>614</v>
      </c>
      <c r="B13" s="447"/>
      <c r="C13" s="447"/>
      <c r="D13" s="447"/>
      <c r="E13" s="447"/>
      <c r="F13" s="404"/>
      <c r="G13" s="452"/>
      <c r="H13" s="452"/>
      <c r="I13" s="404"/>
      <c r="J13" s="380"/>
    </row>
    <row r="14" spans="1:10" ht="24">
      <c r="A14" s="444" t="s">
        <v>615</v>
      </c>
      <c r="B14" s="447"/>
      <c r="C14" s="456"/>
      <c r="D14" s="447" t="s">
        <v>248</v>
      </c>
      <c r="E14" s="447">
        <v>8328800</v>
      </c>
      <c r="F14" s="404"/>
      <c r="G14" s="452"/>
      <c r="H14" s="346" t="s">
        <v>248</v>
      </c>
      <c r="I14" s="347">
        <v>8329050</v>
      </c>
      <c r="J14" s="380"/>
    </row>
    <row r="15" spans="1:10" ht="12.75">
      <c r="A15" s="444" t="s">
        <v>616</v>
      </c>
      <c r="B15" s="348"/>
      <c r="C15" s="349"/>
      <c r="D15" s="348"/>
      <c r="E15" s="348"/>
      <c r="F15" s="347"/>
      <c r="G15" s="346"/>
      <c r="H15" s="346"/>
      <c r="I15" s="347">
        <v>-8329050</v>
      </c>
      <c r="J15" s="380"/>
    </row>
    <row r="16" spans="1:10" ht="24">
      <c r="A16" s="444" t="s">
        <v>617</v>
      </c>
      <c r="B16" s="348"/>
      <c r="C16" s="349"/>
      <c r="D16" s="348"/>
      <c r="E16" s="348"/>
      <c r="F16" s="347"/>
      <c r="G16" s="346"/>
      <c r="H16" s="346"/>
      <c r="I16" s="347">
        <f>I14+I15</f>
        <v>0</v>
      </c>
      <c r="J16" s="380"/>
    </row>
    <row r="17" spans="1:10" ht="12.75">
      <c r="A17" s="351" t="s">
        <v>618</v>
      </c>
      <c r="B17" s="447"/>
      <c r="C17" s="447"/>
      <c r="D17" s="491" t="s">
        <v>249</v>
      </c>
      <c r="E17" s="447">
        <v>18272000</v>
      </c>
      <c r="F17" s="404"/>
      <c r="G17" s="452"/>
      <c r="H17" s="346" t="s">
        <v>250</v>
      </c>
      <c r="I17" s="347">
        <v>18304000</v>
      </c>
      <c r="J17" s="380"/>
    </row>
    <row r="18" spans="1:10" ht="12.75">
      <c r="A18" s="351" t="s">
        <v>616</v>
      </c>
      <c r="B18" s="348"/>
      <c r="C18" s="348"/>
      <c r="D18" s="446"/>
      <c r="E18" s="348"/>
      <c r="F18" s="347"/>
      <c r="G18" s="346"/>
      <c r="H18" s="346"/>
      <c r="I18" s="347">
        <v>-18304000</v>
      </c>
      <c r="J18" s="380"/>
    </row>
    <row r="19" spans="1:10" ht="12.75">
      <c r="A19" s="351" t="s">
        <v>619</v>
      </c>
      <c r="B19" s="348"/>
      <c r="C19" s="348"/>
      <c r="D19" s="446"/>
      <c r="E19" s="348"/>
      <c r="F19" s="347"/>
      <c r="G19" s="346"/>
      <c r="H19" s="346"/>
      <c r="I19" s="347">
        <f>I17+I18</f>
        <v>0</v>
      </c>
      <c r="J19" s="380"/>
    </row>
    <row r="20" spans="1:10" ht="12.75">
      <c r="A20" s="351" t="s">
        <v>620</v>
      </c>
      <c r="B20" s="447"/>
      <c r="C20" s="447" t="s">
        <v>621</v>
      </c>
      <c r="D20" s="448" t="s">
        <v>537</v>
      </c>
      <c r="E20" s="447">
        <v>1355022</v>
      </c>
      <c r="F20" s="404"/>
      <c r="G20" s="447"/>
      <c r="H20" s="449" t="s">
        <v>537</v>
      </c>
      <c r="I20" s="347">
        <v>1355022</v>
      </c>
      <c r="J20" s="380"/>
    </row>
    <row r="21" spans="1:10" ht="12.75">
      <c r="A21" s="351" t="s">
        <v>622</v>
      </c>
      <c r="B21" s="348"/>
      <c r="C21" s="348"/>
      <c r="D21" s="449"/>
      <c r="E21" s="348"/>
      <c r="F21" s="347"/>
      <c r="G21" s="348"/>
      <c r="H21" s="449"/>
      <c r="I21" s="347">
        <v>-1355022</v>
      </c>
      <c r="J21" s="380"/>
    </row>
    <row r="22" spans="1:10" ht="12.75">
      <c r="A22" s="351" t="s">
        <v>623</v>
      </c>
      <c r="B22" s="348"/>
      <c r="C22" s="348"/>
      <c r="D22" s="449"/>
      <c r="E22" s="348"/>
      <c r="F22" s="347"/>
      <c r="G22" s="348"/>
      <c r="H22" s="449"/>
      <c r="I22" s="347">
        <f>I20+I21</f>
        <v>0</v>
      </c>
      <c r="J22" s="380"/>
    </row>
    <row r="23" spans="1:10" ht="12.75">
      <c r="A23" s="351" t="s">
        <v>624</v>
      </c>
      <c r="B23" s="447"/>
      <c r="C23" s="456"/>
      <c r="D23" s="491" t="s">
        <v>538</v>
      </c>
      <c r="E23" s="447">
        <v>6369620</v>
      </c>
      <c r="F23" s="404"/>
      <c r="G23" s="452"/>
      <c r="H23" s="446" t="s">
        <v>538</v>
      </c>
      <c r="I23" s="347">
        <v>6369620</v>
      </c>
      <c r="J23" s="380"/>
    </row>
    <row r="24" spans="1:10" ht="12.75">
      <c r="A24" s="351" t="s">
        <v>622</v>
      </c>
      <c r="B24" s="348"/>
      <c r="C24" s="349"/>
      <c r="D24" s="446"/>
      <c r="E24" s="348"/>
      <c r="F24" s="347"/>
      <c r="G24" s="346"/>
      <c r="H24" s="446"/>
      <c r="I24" s="347">
        <v>-6369620</v>
      </c>
      <c r="J24" s="380"/>
    </row>
    <row r="25" spans="1:10" ht="12.75">
      <c r="A25" s="351" t="s">
        <v>625</v>
      </c>
      <c r="B25" s="348"/>
      <c r="C25" s="349"/>
      <c r="D25" s="446"/>
      <c r="E25" s="348"/>
      <c r="F25" s="347"/>
      <c r="G25" s="346"/>
      <c r="H25" s="446"/>
      <c r="I25" s="347">
        <f>I23+I24</f>
        <v>0</v>
      </c>
      <c r="J25" s="380"/>
    </row>
    <row r="26" spans="1:10" ht="12.75">
      <c r="A26" s="351" t="s">
        <v>626</v>
      </c>
      <c r="B26" s="447">
        <v>4865</v>
      </c>
      <c r="C26" s="447"/>
      <c r="D26" s="447">
        <v>2700</v>
      </c>
      <c r="E26" s="447">
        <f>B26*D26</f>
        <v>13135500</v>
      </c>
      <c r="F26" s="347">
        <v>4705</v>
      </c>
      <c r="G26" s="452"/>
      <c r="H26" s="348">
        <v>2700</v>
      </c>
      <c r="I26" s="347">
        <f>F26*H26</f>
        <v>12703500</v>
      </c>
      <c r="J26" s="380"/>
    </row>
    <row r="27" spans="1:10" ht="12.75">
      <c r="A27" s="351" t="s">
        <v>627</v>
      </c>
      <c r="B27" s="348"/>
      <c r="C27" s="348"/>
      <c r="D27" s="348"/>
      <c r="E27" s="348">
        <v>-13135500</v>
      </c>
      <c r="F27" s="347"/>
      <c r="G27" s="346"/>
      <c r="H27" s="346"/>
      <c r="I27" s="347">
        <v>-12703500</v>
      </c>
      <c r="J27" s="380"/>
    </row>
    <row r="28" spans="1:10" ht="12.75">
      <c r="A28" s="351" t="s">
        <v>628</v>
      </c>
      <c r="B28" s="348"/>
      <c r="C28" s="348"/>
      <c r="D28" s="348"/>
      <c r="E28" s="348">
        <f>E26+E27</f>
        <v>0</v>
      </c>
      <c r="F28" s="347"/>
      <c r="G28" s="346"/>
      <c r="H28" s="346"/>
      <c r="I28" s="347">
        <f>I26+I27</f>
        <v>0</v>
      </c>
      <c r="J28" s="380"/>
    </row>
    <row r="29" spans="1:10" ht="12.75">
      <c r="A29" s="351" t="s">
        <v>629</v>
      </c>
      <c r="B29" s="447">
        <v>10</v>
      </c>
      <c r="C29" s="447"/>
      <c r="D29" s="447" t="s">
        <v>251</v>
      </c>
      <c r="E29" s="450">
        <v>25500</v>
      </c>
      <c r="F29" s="563">
        <v>21</v>
      </c>
      <c r="G29" s="452"/>
      <c r="H29" s="348" t="s">
        <v>251</v>
      </c>
      <c r="I29" s="563">
        <v>53550</v>
      </c>
      <c r="J29" s="380"/>
    </row>
    <row r="30" spans="1:10" ht="12.75">
      <c r="A30" s="351" t="s">
        <v>630</v>
      </c>
      <c r="B30" s="348"/>
      <c r="C30" s="348"/>
      <c r="D30" s="348"/>
      <c r="E30" s="348">
        <v>-25500</v>
      </c>
      <c r="F30" s="347"/>
      <c r="G30" s="346"/>
      <c r="H30" s="346"/>
      <c r="I30" s="563">
        <v>-53550</v>
      </c>
      <c r="J30" s="380"/>
    </row>
    <row r="31" spans="1:10" ht="12.75">
      <c r="A31" s="351" t="s">
        <v>631</v>
      </c>
      <c r="B31" s="447"/>
      <c r="C31" s="447"/>
      <c r="D31" s="447"/>
      <c r="E31" s="450">
        <v>0</v>
      </c>
      <c r="F31" s="404"/>
      <c r="G31" s="452"/>
      <c r="H31" s="452"/>
      <c r="I31" s="563">
        <f>I29+I30</f>
        <v>0</v>
      </c>
      <c r="J31" s="380"/>
    </row>
    <row r="32" spans="1:10" ht="12.75">
      <c r="A32" s="490" t="s">
        <v>720</v>
      </c>
      <c r="B32" s="447"/>
      <c r="C32" s="447">
        <v>487729000</v>
      </c>
      <c r="D32" s="456">
        <v>1.55</v>
      </c>
      <c r="E32" s="447">
        <f>C32*D32</f>
        <v>755979950</v>
      </c>
      <c r="F32" s="404"/>
      <c r="G32" s="347">
        <v>540752027</v>
      </c>
      <c r="H32" s="349">
        <v>1</v>
      </c>
      <c r="I32" s="347">
        <f>G32*H32</f>
        <v>540752027</v>
      </c>
      <c r="J32" s="380"/>
    </row>
    <row r="33" spans="1:10" ht="12.75">
      <c r="A33" s="351" t="s">
        <v>627</v>
      </c>
      <c r="B33" s="348"/>
      <c r="C33" s="348"/>
      <c r="D33" s="352"/>
      <c r="E33" s="348">
        <v>-98054262</v>
      </c>
      <c r="F33" s="347"/>
      <c r="G33" s="346"/>
      <c r="H33" s="346"/>
      <c r="I33" s="563">
        <v>-76318159</v>
      </c>
      <c r="J33" s="380"/>
    </row>
    <row r="34" spans="1:10" ht="12.75">
      <c r="A34" s="351" t="s">
        <v>633</v>
      </c>
      <c r="B34" s="447"/>
      <c r="C34" s="447"/>
      <c r="D34" s="461"/>
      <c r="E34" s="447">
        <f>E32+E33</f>
        <v>657925688</v>
      </c>
      <c r="F34" s="404"/>
      <c r="G34" s="452"/>
      <c r="H34" s="452"/>
      <c r="I34" s="563">
        <f>I32+I33</f>
        <v>464433868</v>
      </c>
      <c r="J34" s="380"/>
    </row>
    <row r="35" spans="1:12" ht="12.75">
      <c r="A35" s="451" t="s">
        <v>737</v>
      </c>
      <c r="B35" s="447"/>
      <c r="C35" s="447"/>
      <c r="D35" s="447"/>
      <c r="E35" s="447">
        <v>0</v>
      </c>
      <c r="F35" s="404"/>
      <c r="G35" s="452"/>
      <c r="H35" s="452"/>
      <c r="I35" s="347">
        <v>0</v>
      </c>
      <c r="J35" s="380"/>
      <c r="K35" s="564">
        <f>I12+I16+I19+I25+I28+I31+I34+I35</f>
        <v>548339468</v>
      </c>
      <c r="L35" s="6" t="s">
        <v>701</v>
      </c>
    </row>
    <row r="36" spans="1:11" ht="24">
      <c r="A36" s="444" t="s">
        <v>738</v>
      </c>
      <c r="B36" s="447"/>
      <c r="C36" s="447"/>
      <c r="D36" s="447"/>
      <c r="E36" s="447"/>
      <c r="F36" s="404"/>
      <c r="G36" s="452"/>
      <c r="H36" s="452"/>
      <c r="I36" s="347">
        <v>0</v>
      </c>
      <c r="J36" s="380"/>
      <c r="K36" s="453"/>
    </row>
    <row r="37" spans="1:11" ht="12.75">
      <c r="A37" s="451"/>
      <c r="B37" s="447"/>
      <c r="C37" s="447"/>
      <c r="D37" s="447"/>
      <c r="E37" s="447"/>
      <c r="F37" s="404"/>
      <c r="G37" s="452"/>
      <c r="H37" s="452"/>
      <c r="I37" s="404"/>
      <c r="J37" s="380"/>
      <c r="K37" s="453"/>
    </row>
    <row r="38" spans="1:10" ht="12.75">
      <c r="A38" s="454" t="s">
        <v>74</v>
      </c>
      <c r="B38" s="447"/>
      <c r="C38" s="447"/>
      <c r="D38" s="447"/>
      <c r="E38" s="447"/>
      <c r="F38" s="404"/>
      <c r="G38" s="452"/>
      <c r="H38" s="452"/>
      <c r="I38" s="404"/>
      <c r="J38" s="380"/>
    </row>
    <row r="39" spans="1:10" ht="24">
      <c r="A39" s="444" t="s">
        <v>635</v>
      </c>
      <c r="B39" s="447"/>
      <c r="C39" s="447"/>
      <c r="D39" s="447"/>
      <c r="E39" s="447"/>
      <c r="F39" s="404"/>
      <c r="G39" s="452"/>
      <c r="H39" s="452"/>
      <c r="I39" s="404"/>
      <c r="J39" s="380"/>
    </row>
    <row r="40" spans="1:10" ht="24">
      <c r="A40" s="444" t="s">
        <v>636</v>
      </c>
      <c r="B40" s="447"/>
      <c r="C40" s="456">
        <v>13.1</v>
      </c>
      <c r="D40" s="447">
        <v>4152000</v>
      </c>
      <c r="E40" s="447">
        <f>C40*D40*8/12</f>
        <v>36260800</v>
      </c>
      <c r="F40" s="565" t="s">
        <v>765</v>
      </c>
      <c r="G40" s="566">
        <v>12.5</v>
      </c>
      <c r="H40" s="558">
        <v>4419000</v>
      </c>
      <c r="I40" s="563">
        <f>G40*8/12*4419000</f>
        <v>36825000</v>
      </c>
      <c r="J40" s="380"/>
    </row>
    <row r="41" spans="1:10" ht="24">
      <c r="A41" s="444" t="s">
        <v>637</v>
      </c>
      <c r="B41" s="447"/>
      <c r="C41" s="456">
        <v>13.1</v>
      </c>
      <c r="D41" s="457">
        <v>4152000</v>
      </c>
      <c r="E41" s="447">
        <f>C41*D41*4/12</f>
        <v>18130400</v>
      </c>
      <c r="F41" s="565" t="s">
        <v>765</v>
      </c>
      <c r="G41" s="567">
        <v>12.5</v>
      </c>
      <c r="H41" s="558">
        <v>4419000</v>
      </c>
      <c r="I41" s="563">
        <f>G41*4/12*H41</f>
        <v>18412500</v>
      </c>
      <c r="J41" s="380"/>
    </row>
    <row r="42" spans="1:10" ht="36">
      <c r="A42" s="444" t="s">
        <v>638</v>
      </c>
      <c r="B42" s="447"/>
      <c r="C42" s="447">
        <v>10</v>
      </c>
      <c r="D42" s="447">
        <v>1800000</v>
      </c>
      <c r="E42" s="450">
        <f>C42*D42*8/12</f>
        <v>12000000</v>
      </c>
      <c r="F42" s="489"/>
      <c r="G42" s="455">
        <v>9</v>
      </c>
      <c r="H42" s="558">
        <v>2205000</v>
      </c>
      <c r="I42" s="347">
        <f>G42*H42*8/12</f>
        <v>13230000</v>
      </c>
      <c r="J42" s="380"/>
    </row>
    <row r="43" spans="1:10" ht="36">
      <c r="A43" s="444" t="s">
        <v>721</v>
      </c>
      <c r="B43" s="447"/>
      <c r="C43" s="447"/>
      <c r="D43" s="447"/>
      <c r="E43" s="450"/>
      <c r="F43" s="404"/>
      <c r="G43" s="455">
        <v>0</v>
      </c>
      <c r="H43" s="558">
        <v>4419000</v>
      </c>
      <c r="I43" s="347">
        <f>G43*H43*8/12</f>
        <v>0</v>
      </c>
      <c r="J43" s="380"/>
    </row>
    <row r="44" spans="1:10" ht="24">
      <c r="A44" s="444" t="s">
        <v>640</v>
      </c>
      <c r="B44" s="447"/>
      <c r="C44" s="447">
        <v>10</v>
      </c>
      <c r="D44" s="447">
        <v>1800000</v>
      </c>
      <c r="E44" s="447">
        <f>C44*D44*4/12</f>
        <v>6000000</v>
      </c>
      <c r="F44" s="404"/>
      <c r="G44" s="455">
        <v>9</v>
      </c>
      <c r="H44" s="558">
        <v>2205000</v>
      </c>
      <c r="I44" s="347">
        <f>G44*H44*4/12</f>
        <v>6615000</v>
      </c>
      <c r="J44" s="381"/>
    </row>
    <row r="45" spans="1:18" ht="48.75">
      <c r="A45" s="444" t="s">
        <v>722</v>
      </c>
      <c r="B45" s="447"/>
      <c r="C45" s="447"/>
      <c r="D45" s="447"/>
      <c r="E45" s="447"/>
      <c r="F45" s="404"/>
      <c r="G45" s="455">
        <v>0</v>
      </c>
      <c r="H45" s="558">
        <v>4419000</v>
      </c>
      <c r="I45" s="347">
        <f>G45*H45*4/12</f>
        <v>0</v>
      </c>
      <c r="J45" s="381"/>
      <c r="K45" s="523" t="s">
        <v>702</v>
      </c>
      <c r="L45" s="453">
        <f>I12+I14+I17+I20+I23+I26+I29+I32</f>
        <v>671772369</v>
      </c>
      <c r="N45" s="524" t="s">
        <v>766</v>
      </c>
      <c r="O45" s="453">
        <v>123432901</v>
      </c>
      <c r="P45" s="453">
        <f>I15+I18+I21+I24+I27+I30</f>
        <v>-47114742</v>
      </c>
      <c r="Q45" s="453">
        <f>O45+P45</f>
        <v>76318159</v>
      </c>
      <c r="R45" s="524" t="s">
        <v>703</v>
      </c>
    </row>
    <row r="46" spans="1:10" ht="12.75">
      <c r="A46" s="351" t="s">
        <v>643</v>
      </c>
      <c r="B46" s="447"/>
      <c r="C46" s="447"/>
      <c r="D46" s="447"/>
      <c r="E46" s="447"/>
      <c r="F46" s="404"/>
      <c r="G46" s="452"/>
      <c r="H46" s="452"/>
      <c r="I46" s="404"/>
      <c r="J46" s="380"/>
    </row>
    <row r="47" spans="1:10" ht="24">
      <c r="A47" s="444" t="s">
        <v>723</v>
      </c>
      <c r="B47" s="447"/>
      <c r="C47" s="447">
        <v>142</v>
      </c>
      <c r="D47" s="447">
        <v>70000</v>
      </c>
      <c r="E47" s="447">
        <f>C47*D47*8/12</f>
        <v>6626666.666666667</v>
      </c>
      <c r="F47" s="511"/>
      <c r="G47" s="563">
        <v>138</v>
      </c>
      <c r="H47" s="348">
        <v>81700</v>
      </c>
      <c r="I47" s="563">
        <f>G47*H47*8/12</f>
        <v>7516400</v>
      </c>
      <c r="J47" s="380"/>
    </row>
    <row r="48" spans="1:10" ht="24">
      <c r="A48" s="444" t="s">
        <v>724</v>
      </c>
      <c r="B48" s="447"/>
      <c r="C48" s="447"/>
      <c r="D48" s="447"/>
      <c r="E48" s="447"/>
      <c r="F48" s="511"/>
      <c r="G48" s="347">
        <v>0</v>
      </c>
      <c r="H48" s="348">
        <v>80000</v>
      </c>
      <c r="I48" s="347">
        <v>0</v>
      </c>
      <c r="J48" s="380"/>
    </row>
    <row r="49" spans="1:10" ht="24">
      <c r="A49" s="444" t="s">
        <v>688</v>
      </c>
      <c r="B49" s="447"/>
      <c r="C49" s="447">
        <v>142</v>
      </c>
      <c r="D49" s="447">
        <v>70000</v>
      </c>
      <c r="E49" s="447">
        <f>C49*D49*4/12</f>
        <v>3313333.3333333335</v>
      </c>
      <c r="F49" s="489"/>
      <c r="G49" s="347">
        <v>138</v>
      </c>
      <c r="H49" s="348">
        <v>81700</v>
      </c>
      <c r="I49" s="563">
        <f>G49*H49*4/12</f>
        <v>3758200</v>
      </c>
      <c r="J49" s="380"/>
    </row>
    <row r="50" spans="1:10" ht="24">
      <c r="A50" s="444" t="s">
        <v>725</v>
      </c>
      <c r="B50" s="447"/>
      <c r="C50" s="447"/>
      <c r="D50" s="447"/>
      <c r="E50" s="447"/>
      <c r="F50" s="489"/>
      <c r="G50" s="347">
        <v>0</v>
      </c>
      <c r="H50" s="348">
        <v>80000</v>
      </c>
      <c r="I50" s="347">
        <v>0</v>
      </c>
      <c r="J50" s="380"/>
    </row>
    <row r="51" spans="1:10" ht="12.75">
      <c r="A51" s="351" t="s">
        <v>689</v>
      </c>
      <c r="B51" s="447"/>
      <c r="C51" s="447"/>
      <c r="D51" s="447"/>
      <c r="E51" s="447"/>
      <c r="F51" s="404"/>
      <c r="G51" s="452"/>
      <c r="H51" s="452"/>
      <c r="I51" s="404"/>
      <c r="J51" s="380"/>
    </row>
    <row r="52" spans="1:10" ht="48">
      <c r="A52" s="444" t="s">
        <v>739</v>
      </c>
      <c r="B52" s="447"/>
      <c r="C52" s="447">
        <v>5</v>
      </c>
      <c r="D52" s="493" t="s">
        <v>252</v>
      </c>
      <c r="E52" s="447">
        <v>1760000</v>
      </c>
      <c r="F52" s="404"/>
      <c r="G52" s="568">
        <v>4</v>
      </c>
      <c r="H52" s="347">
        <v>401000</v>
      </c>
      <c r="I52" s="563">
        <f>G52*H52</f>
        <v>1604000</v>
      </c>
      <c r="J52" s="380"/>
    </row>
    <row r="53" spans="1:12" ht="60">
      <c r="A53" s="444" t="s">
        <v>740</v>
      </c>
      <c r="B53" s="447"/>
      <c r="C53" s="447"/>
      <c r="D53" s="447"/>
      <c r="E53" s="447"/>
      <c r="F53" s="404"/>
      <c r="G53" s="346">
        <v>0</v>
      </c>
      <c r="H53" s="347">
        <v>367583</v>
      </c>
      <c r="I53" s="347">
        <f>G53*H53</f>
        <v>0</v>
      </c>
      <c r="J53" s="380"/>
      <c r="K53" s="564">
        <f>SUM(I40:I53)</f>
        <v>87961100</v>
      </c>
      <c r="L53" s="6" t="s">
        <v>704</v>
      </c>
    </row>
    <row r="54" spans="1:11" ht="12.75">
      <c r="A54" s="444"/>
      <c r="B54" s="447"/>
      <c r="C54" s="447"/>
      <c r="D54" s="447"/>
      <c r="E54" s="447"/>
      <c r="F54" s="404"/>
      <c r="G54" s="452"/>
      <c r="H54" s="452"/>
      <c r="I54" s="404"/>
      <c r="J54" s="380"/>
      <c r="K54" s="453"/>
    </row>
    <row r="55" spans="1:10" ht="12.75">
      <c r="A55" s="454" t="s">
        <v>75</v>
      </c>
      <c r="B55" s="447"/>
      <c r="C55" s="447"/>
      <c r="D55" s="447"/>
      <c r="E55" s="447"/>
      <c r="F55" s="404"/>
      <c r="G55" s="452"/>
      <c r="H55" s="452"/>
      <c r="I55" s="404"/>
      <c r="J55" s="380"/>
    </row>
    <row r="56" spans="1:10" ht="12.75">
      <c r="A56" s="451" t="s">
        <v>741</v>
      </c>
      <c r="B56" s="447"/>
      <c r="C56" s="447"/>
      <c r="D56" s="447"/>
      <c r="E56" s="447">
        <v>0</v>
      </c>
      <c r="F56" s="404"/>
      <c r="G56" s="452"/>
      <c r="H56" s="452"/>
      <c r="I56" s="347">
        <v>0</v>
      </c>
      <c r="J56" s="382"/>
    </row>
    <row r="57" spans="1:10" ht="36">
      <c r="A57" s="444" t="s">
        <v>653</v>
      </c>
      <c r="B57" s="447"/>
      <c r="C57" s="447"/>
      <c r="D57" s="447"/>
      <c r="E57" s="450">
        <v>0</v>
      </c>
      <c r="F57" s="404"/>
      <c r="G57" s="452"/>
      <c r="H57" s="452"/>
      <c r="I57" s="347">
        <v>0</v>
      </c>
      <c r="J57" s="380"/>
    </row>
    <row r="58" spans="1:10" ht="12.75">
      <c r="A58" s="351" t="s">
        <v>654</v>
      </c>
      <c r="B58" s="447"/>
      <c r="C58" s="447"/>
      <c r="D58" s="447"/>
      <c r="E58" s="447"/>
      <c r="F58" s="404"/>
      <c r="G58" s="452"/>
      <c r="H58" s="452"/>
      <c r="I58" s="404"/>
      <c r="J58" s="380"/>
    </row>
    <row r="59" spans="1:10" ht="12.75">
      <c r="A59" s="351" t="s">
        <v>655</v>
      </c>
      <c r="B59" s="447"/>
      <c r="C59" s="447"/>
      <c r="D59" s="447"/>
      <c r="E59" s="447"/>
      <c r="F59" s="404"/>
      <c r="G59" s="452"/>
      <c r="H59" s="452"/>
      <c r="I59" s="404"/>
      <c r="J59" s="380"/>
    </row>
    <row r="60" spans="1:10" ht="12.75">
      <c r="A60" s="351" t="s">
        <v>656</v>
      </c>
      <c r="B60" s="447"/>
      <c r="C60" s="447"/>
      <c r="D60" s="447"/>
      <c r="E60" s="447"/>
      <c r="F60" s="404"/>
      <c r="G60" s="452"/>
      <c r="H60" s="452"/>
      <c r="I60" s="404"/>
      <c r="J60" s="380"/>
    </row>
    <row r="61" spans="1:10" ht="36">
      <c r="A61" s="458" t="s">
        <v>742</v>
      </c>
      <c r="B61" s="451"/>
      <c r="C61" s="460"/>
      <c r="D61" s="447"/>
      <c r="E61" s="447">
        <f>C61*D61/2</f>
        <v>0</v>
      </c>
      <c r="F61" s="348">
        <v>7822</v>
      </c>
      <c r="G61" s="461"/>
      <c r="H61" s="452"/>
      <c r="I61" s="404"/>
      <c r="J61" s="382"/>
    </row>
    <row r="62" spans="1:10" ht="24">
      <c r="A62" s="444" t="s">
        <v>690</v>
      </c>
      <c r="B62" s="447"/>
      <c r="C62" s="451"/>
      <c r="D62" s="447"/>
      <c r="E62" s="447"/>
      <c r="F62" s="404"/>
      <c r="G62" s="353">
        <v>0</v>
      </c>
      <c r="H62" s="452"/>
      <c r="I62" s="404"/>
      <c r="J62" s="382"/>
    </row>
    <row r="63" spans="1:10" ht="12.75">
      <c r="A63" s="351" t="s">
        <v>691</v>
      </c>
      <c r="B63" s="447"/>
      <c r="C63" s="451"/>
      <c r="D63" s="447"/>
      <c r="E63" s="447"/>
      <c r="F63" s="404"/>
      <c r="G63" s="352">
        <v>1</v>
      </c>
      <c r="H63" s="452"/>
      <c r="I63" s="404"/>
      <c r="J63" s="380"/>
    </row>
    <row r="64" spans="1:10" ht="12.75">
      <c r="A64" s="351" t="s">
        <v>660</v>
      </c>
      <c r="B64" s="447"/>
      <c r="C64" s="462">
        <v>0.973</v>
      </c>
      <c r="D64" s="447">
        <v>3000000</v>
      </c>
      <c r="E64" s="447"/>
      <c r="F64" s="404"/>
      <c r="G64" s="352">
        <v>2</v>
      </c>
      <c r="H64" s="348">
        <v>3000000</v>
      </c>
      <c r="I64" s="347">
        <f>(2*1+0)*3000000</f>
        <v>6000000</v>
      </c>
      <c r="J64" s="380"/>
    </row>
    <row r="65" spans="1:10" ht="12.75">
      <c r="A65" s="351" t="s">
        <v>661</v>
      </c>
      <c r="B65" s="463"/>
      <c r="C65" s="447">
        <v>80</v>
      </c>
      <c r="D65" s="447">
        <v>55360</v>
      </c>
      <c r="E65" s="447">
        <f>C65*D65</f>
        <v>4428800</v>
      </c>
      <c r="F65" s="489"/>
      <c r="G65" s="348">
        <v>80</v>
      </c>
      <c r="H65" s="348">
        <v>55360</v>
      </c>
      <c r="I65" s="348">
        <f>G65*H65</f>
        <v>4428800</v>
      </c>
      <c r="J65" s="380"/>
    </row>
    <row r="66" spans="1:10" ht="12.75">
      <c r="A66" s="351" t="s">
        <v>662</v>
      </c>
      <c r="B66" s="463"/>
      <c r="C66" s="447">
        <v>55</v>
      </c>
      <c r="D66" s="447">
        <v>145000</v>
      </c>
      <c r="E66" s="447">
        <f>C66*D66</f>
        <v>7975000</v>
      </c>
      <c r="F66" s="404"/>
      <c r="G66" s="447"/>
      <c r="H66" s="447"/>
      <c r="I66" s="447"/>
      <c r="J66" s="380"/>
    </row>
    <row r="67" spans="1:10" ht="12.75">
      <c r="A67" s="351" t="s">
        <v>692</v>
      </c>
      <c r="B67" s="463"/>
      <c r="C67" s="447"/>
      <c r="D67" s="447"/>
      <c r="E67" s="447"/>
      <c r="F67" s="489"/>
      <c r="G67" s="569">
        <v>5</v>
      </c>
      <c r="H67" s="348">
        <v>25000</v>
      </c>
      <c r="I67" s="569">
        <f>G67*H67</f>
        <v>125000</v>
      </c>
      <c r="J67" s="380"/>
    </row>
    <row r="68" spans="1:10" ht="12.75">
      <c r="A68" s="351" t="s">
        <v>693</v>
      </c>
      <c r="B68" s="463"/>
      <c r="C68" s="447"/>
      <c r="D68" s="447"/>
      <c r="E68" s="447"/>
      <c r="F68" s="489"/>
      <c r="G68" s="569">
        <v>49</v>
      </c>
      <c r="H68" s="348">
        <v>210000</v>
      </c>
      <c r="I68" s="569">
        <f>G68*H68</f>
        <v>10290000</v>
      </c>
      <c r="J68" s="380"/>
    </row>
    <row r="69" spans="1:10" ht="12.75">
      <c r="A69" s="444" t="s">
        <v>694</v>
      </c>
      <c r="B69" s="494"/>
      <c r="C69" s="348">
        <v>23</v>
      </c>
      <c r="D69" s="348">
        <v>109000</v>
      </c>
      <c r="E69" s="348">
        <f>C69*D69</f>
        <v>2507000</v>
      </c>
      <c r="F69" s="347"/>
      <c r="G69" s="569">
        <v>25</v>
      </c>
      <c r="H69" s="348">
        <v>109000</v>
      </c>
      <c r="I69" s="569">
        <f>G69*H69</f>
        <v>2725000</v>
      </c>
      <c r="J69" s="380"/>
    </row>
    <row r="70" spans="1:10" ht="12.75">
      <c r="A70" s="444" t="s">
        <v>664</v>
      </c>
      <c r="B70" s="494"/>
      <c r="C70" s="348"/>
      <c r="D70" s="348"/>
      <c r="E70" s="348"/>
      <c r="F70" s="347"/>
      <c r="G70" s="346"/>
      <c r="H70" s="346"/>
      <c r="I70" s="347"/>
      <c r="J70" s="380"/>
    </row>
    <row r="71" spans="1:10" ht="24">
      <c r="A71" s="444" t="s">
        <v>743</v>
      </c>
      <c r="B71" s="463"/>
      <c r="C71" s="447"/>
      <c r="D71" s="447"/>
      <c r="E71" s="447"/>
      <c r="F71" s="404"/>
      <c r="G71" s="452"/>
      <c r="H71" s="452"/>
      <c r="I71" s="404"/>
      <c r="J71" s="380"/>
    </row>
    <row r="72" spans="1:10" ht="24">
      <c r="A72" s="458" t="s">
        <v>705</v>
      </c>
      <c r="B72" s="463"/>
      <c r="C72" s="447">
        <v>15</v>
      </c>
      <c r="D72" s="447">
        <v>2606040</v>
      </c>
      <c r="E72" s="447">
        <f>C72*D72</f>
        <v>39090600</v>
      </c>
      <c r="F72" s="489"/>
      <c r="G72" s="348">
        <v>15</v>
      </c>
      <c r="H72" s="348">
        <v>2606040</v>
      </c>
      <c r="I72" s="348">
        <f>G72*H72</f>
        <v>39090600</v>
      </c>
      <c r="J72" s="380"/>
    </row>
    <row r="73" spans="1:10" ht="36">
      <c r="A73" s="351" t="s">
        <v>669</v>
      </c>
      <c r="B73" s="463"/>
      <c r="C73" s="447"/>
      <c r="D73" s="447"/>
      <c r="E73" s="450">
        <v>37834000</v>
      </c>
      <c r="F73" s="489" t="s">
        <v>744</v>
      </c>
      <c r="G73" s="452"/>
      <c r="H73" s="452"/>
      <c r="I73" s="404">
        <v>30040000</v>
      </c>
      <c r="J73" s="384"/>
    </row>
    <row r="74" spans="1:10" ht="12.75">
      <c r="A74" s="351" t="s">
        <v>745</v>
      </c>
      <c r="B74" s="463"/>
      <c r="C74" s="447"/>
      <c r="D74" s="447"/>
      <c r="E74" s="447"/>
      <c r="F74" s="404"/>
      <c r="G74" s="452"/>
      <c r="H74" s="452"/>
      <c r="I74" s="404"/>
      <c r="J74" s="380"/>
    </row>
    <row r="75" spans="1:10" ht="12.75">
      <c r="A75" s="351" t="s">
        <v>746</v>
      </c>
      <c r="B75" s="447"/>
      <c r="C75" s="456">
        <v>12.33</v>
      </c>
      <c r="D75" s="447">
        <v>1632000</v>
      </c>
      <c r="E75" s="447">
        <f>C75*D75</f>
        <v>20122560</v>
      </c>
      <c r="F75" s="570" t="s">
        <v>767</v>
      </c>
      <c r="G75" s="349">
        <v>14.4</v>
      </c>
      <c r="H75" s="559">
        <v>1900000</v>
      </c>
      <c r="I75" s="348">
        <f>G75*H75</f>
        <v>27360000</v>
      </c>
      <c r="J75" s="385"/>
    </row>
    <row r="76" spans="1:10" ht="36">
      <c r="A76" s="351" t="s">
        <v>747</v>
      </c>
      <c r="B76" s="447"/>
      <c r="C76" s="447"/>
      <c r="D76" s="447"/>
      <c r="E76" s="450">
        <v>7038795</v>
      </c>
      <c r="F76" s="489" t="s">
        <v>744</v>
      </c>
      <c r="G76" s="452"/>
      <c r="H76" s="452"/>
      <c r="I76" s="404">
        <v>13278900</v>
      </c>
      <c r="J76" s="386"/>
    </row>
    <row r="77" spans="1:10" ht="24">
      <c r="A77" s="444" t="s">
        <v>748</v>
      </c>
      <c r="B77" s="447"/>
      <c r="C77" s="447"/>
      <c r="D77" s="447"/>
      <c r="E77" s="450"/>
      <c r="F77" s="489"/>
      <c r="G77" s="563">
        <v>0</v>
      </c>
      <c r="H77" s="347">
        <v>285</v>
      </c>
      <c r="I77" s="563">
        <f>G77*H77</f>
        <v>0</v>
      </c>
      <c r="J77" s="380"/>
    </row>
    <row r="78" spans="1:12" ht="12.75">
      <c r="A78" s="444" t="s">
        <v>749</v>
      </c>
      <c r="B78" s="447"/>
      <c r="C78" s="447"/>
      <c r="D78" s="447"/>
      <c r="E78" s="466"/>
      <c r="F78" s="489"/>
      <c r="G78" s="492"/>
      <c r="H78" s="347"/>
      <c r="I78" s="347"/>
      <c r="J78" s="380"/>
      <c r="K78" s="453">
        <f>SUM(I56:I82)</f>
        <v>147563700</v>
      </c>
      <c r="L78" s="6" t="s">
        <v>706</v>
      </c>
    </row>
    <row r="79" spans="1:11" ht="12.75">
      <c r="A79" s="444" t="s">
        <v>750</v>
      </c>
      <c r="B79" s="447"/>
      <c r="C79" s="447"/>
      <c r="D79" s="447"/>
      <c r="E79" s="466"/>
      <c r="F79" s="489"/>
      <c r="G79" s="492"/>
      <c r="H79" s="347"/>
      <c r="I79" s="347"/>
      <c r="J79" s="380"/>
      <c r="K79" s="453"/>
    </row>
    <row r="80" spans="1:11" ht="36">
      <c r="A80" s="444" t="s">
        <v>751</v>
      </c>
      <c r="B80" s="447"/>
      <c r="C80" s="447"/>
      <c r="D80" s="447"/>
      <c r="E80" s="466"/>
      <c r="F80" s="511" t="s">
        <v>752</v>
      </c>
      <c r="G80" s="492">
        <v>1.8</v>
      </c>
      <c r="H80" s="347">
        <v>2993000</v>
      </c>
      <c r="I80" s="347">
        <f>G80*H80</f>
        <v>5387400</v>
      </c>
      <c r="J80" s="380"/>
      <c r="K80" s="453"/>
    </row>
    <row r="81" spans="1:11" ht="36">
      <c r="A81" s="444" t="s">
        <v>753</v>
      </c>
      <c r="B81" s="447"/>
      <c r="C81" s="447"/>
      <c r="D81" s="447"/>
      <c r="E81" s="466"/>
      <c r="F81" s="511" t="s">
        <v>754</v>
      </c>
      <c r="G81" s="492">
        <v>2</v>
      </c>
      <c r="H81" s="347">
        <v>4419000</v>
      </c>
      <c r="I81" s="347">
        <f>G81*H81</f>
        <v>8838000</v>
      </c>
      <c r="J81" s="380"/>
      <c r="K81" s="453"/>
    </row>
    <row r="82" spans="1:11" ht="24">
      <c r="A82" s="444" t="s">
        <v>755</v>
      </c>
      <c r="B82" s="447"/>
      <c r="C82" s="447"/>
      <c r="D82" s="447"/>
      <c r="E82" s="466"/>
      <c r="F82" s="489"/>
      <c r="G82" s="492"/>
      <c r="H82" s="347">
        <v>0</v>
      </c>
      <c r="I82" s="347">
        <v>0</v>
      </c>
      <c r="J82" s="380"/>
      <c r="K82" s="453"/>
    </row>
    <row r="83" spans="1:11" ht="12.75">
      <c r="A83" s="444"/>
      <c r="B83" s="447"/>
      <c r="C83" s="447"/>
      <c r="D83" s="447"/>
      <c r="E83" s="466"/>
      <c r="F83" s="489"/>
      <c r="G83" s="492"/>
      <c r="H83" s="347"/>
      <c r="I83" s="347"/>
      <c r="J83" s="380"/>
      <c r="K83" s="453"/>
    </row>
    <row r="84" spans="1:10" ht="12.75">
      <c r="A84" s="351" t="s">
        <v>675</v>
      </c>
      <c r="B84" s="447"/>
      <c r="C84" s="447"/>
      <c r="D84" s="447"/>
      <c r="E84" s="466"/>
      <c r="F84" s="404"/>
      <c r="G84" s="452"/>
      <c r="H84" s="452"/>
      <c r="I84" s="404"/>
      <c r="J84" s="380"/>
    </row>
    <row r="85" spans="1:10" ht="12.75">
      <c r="A85" s="351" t="s">
        <v>676</v>
      </c>
      <c r="B85" s="447"/>
      <c r="C85" s="447"/>
      <c r="D85" s="447"/>
      <c r="E85" s="466"/>
      <c r="F85" s="404"/>
      <c r="G85" s="452"/>
      <c r="H85" s="452"/>
      <c r="I85" s="404"/>
      <c r="J85" s="380"/>
    </row>
    <row r="86" spans="1:10" ht="12.75">
      <c r="A86" s="351" t="s">
        <v>677</v>
      </c>
      <c r="B86" s="447"/>
      <c r="C86" s="447">
        <v>4865</v>
      </c>
      <c r="D86" s="447">
        <v>1140</v>
      </c>
      <c r="E86" s="467"/>
      <c r="F86" s="404"/>
      <c r="G86" s="348">
        <v>4705</v>
      </c>
      <c r="H86" s="559">
        <v>1210</v>
      </c>
      <c r="I86" s="183">
        <f>G86*H86</f>
        <v>5693050</v>
      </c>
      <c r="J86" s="380"/>
    </row>
    <row r="87" spans="1:10" ht="48">
      <c r="A87" s="444" t="s">
        <v>678</v>
      </c>
      <c r="B87" s="447"/>
      <c r="C87" s="447"/>
      <c r="D87" s="447"/>
      <c r="E87" s="467"/>
      <c r="F87" s="511" t="s">
        <v>756</v>
      </c>
      <c r="G87" s="447"/>
      <c r="H87" s="447"/>
      <c r="I87" s="183">
        <v>0</v>
      </c>
      <c r="J87" s="380"/>
    </row>
    <row r="88" spans="1:10" ht="48">
      <c r="A88" s="444" t="s">
        <v>757</v>
      </c>
      <c r="B88" s="447"/>
      <c r="C88" s="447"/>
      <c r="D88" s="447"/>
      <c r="E88" s="467"/>
      <c r="F88" s="511" t="s">
        <v>758</v>
      </c>
      <c r="G88" s="447"/>
      <c r="H88" s="447"/>
      <c r="I88" s="183">
        <v>0</v>
      </c>
      <c r="J88" s="380"/>
    </row>
    <row r="89" spans="1:12" ht="12.75">
      <c r="A89" s="458" t="s">
        <v>759</v>
      </c>
      <c r="B89" s="463"/>
      <c r="C89" s="447"/>
      <c r="D89" s="461"/>
      <c r="E89" s="447"/>
      <c r="F89" s="404"/>
      <c r="G89" s="452"/>
      <c r="H89" s="452"/>
      <c r="I89" s="404"/>
      <c r="J89" s="380"/>
      <c r="K89" s="453">
        <f>SUM(I86+I87)</f>
        <v>5693050</v>
      </c>
      <c r="L89" s="6" t="s">
        <v>707</v>
      </c>
    </row>
    <row r="90" spans="1:14" ht="24">
      <c r="A90" s="468" t="s">
        <v>760</v>
      </c>
      <c r="B90" s="495"/>
      <c r="C90" s="496"/>
      <c r="D90" s="348"/>
      <c r="E90" s="348"/>
      <c r="F90" s="497"/>
      <c r="G90" s="346"/>
      <c r="H90" s="346"/>
      <c r="I90" s="404"/>
      <c r="J90" s="380"/>
      <c r="K90" s="453"/>
      <c r="L90" s="453">
        <f>I15+I18+I21+I24+I27+I30+I33</f>
        <v>-123432901</v>
      </c>
      <c r="M90" s="498" t="s">
        <v>708</v>
      </c>
      <c r="N90" s="182"/>
    </row>
    <row r="91" spans="1:14" ht="12.75">
      <c r="A91" s="482" t="s">
        <v>761</v>
      </c>
      <c r="B91" s="499"/>
      <c r="C91" s="500"/>
      <c r="D91" s="501"/>
      <c r="E91" s="501"/>
      <c r="F91" s="502"/>
      <c r="G91" s="503"/>
      <c r="H91" s="503"/>
      <c r="I91" s="504">
        <v>0</v>
      </c>
      <c r="J91" s="380"/>
      <c r="K91" s="453"/>
      <c r="L91" s="453"/>
      <c r="M91" s="498"/>
      <c r="N91" s="182"/>
    </row>
    <row r="92" spans="1:14" ht="12.75">
      <c r="A92" s="482"/>
      <c r="B92" s="499"/>
      <c r="C92" s="500"/>
      <c r="D92" s="501"/>
      <c r="E92" s="501"/>
      <c r="F92" s="499"/>
      <c r="G92" s="503"/>
      <c r="H92" s="503"/>
      <c r="I92" s="474"/>
      <c r="J92" s="380"/>
      <c r="K92" s="453"/>
      <c r="L92" s="453"/>
      <c r="N92" s="182"/>
    </row>
    <row r="93" spans="1:14" ht="12.75">
      <c r="A93" s="482" t="s">
        <v>695</v>
      </c>
      <c r="B93" s="499"/>
      <c r="C93" s="500"/>
      <c r="D93" s="501"/>
      <c r="E93" s="501"/>
      <c r="F93" s="499"/>
      <c r="G93" s="503"/>
      <c r="H93" s="503"/>
      <c r="I93" s="474"/>
      <c r="J93" s="380"/>
      <c r="K93" s="453"/>
      <c r="L93" s="453"/>
      <c r="N93" s="182"/>
    </row>
    <row r="94" spans="1:14" ht="12.75">
      <c r="A94" s="482" t="s">
        <v>696</v>
      </c>
      <c r="B94" s="499"/>
      <c r="C94" s="500"/>
      <c r="D94" s="501"/>
      <c r="E94" s="501"/>
      <c r="F94" s="499"/>
      <c r="G94" s="503"/>
      <c r="H94" s="503"/>
      <c r="I94" s="504">
        <v>0</v>
      </c>
      <c r="J94" s="380"/>
      <c r="K94" s="453"/>
      <c r="L94" s="453"/>
      <c r="N94" s="182"/>
    </row>
    <row r="95" spans="1:14" ht="12.75">
      <c r="A95" s="483" t="s">
        <v>697</v>
      </c>
      <c r="B95" s="499"/>
      <c r="C95" s="500"/>
      <c r="D95" s="501"/>
      <c r="E95" s="501"/>
      <c r="F95" s="499"/>
      <c r="G95" s="503"/>
      <c r="H95" s="503"/>
      <c r="I95" s="504">
        <v>0</v>
      </c>
      <c r="J95" s="380"/>
      <c r="K95" s="453">
        <f>I94+I95</f>
        <v>0</v>
      </c>
      <c r="L95" s="453" t="s">
        <v>709</v>
      </c>
      <c r="N95" s="182"/>
    </row>
    <row r="96" spans="1:10" ht="13.5" thickBot="1">
      <c r="A96" s="470"/>
      <c r="B96" s="471"/>
      <c r="C96" s="472"/>
      <c r="D96" s="473"/>
      <c r="E96" s="472"/>
      <c r="F96" s="474"/>
      <c r="G96" s="475"/>
      <c r="H96" s="475"/>
      <c r="I96" s="474"/>
      <c r="J96" s="380"/>
    </row>
    <row r="97" spans="1:256" ht="12.75" thickBot="1">
      <c r="A97" s="476" t="s">
        <v>680</v>
      </c>
      <c r="B97" s="477"/>
      <c r="C97" s="477"/>
      <c r="D97" s="478"/>
      <c r="E97" s="479" t="e">
        <f>E12+E14+E17+E20+E23+E28+E31+E34+E40+E41+#REF!+E42+E44+E47+E49+E52+E56+E57+E61+E62+E65+E66+E69+#REF!+E72+E73+E75+E76</f>
        <v>#REF!</v>
      </c>
      <c r="F97" s="1196">
        <f>I12+I16+I19+I22+I25+I28+I31+I34+I35+I36+I40+I41+I42+I43+I44+I45+I47+I48+I49+I50+I52+I53+I56+I57+I64+I65+I67+I68+I69+I72+I73+I75+I76+I77+I80+I81+I82+I86+I87+I88+I94+I95+I91</f>
        <v>789557318</v>
      </c>
      <c r="G97" s="1196"/>
      <c r="H97" s="1196"/>
      <c r="I97" s="1197"/>
      <c r="J97" s="7"/>
      <c r="K97" s="480">
        <f>K78+K53+K35+K89</f>
        <v>789557318</v>
      </c>
      <c r="L97" s="505" t="s">
        <v>710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9" spans="1:9" ht="15.75">
      <c r="A99" s="506"/>
      <c r="B99" s="507"/>
      <c r="C99" s="507"/>
      <c r="D99" s="507"/>
      <c r="E99" s="508"/>
      <c r="F99" s="509"/>
      <c r="G99" s="509"/>
      <c r="H99" s="509"/>
      <c r="I99" s="509"/>
    </row>
    <row r="100" ht="12.75">
      <c r="A100" s="560" t="s">
        <v>762</v>
      </c>
    </row>
  </sheetData>
  <sheetProtection/>
  <mergeCells count="8">
    <mergeCell ref="A1:I1"/>
    <mergeCell ref="F97:I97"/>
    <mergeCell ref="F2:I2"/>
    <mergeCell ref="A4:I4"/>
    <mergeCell ref="A5:I5"/>
    <mergeCell ref="A8:A9"/>
    <mergeCell ref="B8:E8"/>
    <mergeCell ref="F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0"/>
  <sheetViews>
    <sheetView zoomScalePageLayoutView="0" workbookViewId="0" topLeftCell="A1">
      <pane ySplit="8" topLeftCell="A27" activePane="bottomLeft" state="frozen"/>
      <selection pane="topLeft" activeCell="B65" sqref="B65"/>
      <selection pane="bottomLeft" activeCell="K21" sqref="K21"/>
    </sheetView>
  </sheetViews>
  <sheetFormatPr defaultColWidth="9.140625" defaultRowHeight="14.25" customHeight="1"/>
  <cols>
    <col min="1" max="1" width="9.140625" style="10" customWidth="1"/>
    <col min="2" max="2" width="5.140625" style="216" customWidth="1"/>
    <col min="3" max="3" width="50.421875" style="14" customWidth="1"/>
    <col min="4" max="4" width="15.28125" style="93" customWidth="1"/>
    <col min="5" max="5" width="16.421875" style="93" customWidth="1"/>
    <col min="6" max="6" width="13.57421875" style="93" hidden="1" customWidth="1"/>
    <col min="7" max="8" width="0" style="94" hidden="1" customWidth="1"/>
    <col min="9" max="9" width="0.13671875" style="94" customWidth="1"/>
    <col min="10" max="16384" width="9.140625" style="10" customWidth="1"/>
  </cols>
  <sheetData>
    <row r="1" spans="1:9" ht="14.25" customHeight="1">
      <c r="A1" s="933"/>
      <c r="B1" s="934"/>
      <c r="C1" s="1186" t="s">
        <v>938</v>
      </c>
      <c r="D1" s="1186"/>
      <c r="E1" s="1186"/>
      <c r="F1" s="1186"/>
      <c r="G1" s="1186"/>
      <c r="H1" s="1186"/>
      <c r="I1" s="1186"/>
    </row>
    <row r="2" spans="1:9" ht="7.5" customHeight="1">
      <c r="A2" s="933"/>
      <c r="B2" s="934"/>
      <c r="C2" s="1186"/>
      <c r="D2" s="1186"/>
      <c r="E2" s="1186"/>
      <c r="F2" s="1186"/>
      <c r="G2" s="1186"/>
      <c r="H2" s="1186"/>
      <c r="I2" s="1186"/>
    </row>
    <row r="3" spans="3:9" ht="14.25" customHeight="1">
      <c r="C3" s="815"/>
      <c r="D3" s="815"/>
      <c r="E3" s="815"/>
      <c r="F3" s="815"/>
      <c r="G3" s="815"/>
      <c r="H3" s="815"/>
      <c r="I3" s="815"/>
    </row>
    <row r="4" spans="2:9" ht="14.25" customHeight="1">
      <c r="B4" s="1191" t="s">
        <v>893</v>
      </c>
      <c r="C4" s="1180"/>
      <c r="D4" s="1180"/>
      <c r="E4" s="1180"/>
      <c r="F4" s="1180"/>
      <c r="G4" s="1180"/>
      <c r="H4" s="1180"/>
      <c r="I4" s="1180"/>
    </row>
    <row r="5" spans="2:9" s="11" customFormat="1" ht="14.25" customHeight="1">
      <c r="B5" s="1202" t="s">
        <v>812</v>
      </c>
      <c r="C5" s="1180"/>
      <c r="D5" s="1180"/>
      <c r="E5" s="1180"/>
      <c r="F5" s="1180"/>
      <c r="G5" s="1180"/>
      <c r="H5" s="1180"/>
      <c r="I5" s="1180"/>
    </row>
    <row r="6" spans="2:6" s="11" customFormat="1" ht="14.25" customHeight="1">
      <c r="B6" s="1211" t="s">
        <v>937</v>
      </c>
      <c r="C6" s="1211"/>
      <c r="D6" s="1211"/>
      <c r="E6" s="1211"/>
      <c r="F6" s="1211"/>
    </row>
    <row r="7" spans="2:9" ht="14.25" customHeight="1" thickBot="1">
      <c r="B7" s="1210" t="s">
        <v>375</v>
      </c>
      <c r="C7" s="1180"/>
      <c r="D7" s="1180"/>
      <c r="E7" s="1180"/>
      <c r="F7" s="1180"/>
      <c r="G7" s="1180"/>
      <c r="H7" s="1180"/>
      <c r="I7" s="1180"/>
    </row>
    <row r="8" spans="2:7" s="12" customFormat="1" ht="13.5" customHeight="1" thickBot="1">
      <c r="B8" s="1203" t="s">
        <v>51</v>
      </c>
      <c r="C8" s="1205" t="s">
        <v>76</v>
      </c>
      <c r="D8" s="1207" t="s">
        <v>813</v>
      </c>
      <c r="E8" s="1208"/>
      <c r="F8" s="1209"/>
      <c r="G8" s="105"/>
    </row>
    <row r="9" spans="2:10" s="12" customFormat="1" ht="40.5" customHeight="1" thickBot="1">
      <c r="B9" s="1204"/>
      <c r="C9" s="1206"/>
      <c r="D9" s="1104" t="s">
        <v>920</v>
      </c>
      <c r="E9" s="1105" t="s">
        <v>921</v>
      </c>
      <c r="F9" s="1103" t="s">
        <v>922</v>
      </c>
      <c r="G9" s="105"/>
      <c r="J9" s="340"/>
    </row>
    <row r="10" spans="1:10" s="12" customFormat="1" ht="10.5" customHeight="1">
      <c r="A10" s="627"/>
      <c r="B10" s="638"/>
      <c r="C10" s="129"/>
      <c r="D10" s="130"/>
      <c r="E10" s="130"/>
      <c r="F10" s="285"/>
      <c r="G10" s="105"/>
      <c r="J10" s="340"/>
    </row>
    <row r="11" spans="1:10" s="12" customFormat="1" ht="14.25" customHeight="1">
      <c r="A11" s="627"/>
      <c r="B11" s="639"/>
      <c r="C11" s="131" t="s">
        <v>836</v>
      </c>
      <c r="D11" s="130"/>
      <c r="E11" s="130"/>
      <c r="F11" s="285"/>
      <c r="G11" s="105"/>
      <c r="J11" s="340"/>
    </row>
    <row r="12" spans="1:10" s="12" customFormat="1" ht="14.25" customHeight="1">
      <c r="A12" s="627"/>
      <c r="B12" s="639" t="s">
        <v>403</v>
      </c>
      <c r="C12" s="132" t="s">
        <v>775</v>
      </c>
      <c r="D12" s="130"/>
      <c r="E12" s="130"/>
      <c r="F12" s="285"/>
      <c r="G12" s="105"/>
      <c r="J12" s="340"/>
    </row>
    <row r="13" spans="1:13" s="12" customFormat="1" ht="14.25" customHeight="1" thickBot="1">
      <c r="A13" s="627"/>
      <c r="B13" s="639"/>
      <c r="C13" s="14"/>
      <c r="D13" s="94"/>
      <c r="E13" s="94"/>
      <c r="F13" s="286"/>
      <c r="G13" s="105"/>
      <c r="J13" s="340"/>
      <c r="M13" s="10"/>
    </row>
    <row r="14" spans="2:10" s="12" customFormat="1" ht="14.25" customHeight="1" thickBot="1">
      <c r="B14" s="640"/>
      <c r="C14" s="290" t="s">
        <v>778</v>
      </c>
      <c r="D14" s="196">
        <f>SUM(D13:D13)</f>
        <v>0</v>
      </c>
      <c r="E14" s="196">
        <f>SUM(E13:E13)</f>
        <v>0</v>
      </c>
      <c r="F14" s="554">
        <f>SUM(F13:F13)</f>
        <v>0</v>
      </c>
      <c r="G14" s="105"/>
      <c r="J14" s="340"/>
    </row>
    <row r="15" spans="1:10" s="12" customFormat="1" ht="14.25" customHeight="1">
      <c r="A15" s="627"/>
      <c r="B15" s="639"/>
      <c r="C15" s="133"/>
      <c r="D15" s="113"/>
      <c r="E15" s="113"/>
      <c r="F15" s="288"/>
      <c r="G15" s="105"/>
      <c r="J15" s="340"/>
    </row>
    <row r="16" spans="1:10" s="12" customFormat="1" ht="14.25" customHeight="1">
      <c r="A16" s="627"/>
      <c r="B16" s="639" t="s">
        <v>411</v>
      </c>
      <c r="C16" s="339" t="s">
        <v>894</v>
      </c>
      <c r="D16" s="113"/>
      <c r="E16" s="113"/>
      <c r="F16" s="288"/>
      <c r="G16" s="105"/>
      <c r="J16" s="340"/>
    </row>
    <row r="17" spans="1:10" s="12" customFormat="1" ht="14.25" customHeight="1" thickBot="1">
      <c r="A17" s="627"/>
      <c r="B17" s="639"/>
      <c r="C17" s="14"/>
      <c r="D17" s="113"/>
      <c r="E17" s="184"/>
      <c r="F17" s="293"/>
      <c r="G17" s="105"/>
      <c r="J17" s="340"/>
    </row>
    <row r="18" spans="2:10" s="12" customFormat="1" ht="14.25" customHeight="1" thickBot="1">
      <c r="B18" s="640"/>
      <c r="C18" s="290" t="s">
        <v>241</v>
      </c>
      <c r="D18" s="196">
        <f>D17</f>
        <v>0</v>
      </c>
      <c r="E18" s="196">
        <f>E17</f>
        <v>0</v>
      </c>
      <c r="F18" s="196">
        <f>F17</f>
        <v>0</v>
      </c>
      <c r="G18" s="196" t="e">
        <f>#REF!+G17</f>
        <v>#REF!</v>
      </c>
      <c r="H18" s="196" t="e">
        <f>#REF!+H17</f>
        <v>#REF!</v>
      </c>
      <c r="I18" s="196" t="e">
        <f>#REF!+I17</f>
        <v>#REF!</v>
      </c>
      <c r="J18" s="340"/>
    </row>
    <row r="19" spans="1:10" s="12" customFormat="1" ht="14.25" customHeight="1">
      <c r="A19" s="627"/>
      <c r="B19" s="639"/>
      <c r="C19" s="133"/>
      <c r="D19" s="113"/>
      <c r="E19" s="113"/>
      <c r="F19" s="113"/>
      <c r="G19" s="105"/>
      <c r="J19" s="340"/>
    </row>
    <row r="20" spans="1:10" s="12" customFormat="1" ht="14.25" customHeight="1">
      <c r="A20" s="871"/>
      <c r="B20" s="872" t="s">
        <v>412</v>
      </c>
      <c r="C20" s="135" t="s">
        <v>776</v>
      </c>
      <c r="D20" s="113"/>
      <c r="E20" s="113"/>
      <c r="F20" s="113"/>
      <c r="G20" s="105"/>
      <c r="J20" s="340"/>
    </row>
    <row r="21" spans="1:10" s="12" customFormat="1" ht="70.5" customHeight="1" thickBot="1">
      <c r="A21" s="871"/>
      <c r="B21" s="872"/>
      <c r="C21" s="135"/>
      <c r="D21" s="113"/>
      <c r="E21" s="113"/>
      <c r="F21" s="113"/>
      <c r="G21" s="105"/>
      <c r="J21" s="340"/>
    </row>
    <row r="22" spans="2:10" s="12" customFormat="1" ht="14.25" customHeight="1" thickBot="1">
      <c r="B22" s="640"/>
      <c r="C22" s="290" t="s">
        <v>777</v>
      </c>
      <c r="D22" s="196">
        <f>SUM(D20:D20)</f>
        <v>0</v>
      </c>
      <c r="E22" s="196">
        <f>SUM(E20:E20)</f>
        <v>0</v>
      </c>
      <c r="F22" s="554">
        <f>SUM(F20:F20)</f>
        <v>0</v>
      </c>
      <c r="G22" s="105"/>
      <c r="J22" s="340"/>
    </row>
    <row r="23" spans="1:10" s="12" customFormat="1" ht="12" customHeight="1">
      <c r="A23" s="627"/>
      <c r="B23" s="639"/>
      <c r="C23" s="134"/>
      <c r="D23" s="130"/>
      <c r="E23" s="130"/>
      <c r="F23" s="285"/>
      <c r="G23" s="105"/>
      <c r="J23" s="340"/>
    </row>
    <row r="24" spans="1:10" s="11" customFormat="1" ht="14.25" customHeight="1">
      <c r="A24" s="295"/>
      <c r="B24" s="639" t="s">
        <v>413</v>
      </c>
      <c r="C24" s="343" t="s">
        <v>732</v>
      </c>
      <c r="D24" s="113"/>
      <c r="E24" s="113"/>
      <c r="F24" s="288"/>
      <c r="G24" s="114"/>
      <c r="J24" s="318"/>
    </row>
    <row r="25" spans="1:10" s="11" customFormat="1" ht="26.25" customHeight="1">
      <c r="A25" s="295"/>
      <c r="B25" s="639"/>
      <c r="C25" s="878" t="s">
        <v>907</v>
      </c>
      <c r="D25" s="94">
        <v>3175</v>
      </c>
      <c r="E25" s="94">
        <v>3175</v>
      </c>
      <c r="F25" s="286">
        <v>0</v>
      </c>
      <c r="G25" s="114"/>
      <c r="J25" s="318"/>
    </row>
    <row r="26" spans="1:10" s="11" customFormat="1" ht="26.25" customHeight="1">
      <c r="A26" s="295"/>
      <c r="B26" s="639"/>
      <c r="C26" s="878" t="s">
        <v>939</v>
      </c>
      <c r="D26" s="94">
        <v>0</v>
      </c>
      <c r="E26" s="94">
        <v>263</v>
      </c>
      <c r="F26" s="286"/>
      <c r="G26" s="114"/>
      <c r="J26" s="318"/>
    </row>
    <row r="27" spans="1:10" s="11" customFormat="1" ht="13.5" customHeight="1" thickBot="1">
      <c r="A27" s="295"/>
      <c r="B27" s="639"/>
      <c r="C27" s="763"/>
      <c r="D27" s="184"/>
      <c r="E27" s="184"/>
      <c r="F27" s="293"/>
      <c r="G27" s="114"/>
      <c r="J27" s="318"/>
    </row>
    <row r="28" spans="2:10" ht="14.25" customHeight="1" thickBot="1">
      <c r="B28" s="640"/>
      <c r="C28" s="764" t="s">
        <v>773</v>
      </c>
      <c r="D28" s="556">
        <f>SUM(D25:D27)</f>
        <v>3175</v>
      </c>
      <c r="E28" s="556">
        <f>SUM(E25:E27)</f>
        <v>3438</v>
      </c>
      <c r="F28" s="556">
        <f>SUM(F25:F27)</f>
        <v>0</v>
      </c>
      <c r="G28" s="93"/>
      <c r="H28" s="10"/>
      <c r="I28" s="10"/>
      <c r="J28" s="120"/>
    </row>
    <row r="29" spans="1:10" ht="14.25" customHeight="1">
      <c r="A29" s="628"/>
      <c r="B29" s="639"/>
      <c r="C29" s="133"/>
      <c r="D29" s="113"/>
      <c r="E29" s="113"/>
      <c r="F29" s="288"/>
      <c r="G29" s="93"/>
      <c r="H29" s="10"/>
      <c r="I29" s="10"/>
      <c r="J29" s="120"/>
    </row>
    <row r="30" spans="1:10" ht="14.25" customHeight="1">
      <c r="A30" s="628"/>
      <c r="B30" s="639" t="s">
        <v>414</v>
      </c>
      <c r="C30" s="135" t="s">
        <v>142</v>
      </c>
      <c r="D30" s="113"/>
      <c r="E30" s="94"/>
      <c r="F30" s="286"/>
      <c r="G30" s="93"/>
      <c r="H30" s="10"/>
      <c r="I30" s="10"/>
      <c r="J30" s="120"/>
    </row>
    <row r="31" spans="1:10" ht="28.5" customHeight="1">
      <c r="A31" s="628"/>
      <c r="B31" s="639"/>
      <c r="C31" s="14" t="s">
        <v>895</v>
      </c>
      <c r="D31" s="625">
        <v>84</v>
      </c>
      <c r="E31" s="624">
        <v>84</v>
      </c>
      <c r="F31" s="626">
        <v>0</v>
      </c>
      <c r="G31" s="93"/>
      <c r="H31" s="10"/>
      <c r="I31" s="10"/>
      <c r="J31" s="120"/>
    </row>
    <row r="32" spans="1:10" ht="17.25" customHeight="1" thickBot="1">
      <c r="A32" s="628"/>
      <c r="B32" s="639"/>
      <c r="D32" s="657"/>
      <c r="E32" s="657"/>
      <c r="F32" s="658"/>
      <c r="G32" s="93"/>
      <c r="H32" s="10"/>
      <c r="I32" s="10"/>
      <c r="J32" s="120"/>
    </row>
    <row r="33" spans="2:10" ht="14.25" customHeight="1" thickBot="1">
      <c r="B33" s="640"/>
      <c r="C33" s="290" t="s">
        <v>774</v>
      </c>
      <c r="D33" s="196">
        <f>SUM(D31:D32)</f>
        <v>84</v>
      </c>
      <c r="E33" s="196">
        <f>SUM(E31:E32)</f>
        <v>84</v>
      </c>
      <c r="F33" s="554">
        <f>SUM(F31:F32)</f>
        <v>0</v>
      </c>
      <c r="G33" s="93"/>
      <c r="H33" s="10"/>
      <c r="I33" s="10"/>
      <c r="J33" s="120"/>
    </row>
    <row r="34" spans="1:10" ht="14.25" customHeight="1">
      <c r="A34" s="628"/>
      <c r="B34" s="639"/>
      <c r="C34" s="133"/>
      <c r="D34" s="113"/>
      <c r="E34" s="113"/>
      <c r="F34" s="113"/>
      <c r="G34" s="93"/>
      <c r="H34" s="10"/>
      <c r="I34" s="10"/>
      <c r="J34" s="120"/>
    </row>
    <row r="35" spans="1:10" s="12" customFormat="1" ht="14.25" customHeight="1">
      <c r="A35" s="627"/>
      <c r="B35" s="639" t="s">
        <v>415</v>
      </c>
      <c r="C35" s="135" t="s">
        <v>82</v>
      </c>
      <c r="D35" s="105"/>
      <c r="E35" s="654"/>
      <c r="F35" s="655"/>
      <c r="G35" s="105"/>
      <c r="J35" s="340"/>
    </row>
    <row r="36" spans="1:10" s="12" customFormat="1" ht="14.25" customHeight="1" thickBot="1">
      <c r="A36" s="627"/>
      <c r="B36" s="639"/>
      <c r="C36" s="135"/>
      <c r="D36" s="105"/>
      <c r="E36" s="654"/>
      <c r="F36" s="655"/>
      <c r="G36" s="105"/>
      <c r="J36" s="340"/>
    </row>
    <row r="37" spans="1:10" s="12" customFormat="1" ht="14.25" customHeight="1" thickBot="1">
      <c r="A37" s="627"/>
      <c r="B37" s="641"/>
      <c r="C37" s="290" t="s">
        <v>83</v>
      </c>
      <c r="D37" s="556">
        <f>SUM(D35)</f>
        <v>0</v>
      </c>
      <c r="E37" s="556">
        <f>SUM(E35)</f>
        <v>0</v>
      </c>
      <c r="F37" s="556">
        <f>SUM(F35)</f>
        <v>0</v>
      </c>
      <c r="G37" s="130"/>
      <c r="J37" s="340"/>
    </row>
    <row r="38" spans="2:10" s="12" customFormat="1" ht="15.75" customHeight="1" thickBot="1">
      <c r="B38" s="642"/>
      <c r="C38" s="133"/>
      <c r="D38" s="654"/>
      <c r="E38" s="654"/>
      <c r="F38" s="655"/>
      <c r="G38" s="105"/>
      <c r="J38" s="340"/>
    </row>
    <row r="39" spans="2:10" s="12" customFormat="1" ht="14.25" customHeight="1" thickBot="1">
      <c r="B39" s="643" t="s">
        <v>416</v>
      </c>
      <c r="C39" s="290" t="s">
        <v>896</v>
      </c>
      <c r="D39" s="556">
        <f aca="true" t="shared" si="0" ref="D39:I39">D14+D28+D33+D37+D22+D18</f>
        <v>3259</v>
      </c>
      <c r="E39" s="556">
        <f t="shared" si="0"/>
        <v>3522</v>
      </c>
      <c r="F39" s="557">
        <f t="shared" si="0"/>
        <v>0</v>
      </c>
      <c r="G39" s="196" t="e">
        <f t="shared" si="0"/>
        <v>#REF!</v>
      </c>
      <c r="H39" s="196" t="e">
        <f t="shared" si="0"/>
        <v>#REF!</v>
      </c>
      <c r="I39" s="196" t="e">
        <f t="shared" si="0"/>
        <v>#REF!</v>
      </c>
      <c r="J39" s="340"/>
    </row>
    <row r="40" spans="4:6" ht="14.25" customHeight="1">
      <c r="D40" s="656"/>
      <c r="E40" s="656"/>
      <c r="F40" s="656"/>
    </row>
  </sheetData>
  <sheetProtection selectLockedCells="1" selectUnlockedCells="1"/>
  <mergeCells count="8">
    <mergeCell ref="C1:I2"/>
    <mergeCell ref="B4:I4"/>
    <mergeCell ref="B5:I5"/>
    <mergeCell ref="B8:B9"/>
    <mergeCell ref="C8:C9"/>
    <mergeCell ref="D8:F8"/>
    <mergeCell ref="B7:I7"/>
    <mergeCell ref="B6:F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Szintén László</dc:creator>
  <cp:keywords/>
  <dc:description/>
  <cp:lastModifiedBy>Jegyző</cp:lastModifiedBy>
  <cp:lastPrinted>2020-03-10T10:18:24Z</cp:lastPrinted>
  <dcterms:created xsi:type="dcterms:W3CDTF">2013-12-16T15:47:29Z</dcterms:created>
  <dcterms:modified xsi:type="dcterms:W3CDTF">2020-07-23T11:35:49Z</dcterms:modified>
  <cp:category/>
  <cp:version/>
  <cp:contentType/>
  <cp:contentStatus/>
</cp:coreProperties>
</file>