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875" tabRatio="642" firstSheet="2" activeTab="9"/>
  </bookViews>
  <sheets>
    <sheet name="1.sz.mell." sheetId="1" r:id="rId1"/>
    <sheet name="2.sz. mell." sheetId="2" r:id="rId2"/>
    <sheet name="3.sz.mell." sheetId="3" r:id="rId3"/>
    <sheet name="4.sz.mell." sheetId="4" r:id="rId4"/>
    <sheet name="5.sz.mell." sheetId="5" r:id="rId5"/>
    <sheet name="6.sz.mell." sheetId="6" r:id="rId6"/>
    <sheet name="7.sz.mell." sheetId="7" r:id="rId7"/>
    <sheet name="8.sz.mell." sheetId="8" r:id="rId8"/>
    <sheet name="9.sz.mell." sheetId="9" r:id="rId9"/>
    <sheet name="10.sz.mell." sheetId="10" r:id="rId10"/>
  </sheets>
  <definedNames>
    <definedName name="_xlnm.Print_Area" localSheetId="0">'1.sz.mell.'!$A$1:$D$86</definedName>
    <definedName name="_xlnm.Print_Area" localSheetId="1">'2.sz. mell.'!$A$1:$F$49</definedName>
    <definedName name="_xlnm.Print_Area" localSheetId="2">'3.sz.mell.'!$A$1:$V$28</definedName>
    <definedName name="_xlnm.Print_Area" localSheetId="4">'5.sz.mell.'!$A$1:$E$53</definedName>
    <definedName name="_xlnm.Print_Area" localSheetId="6">'7.sz.mell.'!$A$1:$E$35</definedName>
  </definedNames>
  <calcPr fullCalcOnLoad="1"/>
</workbook>
</file>

<file path=xl/comments4.xml><?xml version="1.0" encoding="utf-8"?>
<comments xmlns="http://schemas.openxmlformats.org/spreadsheetml/2006/main">
  <authors>
    <author>Kadark?t PM. Hivatal</author>
  </authors>
  <commentList>
    <comment ref="A47" authorId="0">
      <text>
        <r>
          <rPr>
            <b/>
            <sz val="8"/>
            <rFont val="Tahoma"/>
            <family val="2"/>
          </rPr>
          <t>Kadarkút PM. Hivatal: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<sst xmlns="http://schemas.openxmlformats.org/spreadsheetml/2006/main" count="568" uniqueCount="415">
  <si>
    <t xml:space="preserve">Bevételi előirányzatok </t>
  </si>
  <si>
    <t>Kiemelt előirányzatok</t>
  </si>
  <si>
    <t>Működési célú saját bevétel</t>
  </si>
  <si>
    <t xml:space="preserve">               -ebből OEP-től átvett</t>
  </si>
  <si>
    <t>Működési célú pénzmaradvány</t>
  </si>
  <si>
    <t>Működési célú hitelfelvétel</t>
  </si>
  <si>
    <t>Működési célú bevételek összesen:</t>
  </si>
  <si>
    <t>Felhalmozási és tőkejellegű bevétel</t>
  </si>
  <si>
    <t>Sajátos felhalmozási és tőkejellegű bevétel</t>
  </si>
  <si>
    <t>Felhalmozási célú átvett pénzeszköz</t>
  </si>
  <si>
    <t>Felhalmozási célú költségvetési támogatás</t>
  </si>
  <si>
    <t>Felhalmozási célú kölcsöntörlesztés</t>
  </si>
  <si>
    <t>Fejlesztési hitel</t>
  </si>
  <si>
    <t>Felhalmozási pénzmaradvány</t>
  </si>
  <si>
    <t>Felhalmozási célú bevételek összesen:</t>
  </si>
  <si>
    <t>BEVÉTELI ELŐIRÁNYZAT MINDÖSSZESEN:</t>
  </si>
  <si>
    <t>Kiadási előirányzatok</t>
  </si>
  <si>
    <t>Személyi juttatások</t>
  </si>
  <si>
    <t>Munkaadókat terhelő járulékok</t>
  </si>
  <si>
    <t>Dologi kiadások</t>
  </si>
  <si>
    <t>Működési célú pénzeszközátadás, támogatás</t>
  </si>
  <si>
    <t>Általános tartalék</t>
  </si>
  <si>
    <t>Céltartalék</t>
  </si>
  <si>
    <t>Működési célú kiadások összesen:</t>
  </si>
  <si>
    <t>Felújítás - áfával</t>
  </si>
  <si>
    <t>Felhalmozási célú kiadások összesen:</t>
  </si>
  <si>
    <t>KIADÁSI ELŐIRÁNYZAT MINDÖSSZESEN:</t>
  </si>
  <si>
    <t>BEVÉTEL</t>
  </si>
  <si>
    <t>KIADÁS</t>
  </si>
  <si>
    <t>Intézmény</t>
  </si>
  <si>
    <t>MŰKÖDÉSI BEVÉTEL</t>
  </si>
  <si>
    <t>KÖZHATALMI BEVÉTEL</t>
  </si>
  <si>
    <t>MŰKÖDÉSI  TÁMOGATÁSOK</t>
  </si>
  <si>
    <t>HITELFELVÉTEL</t>
  </si>
  <si>
    <t>EGYÉB MŰKÖDÉSI KIADÁSOK</t>
  </si>
  <si>
    <t>ELLÁTOTTAK PÉNZBENI JUTTATÁSAI</t>
  </si>
  <si>
    <t>TARTALÉK</t>
  </si>
  <si>
    <t>ÖSSZES KIADÁS</t>
  </si>
  <si>
    <t>Cím</t>
  </si>
  <si>
    <t xml:space="preserve">Eredeti ei. </t>
  </si>
  <si>
    <t>I.</t>
  </si>
  <si>
    <t>II.</t>
  </si>
  <si>
    <t>Kadarkúti Közös Önkormányzati  Hivatal</t>
  </si>
  <si>
    <t>III.</t>
  </si>
  <si>
    <t>id.Kapoli Antal Művelődési Ház</t>
  </si>
  <si>
    <t>IV.</t>
  </si>
  <si>
    <t>ÖSSZESEN</t>
  </si>
  <si>
    <t>CÍM</t>
  </si>
  <si>
    <t>MEGNEVEZÉS</t>
  </si>
  <si>
    <t>Közvilágítás</t>
  </si>
  <si>
    <t>Védőnői szolgálat</t>
  </si>
  <si>
    <t>KÖTELEZŐ FELADATOK ÖSSZESEN</t>
  </si>
  <si>
    <t>NEM KÖTELEZŐ FELADATOK ÖSSZESEN</t>
  </si>
  <si>
    <t>ÖNKORMÁNYZAT</t>
  </si>
  <si>
    <t>KÖZÖS ÖNKORMÁNYZATI HIVATAL</t>
  </si>
  <si>
    <t>MINDÖSSZESEN</t>
  </si>
  <si>
    <t>Összesen:</t>
  </si>
  <si>
    <t>Lakossági kamatmentes kölcsön</t>
  </si>
  <si>
    <t>MINDÖSSZESEN:</t>
  </si>
  <si>
    <t>Európai Uniós forrásból</t>
  </si>
  <si>
    <t>Nem Európai Uniós forrásból</t>
  </si>
  <si>
    <t>Védőnői szolgálat kisértékű eszközbeszerzés</t>
  </si>
  <si>
    <t>Megnevezés</t>
  </si>
  <si>
    <t>Céltartalék összesen</t>
  </si>
  <si>
    <t>Önkormányzat rendkívüli helyzet esetére</t>
  </si>
  <si>
    <t>MŰKÖDÉSI ÁTADÁS</t>
  </si>
  <si>
    <t>Kötelező feladatokhoz támogatás</t>
  </si>
  <si>
    <t>Fogászati  és hétvégi ügyelet</t>
  </si>
  <si>
    <t>Hulladékkezelési rekultivációs program</t>
  </si>
  <si>
    <t>Vizitársulatoknak átadás</t>
  </si>
  <si>
    <t>Nem kötelező feladatokhoz támogatás</t>
  </si>
  <si>
    <t>MINDÖSSZESEN :</t>
  </si>
  <si>
    <t>"ÖSSZESÍTŐ"</t>
  </si>
  <si>
    <t>KSH kód:</t>
  </si>
  <si>
    <t>Helyi önkormányzat: Kadarkút</t>
  </si>
  <si>
    <t>Többcélú kistérségi társulás:</t>
  </si>
  <si>
    <t>Jogcím</t>
  </si>
  <si>
    <t>Összeg</t>
  </si>
  <si>
    <t>száma</t>
  </si>
  <si>
    <t>Támogatás (Ft)</t>
  </si>
  <si>
    <t>I.1.a)</t>
  </si>
  <si>
    <t>I.1.b)</t>
  </si>
  <si>
    <t>I.1.b) Település-üzemeltetéshez kapcsolódó feladatellátás támogatása összesen</t>
  </si>
  <si>
    <t>I.1.ba)</t>
  </si>
  <si>
    <t>I.1.ba) A zöldterület-gazdálkodással kapcsolatos feladatok ellátásának támogatása</t>
  </si>
  <si>
    <t>I.1.bb)</t>
  </si>
  <si>
    <t>I.1.bb) Közvilágítás fenntartásának támogatása</t>
  </si>
  <si>
    <t>I.1.bc)</t>
  </si>
  <si>
    <t>I.1.bc) Köztemető fentartással kapcsolatos feladatok támogatása</t>
  </si>
  <si>
    <t>I.1.bd)</t>
  </si>
  <si>
    <t>I.1.bd) Közutak fenntartásának támogatása</t>
  </si>
  <si>
    <t>I.1.c)</t>
  </si>
  <si>
    <t>Egyéb önkormányzati feladtok támogatása</t>
  </si>
  <si>
    <t>I.1.d)</t>
  </si>
  <si>
    <t>Lakott külterület támogatás</t>
  </si>
  <si>
    <t>kiegészítés I.1. jogcímekhez kapcsolódó kiegészítés</t>
  </si>
  <si>
    <t>I. ÁLTALÁNOS FELADATOK TÁMOGATÁSA ÖSSZESEN</t>
  </si>
  <si>
    <t>Gyerekétkeztetés üzemeltetési támogatása</t>
  </si>
  <si>
    <t>III.3.</t>
  </si>
  <si>
    <t>III.3. Egyes szociális és gyermekjóléti feladatok támogatása</t>
  </si>
  <si>
    <r>
      <t xml:space="preserve">Könyvtári, közművelődési és múzeumi feladatok támogatása </t>
    </r>
    <r>
      <rPr>
        <i/>
        <sz val="10"/>
        <rFont val="Times New Roman CE"/>
        <family val="1"/>
      </rPr>
      <t>(2.sz. melléklet IV.1. pontja)</t>
    </r>
  </si>
  <si>
    <t>IV. A TELEPÜLÉSI ÖNKORMÁNYZATOK KULTURÁLIS FELADATAINAK TÁMOGATÁSA ÖSSZESEN</t>
  </si>
  <si>
    <t>BEVÉTELEK</t>
  </si>
  <si>
    <t>Kiegészítés I. jogcímekhez</t>
  </si>
  <si>
    <t>Szociális és gyerekjóléti feladatok</t>
  </si>
  <si>
    <t>Gyermekétkeztetési feladatok támogatása</t>
  </si>
  <si>
    <t>Gyermekétkeztetés üzemeltetési támogatása</t>
  </si>
  <si>
    <t>Közművelődési feladatok támogatása</t>
  </si>
  <si>
    <t>Önkormányzatok működési támogatása:</t>
  </si>
  <si>
    <t>Működési bevétel TB alapoktól</t>
  </si>
  <si>
    <t>Működési bevétel Munkaügyi Központtól</t>
  </si>
  <si>
    <t>Működési bevétel Megyei Könyvtártól</t>
  </si>
  <si>
    <t>Működési célú támogatás Áht.-n belülről:</t>
  </si>
  <si>
    <t>Pótlékok és bírságok</t>
  </si>
  <si>
    <t>Gépjárműadó 40%</t>
  </si>
  <si>
    <t>Egyéb közhatalmi bevételek (ig.szolg.-i díj)</t>
  </si>
  <si>
    <t>Közhatalmi bevételek összesen:</t>
  </si>
  <si>
    <t>Készletértékesítés</t>
  </si>
  <si>
    <t>Szolgáltatások bevétele</t>
  </si>
  <si>
    <t>Intézményi ellátási díjak</t>
  </si>
  <si>
    <t>Egyéb működési bevétel</t>
  </si>
  <si>
    <t>Tulajdonosi bevételek</t>
  </si>
  <si>
    <t>Kiszámlázott áfa bevétel</t>
  </si>
  <si>
    <t>Áfa visszatérítése</t>
  </si>
  <si>
    <t>Kamatbevételek</t>
  </si>
  <si>
    <t>Közvetített szolgáltatások bevétele</t>
  </si>
  <si>
    <t>Működési bevételek összesen:</t>
  </si>
  <si>
    <t>Lakossági kölcsöntörlesztés</t>
  </si>
  <si>
    <t>Költségvetési maradvány összesen:</t>
  </si>
  <si>
    <t>BEVÉTELEK ÖSSZESEN:</t>
  </si>
  <si>
    <t>KIADÁSOK</t>
  </si>
  <si>
    <t>Munkáltatót terhelő járulékok</t>
  </si>
  <si>
    <t>Ellátottak pénzbeni juttatásai</t>
  </si>
  <si>
    <t xml:space="preserve">Műk.célú pénzeszk átadás Áht kivűlre </t>
  </si>
  <si>
    <t xml:space="preserve">Műk.célú pénzeszk átadás Áht belülre </t>
  </si>
  <si>
    <t>Működési kiadások összesen:</t>
  </si>
  <si>
    <t>Tartalékok összesen:</t>
  </si>
  <si>
    <t>Beruházás</t>
  </si>
  <si>
    <t>Felhalmozási kiadások:</t>
  </si>
  <si>
    <t>KIADÁSOK ÖSSZESEN:</t>
  </si>
  <si>
    <t>Kadarkút Város Önkormányzata</t>
  </si>
  <si>
    <t>V.</t>
  </si>
  <si>
    <t>Id.Kapoli Antal Művelődési Ház</t>
  </si>
  <si>
    <t>Bokor József Városi Könyvtár</t>
  </si>
  <si>
    <t>MUNKAADÓKAT TERHELŐ JÁRULÉK</t>
  </si>
  <si>
    <t>DOLOGI KIADÁSOK</t>
  </si>
  <si>
    <t>KÖLTSÉGVETÉSI MARADVÁNY IGÉNYBEVÉTELE</t>
  </si>
  <si>
    <t>Kadarkúti Szociális Alapszolgáltatási Központ</t>
  </si>
  <si>
    <t>011130</t>
  </si>
  <si>
    <t>Zöldterület-kezelés</t>
  </si>
  <si>
    <t>066010</t>
  </si>
  <si>
    <t>066020</t>
  </si>
  <si>
    <t>074031</t>
  </si>
  <si>
    <t>096015</t>
  </si>
  <si>
    <t>Biztos Kezdet Gyerekház</t>
  </si>
  <si>
    <t>TARTALÉK ÖSSZESEN</t>
  </si>
  <si>
    <t>Ápolási díj</t>
  </si>
  <si>
    <t>2016. évi eredeti előirányzat</t>
  </si>
  <si>
    <t>IRÁNYÍTÓ SZERVI TÁMOGATÁS</t>
  </si>
  <si>
    <t>IRÁNYÍTÓ SZERVI TÁMOGATÁS FOLYÓSÍTÁSA</t>
  </si>
  <si>
    <t>Eredeti ei.</t>
  </si>
  <si>
    <t>ÖSSZES BEVÉTEL (IRÁNYÍTÓ SZERVI TÁMOGATÁS NÉLKÜL)</t>
  </si>
  <si>
    <t>Eredei ei.</t>
  </si>
  <si>
    <t>ÖSSZES KIADÁS (IRÁNYÍTÓ SZERVI TÁMOGATÁS NÉLKÜL)</t>
  </si>
  <si>
    <t>Felújítás</t>
  </si>
  <si>
    <t>Egyéb felhalmozási célú kiadások</t>
  </si>
  <si>
    <t>Önkormányzati hivatal működési támogatása</t>
  </si>
  <si>
    <t>Zöldterület-gazdálkodással kapcsoaltos feladatok</t>
  </si>
  <si>
    <t>Közvilágítás fenntartásának támogatása</t>
  </si>
  <si>
    <t>Köztemető fenntartással kapcsoaltos feladatok támogatása</t>
  </si>
  <si>
    <t>Közutak fenntartásának támogatása</t>
  </si>
  <si>
    <t>Egyéb önkormányzati feladatok támogatása</t>
  </si>
  <si>
    <t>A rászoruló gyermekek intézményen kívüli szünidei étkeztetésének támogatása</t>
  </si>
  <si>
    <t>Működési bevétel helyi önkormányzatoktól</t>
  </si>
  <si>
    <t>Magánszemélyek kommunális adója</t>
  </si>
  <si>
    <t>Talajterhelési díj</t>
  </si>
  <si>
    <t>Műk. célú kölcsön törlesztése háztartástól</t>
  </si>
  <si>
    <t>Műk. célú átvett pénzeszközök összesen:</t>
  </si>
  <si>
    <t>013320</t>
  </si>
  <si>
    <t>013350</t>
  </si>
  <si>
    <t>016080</t>
  </si>
  <si>
    <t>041233</t>
  </si>
  <si>
    <t>041237</t>
  </si>
  <si>
    <t>045160</t>
  </si>
  <si>
    <t>051030</t>
  </si>
  <si>
    <t>052080</t>
  </si>
  <si>
    <t>063020</t>
  </si>
  <si>
    <t>064010</t>
  </si>
  <si>
    <t>072111</t>
  </si>
  <si>
    <t>072311</t>
  </si>
  <si>
    <t>072450</t>
  </si>
  <si>
    <t>081045</t>
  </si>
  <si>
    <t>096025</t>
  </si>
  <si>
    <t>104037</t>
  </si>
  <si>
    <t>104044</t>
  </si>
  <si>
    <t>106010</t>
  </si>
  <si>
    <t>107060</t>
  </si>
  <si>
    <t>Önk.jogalkotó és ált.igazgat.tev.</t>
  </si>
  <si>
    <t>Vagyongazdálkodás</t>
  </si>
  <si>
    <t>Kiemelt önkormányzati rendezvények</t>
  </si>
  <si>
    <t>Hosszabb időtartamú közfoglalkoztatás</t>
  </si>
  <si>
    <t>Közfoglalkoztatási mintaprogram</t>
  </si>
  <si>
    <t>Szennyvízcsatorna fenntartása, üzemeltetése</t>
  </si>
  <si>
    <t>Víztermelés,- kezelés,- ellátás</t>
  </si>
  <si>
    <t>Városgazd. egyéb szolg.</t>
  </si>
  <si>
    <t>Háziorvosi alapellátás</t>
  </si>
  <si>
    <t>Fogorvosi alapellátás</t>
  </si>
  <si>
    <t>Fizikoterápiás szolg. (labor)</t>
  </si>
  <si>
    <t>Szabadidő- sporttevékenység támogatás</t>
  </si>
  <si>
    <t>Óvodatársulás támogatása</t>
  </si>
  <si>
    <t>Gyermekétkeztetés köznevelési intézményben</t>
  </si>
  <si>
    <t>Lakóing. szoc. célú bérbead., üzemelt.</t>
  </si>
  <si>
    <t>Egyéb szoc. pénzbeli és term. ellátások</t>
  </si>
  <si>
    <t>BERUHÁZÁS</t>
  </si>
  <si>
    <t>FELÚJÍTÁS</t>
  </si>
  <si>
    <t>SZEMÉLYI JUTTATÁS</t>
  </si>
  <si>
    <t xml:space="preserve"> MUNK. TERH. JÁRULÉK</t>
  </si>
  <si>
    <t xml:space="preserve"> DOLOGI KIADÁS</t>
  </si>
  <si>
    <t>MŰKÖDÉSI C. ÁTADOTT PÉNZESZK.</t>
  </si>
  <si>
    <t>ELLÁTOTTAK PÉNZBENI PÉNZBENI  JUTTATÁSAI</t>
  </si>
  <si>
    <t>Házi segítségnyújtás</t>
  </si>
  <si>
    <t>Család és gyermekjóléti szolgáltatások</t>
  </si>
  <si>
    <t>Idősek nappali ellátása</t>
  </si>
  <si>
    <t>Szociális étkeztetés</t>
  </si>
  <si>
    <t>082091</t>
  </si>
  <si>
    <t>Id. KAPOLI ANTAL MŰVELŐDÉSI HÁZ</t>
  </si>
  <si>
    <t>Közművelődés-közösségi és társ.tev.részv.fejl.</t>
  </si>
  <si>
    <t>Könyvtári szolgáltatások</t>
  </si>
  <si>
    <t>BOKOR JÓZSEF VÁROSI KÖNYVTÁR</t>
  </si>
  <si>
    <t>082044</t>
  </si>
  <si>
    <t>107052</t>
  </si>
  <si>
    <t>104042</t>
  </si>
  <si>
    <t>102031</t>
  </si>
  <si>
    <t>107051</t>
  </si>
  <si>
    <t>KADARKÚTI SZOCIÁLIS ALAPSZOLGÁLTATÁSI KÖZPONT</t>
  </si>
  <si>
    <t>KIEMELT ELŐIRÁNYZATOK</t>
  </si>
  <si>
    <t>Egyéb szoc. pénzbeli és term. ellátások (BURSA)</t>
  </si>
  <si>
    <t>Városgazd. egyéb szolg. (Ipari park)</t>
  </si>
  <si>
    <t>Felhalmozási célúpénzeszközátadás</t>
  </si>
  <si>
    <t>Beruházás - áfával</t>
  </si>
  <si>
    <t>Alapfokozatú végzettségű pedagógus II. kategóriába sorolt óvodapedagógus kiegészítő támogatása</t>
  </si>
  <si>
    <t>II. TELEPÜLÉSI ÖNKORMÁNYZATOK EGYES KÖZNEVELÉSI FELADATAINAK TÁMOGATÁSA ÖSSZESEN</t>
  </si>
  <si>
    <t>A települési önkormányzatok szociális feladatainak egyéb támogatása</t>
  </si>
  <si>
    <t>Család- és gyermekjóléti szolgálat</t>
  </si>
  <si>
    <t>Működési célú költségvetési támogatások és kiegészítő támogatások</t>
  </si>
  <si>
    <t>Kadarkúti Közös Önkormányzati Hivatal eszközbeszerzés</t>
  </si>
  <si>
    <t>Kiemelt előir. megnevezése</t>
  </si>
  <si>
    <t>beruházás</t>
  </si>
  <si>
    <t>felújítás</t>
  </si>
  <si>
    <t>Költségvetési maradvány</t>
  </si>
  <si>
    <t>Tűzoltóegyesület támogatása</t>
  </si>
  <si>
    <t>Somogy TV támogatása</t>
  </si>
  <si>
    <t>Lakosság részére kamatmentes kölcsön nyújtása</t>
  </si>
  <si>
    <t>Óvoda társulás támogatása</t>
  </si>
  <si>
    <t>Fejlesztési cél megnevezése</t>
  </si>
  <si>
    <t>Id. Kapoli Antal Művelődési Ház  eszközbeszerzés</t>
  </si>
  <si>
    <t>Kormányzati funkció</t>
  </si>
  <si>
    <t>Működési célú költségvetési támogatás</t>
  </si>
  <si>
    <t xml:space="preserve"> Ft-ban</t>
  </si>
  <si>
    <t>2017. évi eredeti előirányzat</t>
  </si>
  <si>
    <t>ÁHT-n belüli megelőlegezés visszafizetése</t>
  </si>
  <si>
    <t>Kadarkút Város Önkormányzat 2017 . évi bevételei és kiadásai alakulásáról</t>
  </si>
  <si>
    <t>Kadarkút Város Önkormányzat 2017. évi bevételei és kiadásai alakulásáról</t>
  </si>
  <si>
    <t>A települési önkormányzatok egyes köznevelési feladatainak támogatása</t>
  </si>
  <si>
    <t>Szociális összevont ágazati pótlék támogatása</t>
  </si>
  <si>
    <t>Állandó jelleggel végzett tevékenység után fizetendő iparűzési adó</t>
  </si>
  <si>
    <t>Útfelújítás támogatás (ÁHT-n belül)</t>
  </si>
  <si>
    <t>Építési telek értékesítése</t>
  </si>
  <si>
    <t>Kadarkút Város Önkormányzatának 
összevont mérlege  2015., 2016., 2017. években</t>
  </si>
  <si>
    <t>2017. évi
 eredeti előirányzat</t>
  </si>
  <si>
    <t>2015. évi tény</t>
  </si>
  <si>
    <t>Ellátottak pénzbeli juttatásai</t>
  </si>
  <si>
    <t>Államháztartáson belüli megelőlegezés visszafizetése</t>
  </si>
  <si>
    <t>Közhatalmi bevétel</t>
  </si>
  <si>
    <t>Ft-ban</t>
  </si>
  <si>
    <t>Működési célú átvett pénzeszköz, kölcsöntörl.</t>
  </si>
  <si>
    <t>Kadarkút Város Önkormányzatának működési bevételei és kiadásai 2017. évben</t>
  </si>
  <si>
    <t>Kadarkút Város Önkormányzat 2017. évi kiadásai kormányzati funkciók szerinti bontásban</t>
  </si>
  <si>
    <t>A helyi önkormányzatok központilag szabályzott bevételei 2017. évben</t>
  </si>
  <si>
    <t>Lakos 2016. jan.1.</t>
  </si>
  <si>
    <t>I.1.a) Önkormányzati hivatal működésének támogatása 15,46 fő</t>
  </si>
  <si>
    <t xml:space="preserve">          Kadarkút Város Önkormányzatának 2017. évi felhalmozási bevételei</t>
  </si>
  <si>
    <t>Kadarkút Város Önkormányzatának 
2017. évi felhalmozási kiadásai</t>
  </si>
  <si>
    <t>Bokor József Városi könyvtár eszközbeszerzése</t>
  </si>
  <si>
    <t>Kadarkúti Szociális Alapszolgáltatási Központ eszközbeszerzése</t>
  </si>
  <si>
    <t>Közművelődési érdekeltségnövelő pályázat 2016.</t>
  </si>
  <si>
    <t>Közművelődési érdekeltségnövelő pályázat 2017.</t>
  </si>
  <si>
    <t>Park kialakítása</t>
  </si>
  <si>
    <t>Iparterület vásárlás</t>
  </si>
  <si>
    <t>Pavilon vásárlás (közfoglalkoztatáshoz)</t>
  </si>
  <si>
    <t>Jelzőlámpák beszerzése (gyalogátkelőhelyhez)</t>
  </si>
  <si>
    <t>"Kis-Rákóczi" utcai út felújítása</t>
  </si>
  <si>
    <t>Útfelújítás</t>
  </si>
  <si>
    <t>Tornaterem felújítás</t>
  </si>
  <si>
    <t>Járdafelújítás</t>
  </si>
  <si>
    <t>Kadarkút Város Önkormányzat 2017. évi közfoglalkoztatási létszámkerete</t>
  </si>
  <si>
    <t>Kadarkút Város Önkormányzat 2017. évi tartaléka</t>
  </si>
  <si>
    <t xml:space="preserve"> Forintban</t>
  </si>
  <si>
    <r>
      <t xml:space="preserve">Az Önkormányzat 2017. évi </t>
    </r>
    <r>
      <rPr>
        <b/>
        <sz val="12"/>
        <rFont val="Times New Roman"/>
        <family val="1"/>
      </rPr>
      <t>általános tartaléka</t>
    </r>
    <r>
      <rPr>
        <sz val="12"/>
        <rFont val="Times New Roman"/>
        <family val="1"/>
      </rPr>
      <t xml:space="preserve"> </t>
    </r>
  </si>
  <si>
    <t>Kadarkút Város Önkormányzat által biztosított közvetlen támogatások 2017. évben</t>
  </si>
  <si>
    <t>Felhalmozási költségvetési maradvány igénybevétele</t>
  </si>
  <si>
    <t>Köztemető fenntartás</t>
  </si>
  <si>
    <t>Közutak üzemeltetése</t>
  </si>
  <si>
    <t>Települési hulladékkezelés</t>
  </si>
  <si>
    <t>018030</t>
  </si>
  <si>
    <t>018010</t>
  </si>
  <si>
    <t>Munkahelyi vendéglátás</t>
  </si>
  <si>
    <t>Köznevelési intézményen kívüli gyermekétk.</t>
  </si>
  <si>
    <t>A hozzájárulások és támogatások összesítése:</t>
  </si>
  <si>
    <t>Óvodapedagógusok 8 havi támogatása 7,3 fő</t>
  </si>
  <si>
    <t>Segítők 8 havi támogatása5 fő</t>
  </si>
  <si>
    <t>Segítők 4 havi támogatása 5 fő</t>
  </si>
  <si>
    <t>Óvodaműködtetési támogatás - 8 hónap 74 fő</t>
  </si>
  <si>
    <t>A rászoruló gyermekek  szünidei étkeztetésének támogatása</t>
  </si>
  <si>
    <t>Szociális összevont ágazati pótlék</t>
  </si>
  <si>
    <t>Helyi önkormányzatok és többcélú kistérségi társulások egyes költségvetési kapcsolatokból számított bevételei összesen</t>
  </si>
  <si>
    <t>Sportegyesület támogatása (labdarúgó,kézilabda)</t>
  </si>
  <si>
    <t>DRV (szennyvízcsatorna díj kompenzáció)</t>
  </si>
  <si>
    <t>Zselici Lámpások támogatása</t>
  </si>
  <si>
    <t>TÖOSZ támogatása</t>
  </si>
  <si>
    <t>Kisvárosok Szövetségének támogatása</t>
  </si>
  <si>
    <t>Polgárőrség támogatása</t>
  </si>
  <si>
    <t xml:space="preserve">Államháztartáson belüli megelőlegezés </t>
  </si>
  <si>
    <t>SZASZK munka-és tűzvédelmi társulás tám.</t>
  </si>
  <si>
    <t xml:space="preserve">Járási startmunka mintaprogram </t>
  </si>
  <si>
    <t xml:space="preserve">2017. évi módosított előirányzat </t>
  </si>
  <si>
    <t xml:space="preserve">2016-ról áthúzódó bérkompenzáció támogatása </t>
  </si>
  <si>
    <t xml:space="preserve">Települési arculati kézikönyv elkészítésének támogatása </t>
  </si>
  <si>
    <t>B16</t>
  </si>
  <si>
    <t>ált</t>
  </si>
  <si>
    <t>szoc</t>
  </si>
  <si>
    <t>Működési célú önkormányzati támogatás (REKI)- tűzoltóság támog, szoc. Tüzifa, stb</t>
  </si>
  <si>
    <t>Elszámolásból származó bevételek</t>
  </si>
  <si>
    <t>Működési bevétel Központi kezelésű előirányzattól</t>
  </si>
  <si>
    <t>Biztos Kezdet Gyerekház támogatása (fejezeti kezeléső e.i)</t>
  </si>
  <si>
    <t>Biztosító által fizetett kártérítés</t>
  </si>
  <si>
    <t>Pénzátvétel megszűnt VKT-tól</t>
  </si>
  <si>
    <t>Helyi önkormányzatok előző évi elszámolásából adódó kiadás</t>
  </si>
  <si>
    <t>2017. évi
módosított előirányzat</t>
  </si>
  <si>
    <t>Forgatási célú belföldi értékpapír beváltása, értékesítése</t>
  </si>
  <si>
    <t xml:space="preserve">Forgatási célú belföldi értékpapír vásárlása </t>
  </si>
  <si>
    <t>Elvonások és befizetések</t>
  </si>
  <si>
    <t>Módosított ei</t>
  </si>
  <si>
    <t>BELFÖLDI ÉRTÉKPAPÍROK BEVÉTELEI</t>
  </si>
  <si>
    <t>ÖSSZES BEVÉTEL</t>
  </si>
  <si>
    <t>FINANSZÍROZÁSI KIADÁSOK</t>
  </si>
  <si>
    <t>041236</t>
  </si>
  <si>
    <t>Országos közfoglalkoztatási mintaprogram</t>
  </si>
  <si>
    <t>013370</t>
  </si>
  <si>
    <t>106020</t>
  </si>
  <si>
    <t>104051</t>
  </si>
  <si>
    <t>Gyermekvédelmi pénzbeli és természetbeli ellátások</t>
  </si>
  <si>
    <t>1/2017.(II.13.) önkormányzati rendelet 5. melléklete</t>
  </si>
  <si>
    <t>LÉTSZÁM</t>
  </si>
  <si>
    <t>EGYÉB FELHALMOZÁSI CÉLÚ KIADÁSOK</t>
  </si>
  <si>
    <t>EREDETI EI.</t>
  </si>
  <si>
    <t>MÓDOSÍT. EI.</t>
  </si>
  <si>
    <t>Önk.elszámolásai kp. költségvetéssel</t>
  </si>
  <si>
    <t>900060</t>
  </si>
  <si>
    <t>Forgatási és befekt. finansz. műveletek</t>
  </si>
  <si>
    <t>Áht-n belüli meglelőlegezés visszafiz.</t>
  </si>
  <si>
    <t>101150</t>
  </si>
  <si>
    <t xml:space="preserve">SZEMÉLYI JUTTATÁS
</t>
  </si>
  <si>
    <t>Infrmatikai fejlesztések, szolgáltatások</t>
  </si>
  <si>
    <t>Lakásfenntartással, lakhatással összefüggő ellátások</t>
  </si>
  <si>
    <t>*051</t>
  </si>
  <si>
    <t>*052</t>
  </si>
  <si>
    <t>*053</t>
  </si>
  <si>
    <t>*055</t>
  </si>
  <si>
    <t>*056</t>
  </si>
  <si>
    <t>*057</t>
  </si>
  <si>
    <t>*058</t>
  </si>
  <si>
    <t>Könyvtári állomány gyarapítása</t>
  </si>
  <si>
    <t>082042</t>
  </si>
  <si>
    <t>Módosított ei.</t>
  </si>
  <si>
    <t xml:space="preserve">VI. </t>
  </si>
  <si>
    <t>Felhalmozási célú önkormányzati támogatások</t>
  </si>
  <si>
    <t>Rendkívüli önkormányzati támogatás- Tűzoltóság támogatás, szoc. tüzifa</t>
  </si>
  <si>
    <t>Eredeti Ei.</t>
  </si>
  <si>
    <t>"Vótai út" felújításának támogatása</t>
  </si>
  <si>
    <t>Lakossági közműfejlesztések támogatása</t>
  </si>
  <si>
    <t>Hosszabb időtartamú közfogl. eszköz beszerzése</t>
  </si>
  <si>
    <t xml:space="preserve">Járási startmunkaprogram eszköz beszerzése </t>
  </si>
  <si>
    <t xml:space="preserve">Mosogatószekrény beszerzés (orvos lakás Ady E. u.) </t>
  </si>
  <si>
    <t xml:space="preserve">Lakossági közműfejlesztések támogatása </t>
  </si>
  <si>
    <t>egyéb felhalmozási célú kiadás</t>
  </si>
  <si>
    <t xml:space="preserve">Művház szkander szövetség támogatása </t>
  </si>
  <si>
    <t>1.5 2016-ról áthúzódó bérkompenzáció</t>
  </si>
  <si>
    <t>1.6. telepüólési arculati kézikönyv</t>
  </si>
  <si>
    <t>Óvodapedagógusok 4 havi támogatása 9,2 fő</t>
  </si>
  <si>
    <t>Óvodapedagógusok elismert létszáma (pótlólagos összeg) 9,2 fő</t>
  </si>
  <si>
    <t>Óvodaműködtetési támogatás - 4 hónap 94 fő</t>
  </si>
  <si>
    <t xml:space="preserve">Alapfokozatú végzettségű pedagógus II. kategóriába sorolt óvodapedagógus akik a minősítést 2015.12.31-ig szerezték meg </t>
  </si>
  <si>
    <t>Szociális étkeztetés 93, 91 fő fő</t>
  </si>
  <si>
    <t>Házi segytségnyújtás-szociális segítés 8 fő</t>
  </si>
  <si>
    <t>Házi segítségnyújtás-személyi gondozás 20 fő  18 fő</t>
  </si>
  <si>
    <t>Időskorúak nappali intézményi ellátása 18 fő</t>
  </si>
  <si>
    <t>A finanszirozás szemp.elismert dolgozók bértámogatása 10,72 fő, 11,58 fő</t>
  </si>
  <si>
    <t xml:space="preserve">Sportöltöző felújítása </t>
  </si>
  <si>
    <t>Sportlétesítmény felújítás</t>
  </si>
  <si>
    <t>Vízkezeelő / víztermelő berendezés felújítás</t>
  </si>
  <si>
    <t xml:space="preserve">Kadarkút 344/1 hrsz ingatlan vásárlása </t>
  </si>
  <si>
    <t>Busváró beszerzés</t>
  </si>
  <si>
    <t xml:space="preserve">Országos közfoglalkoztatási program </t>
  </si>
  <si>
    <t>fő</t>
  </si>
  <si>
    <t>1. melléklet a 6/2018.(VI.1) önkormányzati rendelethez</t>
  </si>
  <si>
    <t>2. melléklet a 6/2018.(VI.1.) önkormányzati rendelethez</t>
  </si>
  <si>
    <t>3.melléklet a  6/2018.(VI.1.) önkormányzati rendelethez</t>
  </si>
  <si>
    <t>4. melléklet a 6/2018.(VI.1.) önkormányzati rendelethez</t>
  </si>
  <si>
    <t>5. melléklet a 6/2018.(VI.1.) önkormányzati rendelethez</t>
  </si>
  <si>
    <t>6.  melléklet a 6/2018.(VI.1.) önkormányzati rendelethez</t>
  </si>
  <si>
    <t>7. melléklet a 6/2018.(VI.1.) önkormányzati rendelethez</t>
  </si>
  <si>
    <t>8.  melléklet a 6/2018.(VI.1.) önkormányzati rendelethez</t>
  </si>
  <si>
    <t>9. melléklet a 6/2018.(VI.1.) önkormányzati rendelethez</t>
  </si>
  <si>
    <t>10. melléklet a 6/2018.(VI.1.)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</si>
</sst>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.000"/>
    <numFmt numFmtId="166" formatCode="#,##0.0"/>
    <numFmt numFmtId="167" formatCode="#,##0_ ;\-#,##0\ 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_-* #,##0.000\ _F_t_-;\-* #,##0.000\ _F_t_-;_-* &quot;-&quot;??\ _F_t_-;_-@_-"/>
    <numFmt numFmtId="173" formatCode="_-* #,##0.0000\ _F_t_-;\-* #,##0.0000\ _F_t_-;_-* &quot;-&quot;??\ _F_t_-;_-@_-"/>
    <numFmt numFmtId="174" formatCode="_-* #,##0.00000\ _F_t_-;\-* #,##0.00000\ _F_t_-;_-* &quot;-&quot;??\ _F_t_-;_-@_-"/>
    <numFmt numFmtId="175" formatCode="_-* #,##0.0\ _F_t_-;\-* #,##0.0\ _F_t_-;_-* &quot;-&quot;??\ _F_t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i/>
      <sz val="12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u val="single"/>
      <sz val="14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0"/>
      <name val="Arial CE"/>
      <family val="0"/>
    </font>
    <font>
      <sz val="12"/>
      <name val="Arial"/>
      <family val="2"/>
    </font>
    <font>
      <sz val="10"/>
      <name val="Arial"/>
      <family val="2"/>
    </font>
    <font>
      <sz val="12"/>
      <name val="Arial CE"/>
      <family val="0"/>
    </font>
    <font>
      <b/>
      <sz val="16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2"/>
      <name val="Times New Roman CE"/>
      <family val="1"/>
    </font>
    <font>
      <sz val="72"/>
      <name val="Arial CE"/>
      <family val="0"/>
    </font>
    <font>
      <b/>
      <sz val="18"/>
      <name val="Times New Roman CE"/>
      <family val="1"/>
    </font>
    <font>
      <b/>
      <sz val="10"/>
      <name val="Arial"/>
      <family val="2"/>
    </font>
    <font>
      <b/>
      <sz val="20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sz val="10"/>
      <name val="Cambria"/>
      <family val="1"/>
    </font>
    <font>
      <b/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8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Times New Roman"/>
      <family val="1"/>
    </font>
    <font>
      <sz val="11"/>
      <color indexed="53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color indexed="8"/>
      <name val="Times New Roman CE"/>
      <family val="1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B050"/>
      <name val="Times New Roman"/>
      <family val="1"/>
    </font>
    <font>
      <sz val="11"/>
      <color theme="5" tint="-0.24997000396251678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 CE"/>
      <family val="1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>
        <color indexed="63"/>
      </right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/>
      <bottom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1" fillId="22" borderId="7" applyNumberFormat="0" applyFont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9" fillId="29" borderId="0" applyNumberFormat="0" applyBorder="0" applyAlignment="0" applyProtection="0"/>
    <xf numFmtId="0" fontId="80" fillId="30" borderId="8" applyNumberFormat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" fillId="0" borderId="0">
      <alignment/>
      <protection/>
    </xf>
    <xf numFmtId="0" fontId="8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32" borderId="0" applyNumberFormat="0" applyBorder="0" applyAlignment="0" applyProtection="0"/>
    <xf numFmtId="0" fontId="85" fillId="30" borderId="1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05">
    <xf numFmtId="0" fontId="0" fillId="0" borderId="0" xfId="0" applyFont="1" applyAlignment="1">
      <alignment/>
    </xf>
    <xf numFmtId="0" fontId="3" fillId="0" borderId="0" xfId="56" applyFont="1" applyAlignment="1">
      <alignment horizontal="right"/>
      <protection/>
    </xf>
    <xf numFmtId="0" fontId="4" fillId="0" borderId="0" xfId="56" applyFont="1">
      <alignment/>
      <protection/>
    </xf>
    <xf numFmtId="0" fontId="3" fillId="0" borderId="0" xfId="56" applyFont="1">
      <alignment/>
      <protection/>
    </xf>
    <xf numFmtId="0" fontId="6" fillId="0" borderId="0" xfId="56" applyFont="1">
      <alignment/>
      <protection/>
    </xf>
    <xf numFmtId="0" fontId="6" fillId="0" borderId="0" xfId="56" applyFont="1" applyFill="1">
      <alignment/>
      <protection/>
    </xf>
    <xf numFmtId="0" fontId="6" fillId="0" borderId="10" xfId="56" applyFont="1" applyFill="1" applyBorder="1">
      <alignment/>
      <protection/>
    </xf>
    <xf numFmtId="0" fontId="6" fillId="0" borderId="11" xfId="56" applyFont="1" applyFill="1" applyBorder="1">
      <alignment/>
      <protection/>
    </xf>
    <xf numFmtId="0" fontId="6" fillId="0" borderId="12" xfId="56" applyFont="1" applyFill="1" applyBorder="1">
      <alignment/>
      <protection/>
    </xf>
    <xf numFmtId="0" fontId="6" fillId="0" borderId="13" xfId="56" applyFont="1" applyFill="1" applyBorder="1">
      <alignment/>
      <protection/>
    </xf>
    <xf numFmtId="0" fontId="7" fillId="0" borderId="0" xfId="56" applyFont="1" applyFill="1">
      <alignment/>
      <protection/>
    </xf>
    <xf numFmtId="0" fontId="7" fillId="0" borderId="14" xfId="56" applyFont="1" applyFill="1" applyBorder="1">
      <alignment/>
      <protection/>
    </xf>
    <xf numFmtId="0" fontId="6" fillId="0" borderId="15" xfId="56" applyFont="1" applyFill="1" applyBorder="1">
      <alignment/>
      <protection/>
    </xf>
    <xf numFmtId="0" fontId="7" fillId="0" borderId="16" xfId="56" applyFont="1" applyFill="1" applyBorder="1">
      <alignment/>
      <protection/>
    </xf>
    <xf numFmtId="0" fontId="6" fillId="0" borderId="10" xfId="56" applyFont="1" applyBorder="1">
      <alignment/>
      <protection/>
    </xf>
    <xf numFmtId="0" fontId="6" fillId="0" borderId="12" xfId="56" applyFont="1" applyBorder="1">
      <alignment/>
      <protection/>
    </xf>
    <xf numFmtId="0" fontId="6" fillId="0" borderId="13" xfId="56" applyFont="1" applyBorder="1">
      <alignment/>
      <protection/>
    </xf>
    <xf numFmtId="0" fontId="7" fillId="0" borderId="14" xfId="56" applyFont="1" applyBorder="1">
      <alignment/>
      <protection/>
    </xf>
    <xf numFmtId="0" fontId="7" fillId="0" borderId="16" xfId="56" applyFont="1" applyBorder="1">
      <alignment/>
      <protection/>
    </xf>
    <xf numFmtId="0" fontId="7" fillId="0" borderId="0" xfId="56" applyFont="1">
      <alignment/>
      <protection/>
    </xf>
    <xf numFmtId="0" fontId="3" fillId="0" borderId="0" xfId="56" applyFont="1" applyAlignment="1">
      <alignment horizontal="right" vertical="center"/>
      <protection/>
    </xf>
    <xf numFmtId="0" fontId="2" fillId="0" borderId="0" xfId="56">
      <alignment/>
      <protection/>
    </xf>
    <xf numFmtId="0" fontId="2" fillId="0" borderId="0" xfId="56" applyAlignment="1">
      <alignment vertical="center"/>
      <protection/>
    </xf>
    <xf numFmtId="0" fontId="11" fillId="0" borderId="0" xfId="56" applyFont="1" applyAlignment="1">
      <alignment vertical="center"/>
      <protection/>
    </xf>
    <xf numFmtId="3" fontId="11" fillId="0" borderId="0" xfId="56" applyNumberFormat="1" applyFont="1" applyAlignment="1">
      <alignment horizontal="right" vertical="center"/>
      <protection/>
    </xf>
    <xf numFmtId="3" fontId="2" fillId="0" borderId="0" xfId="56" applyNumberFormat="1" applyAlignment="1">
      <alignment vertical="center"/>
      <protection/>
    </xf>
    <xf numFmtId="0" fontId="17" fillId="0" borderId="0" xfId="56" applyFont="1" applyFill="1">
      <alignment/>
      <protection/>
    </xf>
    <xf numFmtId="0" fontId="13" fillId="0" borderId="0" xfId="56" applyFont="1" applyFill="1" applyBorder="1" applyAlignment="1">
      <alignment horizontal="center"/>
      <protection/>
    </xf>
    <xf numFmtId="0" fontId="13" fillId="0" borderId="0" xfId="56" applyFont="1" applyFill="1" applyAlignment="1">
      <alignment horizontal="center"/>
      <protection/>
    </xf>
    <xf numFmtId="0" fontId="8" fillId="33" borderId="17" xfId="56" applyFont="1" applyFill="1" applyBorder="1" applyAlignment="1">
      <alignment horizontal="left"/>
      <protection/>
    </xf>
    <xf numFmtId="0" fontId="16" fillId="0" borderId="17" xfId="56" applyFont="1" applyFill="1" applyBorder="1" applyAlignment="1">
      <alignment/>
      <protection/>
    </xf>
    <xf numFmtId="0" fontId="13" fillId="0" borderId="0" xfId="56" applyFont="1" applyFill="1">
      <alignment/>
      <protection/>
    </xf>
    <xf numFmtId="0" fontId="16" fillId="0" borderId="17" xfId="56" applyFont="1" applyFill="1" applyBorder="1" applyAlignment="1">
      <alignment horizontal="left"/>
      <protection/>
    </xf>
    <xf numFmtId="0" fontId="19" fillId="0" borderId="0" xfId="56" applyFont="1" applyFill="1">
      <alignment/>
      <protection/>
    </xf>
    <xf numFmtId="0" fontId="16" fillId="0" borderId="17" xfId="56" applyFont="1" applyFill="1" applyBorder="1">
      <alignment/>
      <protection/>
    </xf>
    <xf numFmtId="0" fontId="8" fillId="33" borderId="17" xfId="56" applyFont="1" applyFill="1" applyBorder="1">
      <alignment/>
      <protection/>
    </xf>
    <xf numFmtId="0" fontId="8" fillId="0" borderId="0" xfId="56" applyFont="1" applyFill="1" applyAlignment="1">
      <alignment horizontal="center"/>
      <protection/>
    </xf>
    <xf numFmtId="0" fontId="16" fillId="0" borderId="0" xfId="56" applyFont="1" applyFill="1" applyAlignment="1">
      <alignment horizontal="right"/>
      <protection/>
    </xf>
    <xf numFmtId="0" fontId="8" fillId="34" borderId="17" xfId="56" applyFont="1" applyFill="1" applyBorder="1">
      <alignment/>
      <protection/>
    </xf>
    <xf numFmtId="0" fontId="8" fillId="0" borderId="17" xfId="56" applyFont="1" applyFill="1" applyBorder="1">
      <alignment/>
      <protection/>
    </xf>
    <xf numFmtId="0" fontId="8" fillId="0" borderId="0" xfId="56" applyFont="1" applyFill="1">
      <alignment/>
      <protection/>
    </xf>
    <xf numFmtId="3" fontId="8" fillId="0" borderId="0" xfId="56" applyNumberFormat="1" applyFont="1" applyFill="1">
      <alignment/>
      <protection/>
    </xf>
    <xf numFmtId="0" fontId="16" fillId="0" borderId="0" xfId="56" applyFont="1" applyFill="1">
      <alignment/>
      <protection/>
    </xf>
    <xf numFmtId="0" fontId="16" fillId="0" borderId="0" xfId="56" applyFont="1" applyFill="1" applyAlignment="1">
      <alignment/>
      <protection/>
    </xf>
    <xf numFmtId="3" fontId="16" fillId="0" borderId="0" xfId="56" applyNumberFormat="1" applyFont="1" applyFill="1" applyAlignment="1">
      <alignment/>
      <protection/>
    </xf>
    <xf numFmtId="0" fontId="22" fillId="0" borderId="0" xfId="56" applyFont="1" applyFill="1">
      <alignment/>
      <protection/>
    </xf>
    <xf numFmtId="3" fontId="8" fillId="0" borderId="0" xfId="56" applyNumberFormat="1" applyFont="1" applyFill="1" applyAlignment="1">
      <alignment horizontal="right"/>
      <protection/>
    </xf>
    <xf numFmtId="3" fontId="16" fillId="0" borderId="0" xfId="56" applyNumberFormat="1" applyFont="1" applyFill="1" applyAlignment="1">
      <alignment horizontal="right"/>
      <protection/>
    </xf>
    <xf numFmtId="3" fontId="16" fillId="0" borderId="0" xfId="56" applyNumberFormat="1" applyFont="1" applyFill="1">
      <alignment/>
      <protection/>
    </xf>
    <xf numFmtId="0" fontId="16" fillId="0" borderId="0" xfId="56" applyFont="1" applyFill="1" applyAlignment="1">
      <alignment horizontal="left"/>
      <protection/>
    </xf>
    <xf numFmtId="0" fontId="16" fillId="0" borderId="0" xfId="56" applyFont="1" applyAlignment="1">
      <alignment horizontal="center"/>
      <protection/>
    </xf>
    <xf numFmtId="0" fontId="16" fillId="0" borderId="0" xfId="56" applyFont="1">
      <alignment/>
      <protection/>
    </xf>
    <xf numFmtId="0" fontId="16" fillId="0" borderId="17" xfId="56" applyFont="1" applyFill="1" applyBorder="1" applyAlignment="1">
      <alignment horizontal="left" vertical="center"/>
      <protection/>
    </xf>
    <xf numFmtId="0" fontId="2" fillId="0" borderId="0" xfId="56" applyAlignment="1">
      <alignment horizontal="center"/>
      <protection/>
    </xf>
    <xf numFmtId="0" fontId="8" fillId="0" borderId="0" xfId="56" applyFont="1">
      <alignment/>
      <protection/>
    </xf>
    <xf numFmtId="0" fontId="17" fillId="0" borderId="0" xfId="56" applyFont="1">
      <alignment/>
      <protection/>
    </xf>
    <xf numFmtId="0" fontId="25" fillId="0" borderId="0" xfId="56" applyFont="1">
      <alignment/>
      <protection/>
    </xf>
    <xf numFmtId="0" fontId="27" fillId="0" borderId="0" xfId="56" applyFont="1">
      <alignment/>
      <protection/>
    </xf>
    <xf numFmtId="0" fontId="16" fillId="0" borderId="0" xfId="56" applyFont="1" applyAlignment="1">
      <alignment horizontal="right"/>
      <protection/>
    </xf>
    <xf numFmtId="0" fontId="16" fillId="0" borderId="0" xfId="56" applyFont="1" applyAlignment="1">
      <alignment vertical="center"/>
      <protection/>
    </xf>
    <xf numFmtId="0" fontId="27" fillId="0" borderId="0" xfId="56" applyFont="1" applyAlignment="1">
      <alignment vertical="center"/>
      <protection/>
    </xf>
    <xf numFmtId="0" fontId="8" fillId="0" borderId="0" xfId="56" applyFont="1" applyAlignment="1">
      <alignment vertical="center"/>
      <protection/>
    </xf>
    <xf numFmtId="0" fontId="21" fillId="0" borderId="0" xfId="56" applyFont="1" applyAlignment="1">
      <alignment vertical="center"/>
      <protection/>
    </xf>
    <xf numFmtId="3" fontId="27" fillId="0" borderId="0" xfId="56" applyNumberFormat="1" applyFont="1" applyAlignment="1">
      <alignment vertical="center"/>
      <protection/>
    </xf>
    <xf numFmtId="0" fontId="8" fillId="0" borderId="0" xfId="56" applyFont="1" applyFill="1" applyBorder="1" applyAlignment="1">
      <alignment vertical="center"/>
      <protection/>
    </xf>
    <xf numFmtId="0" fontId="8" fillId="33" borderId="17" xfId="56" applyFont="1" applyFill="1" applyBorder="1" applyAlignment="1">
      <alignment horizontal="right" vertical="center"/>
      <protection/>
    </xf>
    <xf numFmtId="0" fontId="8" fillId="0" borderId="18" xfId="56" applyFont="1" applyFill="1" applyBorder="1" applyAlignment="1">
      <alignment horizontal="left" vertical="center"/>
      <protection/>
    </xf>
    <xf numFmtId="0" fontId="8" fillId="33" borderId="17" xfId="56" applyFont="1" applyFill="1" applyBorder="1" applyAlignment="1">
      <alignment horizontal="left" vertical="center"/>
      <protection/>
    </xf>
    <xf numFmtId="0" fontId="27" fillId="0" borderId="19" xfId="56" applyFont="1" applyBorder="1" applyAlignment="1">
      <alignment vertical="center"/>
      <protection/>
    </xf>
    <xf numFmtId="0" fontId="8" fillId="33" borderId="17" xfId="56" applyFont="1" applyFill="1" applyBorder="1" applyAlignment="1">
      <alignment vertical="center" wrapText="1"/>
      <protection/>
    </xf>
    <xf numFmtId="0" fontId="16" fillId="0" borderId="17" xfId="56" applyFont="1" applyBorder="1" applyAlignment="1">
      <alignment vertical="center"/>
      <protection/>
    </xf>
    <xf numFmtId="3" fontId="2" fillId="0" borderId="0" xfId="56" applyNumberFormat="1">
      <alignment/>
      <protection/>
    </xf>
    <xf numFmtId="0" fontId="31" fillId="0" borderId="0" xfId="56" applyFont="1" applyAlignment="1">
      <alignment vertical="center"/>
      <protection/>
    </xf>
    <xf numFmtId="0" fontId="33" fillId="0" borderId="0" xfId="56" applyFont="1" applyAlignment="1">
      <alignment horizontal="left" vertical="center"/>
      <protection/>
    </xf>
    <xf numFmtId="0" fontId="34" fillId="0" borderId="0" xfId="56" applyFont="1" applyAlignment="1">
      <alignment horizontal="center" vertical="center"/>
      <protection/>
    </xf>
    <xf numFmtId="0" fontId="7" fillId="0" borderId="0" xfId="56" applyFont="1" applyAlignment="1">
      <alignment horizontal="center" vertical="center"/>
      <protection/>
    </xf>
    <xf numFmtId="0" fontId="6" fillId="0" borderId="17" xfId="56" applyFont="1" applyBorder="1" applyAlignment="1">
      <alignment horizontal="center" vertical="center"/>
      <protection/>
    </xf>
    <xf numFmtId="0" fontId="5" fillId="0" borderId="0" xfId="56" applyFont="1" applyAlignment="1">
      <alignment horizontal="left" vertical="center"/>
      <protection/>
    </xf>
    <xf numFmtId="0" fontId="5" fillId="0" borderId="0" xfId="56" applyFont="1" applyBorder="1" applyAlignment="1">
      <alignment horizontal="left" vertical="center"/>
      <protection/>
    </xf>
    <xf numFmtId="0" fontId="6" fillId="0" borderId="0" xfId="56" applyFont="1" applyAlignment="1">
      <alignment horizontal="center" vertical="center"/>
      <protection/>
    </xf>
    <xf numFmtId="0" fontId="6" fillId="0" borderId="17" xfId="56" applyFont="1" applyBorder="1" applyAlignment="1">
      <alignment vertical="center"/>
      <protection/>
    </xf>
    <xf numFmtId="0" fontId="30" fillId="0" borderId="0" xfId="56" applyFont="1" applyAlignment="1">
      <alignment horizontal="center" vertical="center"/>
      <protection/>
    </xf>
    <xf numFmtId="0" fontId="30" fillId="0" borderId="0" xfId="56" applyFont="1" applyBorder="1" applyAlignment="1">
      <alignment horizontal="center" vertical="center"/>
      <protection/>
    </xf>
    <xf numFmtId="0" fontId="35" fillId="0" borderId="18" xfId="56" applyFont="1" applyBorder="1" applyAlignment="1">
      <alignment horizontal="left" vertical="center"/>
      <protection/>
    </xf>
    <xf numFmtId="0" fontId="6" fillId="0" borderId="0" xfId="56" applyFont="1" applyAlignment="1">
      <alignment vertical="center"/>
      <protection/>
    </xf>
    <xf numFmtId="0" fontId="7" fillId="0" borderId="17" xfId="56" applyFont="1" applyBorder="1" applyAlignment="1">
      <alignment horizontal="left" vertical="center"/>
      <protection/>
    </xf>
    <xf numFmtId="0" fontId="6" fillId="0" borderId="19" xfId="56" applyFont="1" applyBorder="1" applyAlignment="1">
      <alignment horizontal="center" vertical="center"/>
      <protection/>
    </xf>
    <xf numFmtId="0" fontId="7" fillId="0" borderId="19" xfId="56" applyFont="1" applyBorder="1" applyAlignment="1">
      <alignment horizontal="center" vertical="center"/>
      <protection/>
    </xf>
    <xf numFmtId="0" fontId="7" fillId="0" borderId="17" xfId="56" applyFont="1" applyBorder="1" applyAlignment="1">
      <alignment horizontal="center" vertical="center"/>
      <protection/>
    </xf>
    <xf numFmtId="0" fontId="6" fillId="0" borderId="19" xfId="56" applyFont="1" applyBorder="1" applyAlignment="1">
      <alignment vertical="center"/>
      <protection/>
    </xf>
    <xf numFmtId="0" fontId="7" fillId="0" borderId="19" xfId="56" applyFont="1" applyBorder="1" applyAlignment="1">
      <alignment vertical="center"/>
      <protection/>
    </xf>
    <xf numFmtId="0" fontId="7" fillId="0" borderId="19" xfId="56" applyFont="1" applyBorder="1" applyAlignment="1">
      <alignment vertical="center" wrapText="1"/>
      <protection/>
    </xf>
    <xf numFmtId="0" fontId="6" fillId="0" borderId="19" xfId="56" applyFont="1" applyBorder="1" applyAlignment="1">
      <alignment vertical="center" wrapText="1"/>
      <protection/>
    </xf>
    <xf numFmtId="0" fontId="3" fillId="0" borderId="0" xfId="56" applyFont="1" applyAlignment="1">
      <alignment/>
      <protection/>
    </xf>
    <xf numFmtId="0" fontId="37" fillId="0" borderId="0" xfId="56" applyFont="1">
      <alignment/>
      <protection/>
    </xf>
    <xf numFmtId="0" fontId="20" fillId="0" borderId="0" xfId="56" applyFont="1" applyBorder="1" applyAlignment="1">
      <alignment vertical="center" wrapText="1"/>
      <protection/>
    </xf>
    <xf numFmtId="0" fontId="38" fillId="0" borderId="0" xfId="56" applyFont="1" applyBorder="1" applyAlignment="1">
      <alignment horizontal="center" vertical="center" wrapText="1"/>
      <protection/>
    </xf>
    <xf numFmtId="0" fontId="2" fillId="0" borderId="0" xfId="56" applyAlignment="1">
      <alignment/>
      <protection/>
    </xf>
    <xf numFmtId="0" fontId="2" fillId="0" borderId="0" xfId="56" applyBorder="1" applyAlignment="1">
      <alignment/>
      <protection/>
    </xf>
    <xf numFmtId="3" fontId="13" fillId="0" borderId="20" xfId="56" applyNumberFormat="1" applyFont="1" applyBorder="1" applyAlignment="1">
      <alignment horizontal="center" vertical="center" wrapText="1"/>
      <protection/>
    </xf>
    <xf numFmtId="3" fontId="13" fillId="0" borderId="0" xfId="56" applyNumberFormat="1" applyFont="1" applyFill="1" applyBorder="1">
      <alignment/>
      <protection/>
    </xf>
    <xf numFmtId="0" fontId="13" fillId="0" borderId="0" xfId="56" applyFont="1" applyBorder="1" applyAlignment="1">
      <alignment horizontal="center" vertical="center" wrapText="1"/>
      <protection/>
    </xf>
    <xf numFmtId="0" fontId="17" fillId="0" borderId="0" xfId="56" applyFont="1" applyBorder="1">
      <alignment/>
      <protection/>
    </xf>
    <xf numFmtId="0" fontId="17" fillId="0" borderId="11" xfId="56" applyFont="1" applyBorder="1" applyAlignment="1">
      <alignment horizontal="left" vertical="center"/>
      <protection/>
    </xf>
    <xf numFmtId="0" fontId="13" fillId="0" borderId="0" xfId="56" applyFont="1" applyBorder="1">
      <alignment/>
      <protection/>
    </xf>
    <xf numFmtId="0" fontId="37" fillId="0" borderId="0" xfId="56" applyFont="1" applyBorder="1">
      <alignment/>
      <protection/>
    </xf>
    <xf numFmtId="0" fontId="17" fillId="0" borderId="21" xfId="56" applyFont="1" applyBorder="1" applyAlignment="1">
      <alignment horizontal="left" vertical="center"/>
      <protection/>
    </xf>
    <xf numFmtId="0" fontId="13" fillId="33" borderId="16" xfId="56" applyFont="1" applyFill="1" applyBorder="1" applyAlignment="1">
      <alignment horizontal="left" vertical="center"/>
      <protection/>
    </xf>
    <xf numFmtId="0" fontId="13" fillId="0" borderId="0" xfId="56" applyFont="1" applyBorder="1" applyAlignment="1">
      <alignment horizontal="left"/>
      <protection/>
    </xf>
    <xf numFmtId="0" fontId="17" fillId="0" borderId="0" xfId="56" applyFont="1" applyBorder="1" applyAlignment="1">
      <alignment horizontal="left"/>
      <protection/>
    </xf>
    <xf numFmtId="0" fontId="22" fillId="0" borderId="0" xfId="56" applyFont="1" applyBorder="1" applyAlignment="1">
      <alignment horizontal="right"/>
      <protection/>
    </xf>
    <xf numFmtId="0" fontId="13" fillId="0" borderId="0" xfId="56" applyFont="1" applyFill="1" applyBorder="1" applyAlignment="1">
      <alignment horizontal="center" vertical="center" wrapText="1"/>
      <protection/>
    </xf>
    <xf numFmtId="0" fontId="17" fillId="0" borderId="0" xfId="56" applyFont="1" applyBorder="1" applyAlignment="1">
      <alignment horizontal="right"/>
      <protection/>
    </xf>
    <xf numFmtId="9" fontId="17" fillId="0" borderId="0" xfId="64" applyFont="1" applyBorder="1" applyAlignment="1">
      <alignment/>
    </xf>
    <xf numFmtId="0" fontId="13" fillId="0" borderId="0" xfId="56" applyFont="1" applyBorder="1" applyAlignment="1">
      <alignment horizontal="right"/>
      <protection/>
    </xf>
    <xf numFmtId="3" fontId="13" fillId="0" borderId="0" xfId="56" applyNumberFormat="1" applyFont="1">
      <alignment/>
      <protection/>
    </xf>
    <xf numFmtId="3" fontId="17" fillId="0" borderId="0" xfId="56" applyNumberFormat="1" applyFont="1">
      <alignment/>
      <protection/>
    </xf>
    <xf numFmtId="0" fontId="24" fillId="0" borderId="0" xfId="56" applyFont="1" applyAlignment="1">
      <alignment horizontal="right" vertical="center"/>
      <protection/>
    </xf>
    <xf numFmtId="0" fontId="17" fillId="0" borderId="22" xfId="56" applyFont="1" applyBorder="1" applyAlignment="1">
      <alignment horizontal="left" vertical="center"/>
      <protection/>
    </xf>
    <xf numFmtId="0" fontId="17" fillId="0" borderId="23" xfId="56" applyFont="1" applyBorder="1" applyAlignment="1">
      <alignment horizontal="left" vertical="center"/>
      <protection/>
    </xf>
    <xf numFmtId="0" fontId="20" fillId="0" borderId="0" xfId="56" applyFont="1" applyBorder="1" applyAlignment="1">
      <alignment horizontal="center" vertical="center" wrapText="1"/>
      <protection/>
    </xf>
    <xf numFmtId="3" fontId="17" fillId="0" borderId="0" xfId="56" applyNumberFormat="1" applyFont="1" applyBorder="1" applyAlignment="1">
      <alignment horizontal="right"/>
      <protection/>
    </xf>
    <xf numFmtId="0" fontId="17" fillId="0" borderId="13" xfId="56" applyFont="1" applyBorder="1" applyAlignment="1">
      <alignment horizontal="left" vertical="center"/>
      <protection/>
    </xf>
    <xf numFmtId="0" fontId="17" fillId="0" borderId="12" xfId="56" applyFont="1" applyBorder="1" applyAlignment="1">
      <alignment horizontal="left" vertical="center"/>
      <protection/>
    </xf>
    <xf numFmtId="0" fontId="5" fillId="0" borderId="0" xfId="56" applyFont="1" applyAlignment="1">
      <alignment horizontal="center" vertical="center" wrapText="1"/>
      <protection/>
    </xf>
    <xf numFmtId="0" fontId="11" fillId="0" borderId="24" xfId="56" applyFont="1" applyBorder="1" applyAlignment="1">
      <alignment vertical="center"/>
      <protection/>
    </xf>
    <xf numFmtId="0" fontId="8" fillId="33" borderId="24" xfId="56" applyFont="1" applyFill="1" applyBorder="1" applyAlignment="1">
      <alignment vertical="center"/>
      <protection/>
    </xf>
    <xf numFmtId="0" fontId="23" fillId="0" borderId="0" xfId="56" applyFont="1" applyAlignment="1">
      <alignment horizontal="center" vertical="center"/>
      <protection/>
    </xf>
    <xf numFmtId="0" fontId="17" fillId="0" borderId="0" xfId="56" applyFont="1" applyFill="1" applyAlignment="1">
      <alignment horizontal="right"/>
      <protection/>
    </xf>
    <xf numFmtId="0" fontId="8" fillId="0" borderId="17" xfId="56" applyFont="1" applyBorder="1">
      <alignment/>
      <protection/>
    </xf>
    <xf numFmtId="0" fontId="8" fillId="0" borderId="25" xfId="56" applyFont="1" applyBorder="1" applyAlignment="1">
      <alignment vertical="center"/>
      <protection/>
    </xf>
    <xf numFmtId="0" fontId="16" fillId="0" borderId="26" xfId="56" applyFont="1" applyBorder="1">
      <alignment/>
      <protection/>
    </xf>
    <xf numFmtId="0" fontId="16" fillId="0" borderId="27" xfId="56" applyFont="1" applyBorder="1">
      <alignment/>
      <protection/>
    </xf>
    <xf numFmtId="0" fontId="16" fillId="0" borderId="28" xfId="56" applyFont="1" applyBorder="1">
      <alignment/>
      <protection/>
    </xf>
    <xf numFmtId="0" fontId="16" fillId="0" borderId="29" xfId="56" applyFont="1" applyBorder="1">
      <alignment/>
      <protection/>
    </xf>
    <xf numFmtId="0" fontId="23" fillId="0" borderId="0" xfId="56" applyFont="1" applyAlignment="1">
      <alignment vertical="center"/>
      <protection/>
    </xf>
    <xf numFmtId="0" fontId="17" fillId="0" borderId="30" xfId="56" applyFont="1" applyBorder="1" applyAlignment="1">
      <alignment horizontal="left" vertical="center"/>
      <protection/>
    </xf>
    <xf numFmtId="3" fontId="9" fillId="33" borderId="31" xfId="56" applyNumberFormat="1" applyFont="1" applyFill="1" applyBorder="1" applyAlignment="1">
      <alignment horizontal="right" vertical="center" indent="4"/>
      <protection/>
    </xf>
    <xf numFmtId="3" fontId="8" fillId="33" borderId="32" xfId="56" applyNumberFormat="1" applyFont="1" applyFill="1" applyBorder="1" applyAlignment="1">
      <alignment horizontal="right" vertical="center" indent="4"/>
      <protection/>
    </xf>
    <xf numFmtId="3" fontId="9" fillId="33" borderId="31" xfId="56" applyNumberFormat="1" applyFont="1" applyFill="1" applyBorder="1" applyAlignment="1">
      <alignment horizontal="right" vertical="center" indent="5"/>
      <protection/>
    </xf>
    <xf numFmtId="3" fontId="8" fillId="33" borderId="32" xfId="56" applyNumberFormat="1" applyFont="1" applyFill="1" applyBorder="1" applyAlignment="1">
      <alignment horizontal="right" vertical="center" indent="5"/>
      <protection/>
    </xf>
    <xf numFmtId="3" fontId="14" fillId="0" borderId="33" xfId="56" applyNumberFormat="1" applyFont="1" applyBorder="1" applyAlignment="1">
      <alignment horizontal="center" vertical="center" wrapText="1"/>
      <protection/>
    </xf>
    <xf numFmtId="49" fontId="16" fillId="34" borderId="24" xfId="56" applyNumberFormat="1" applyFont="1" applyFill="1" applyBorder="1" applyAlignment="1">
      <alignment horizontal="left" vertical="center"/>
      <protection/>
    </xf>
    <xf numFmtId="0" fontId="16" fillId="34" borderId="34" xfId="56" applyFont="1" applyFill="1" applyBorder="1" applyAlignment="1">
      <alignment horizontal="left" vertical="center"/>
      <protection/>
    </xf>
    <xf numFmtId="0" fontId="3" fillId="0" borderId="0" xfId="56" applyFont="1" applyAlignment="1">
      <alignment horizontal="center" vertical="center"/>
      <protection/>
    </xf>
    <xf numFmtId="0" fontId="3" fillId="0" borderId="0" xfId="56" applyFont="1" applyAlignment="1">
      <alignment horizontal="center" vertical="top"/>
      <protection/>
    </xf>
    <xf numFmtId="0" fontId="6" fillId="0" borderId="17" xfId="56" applyFont="1" applyBorder="1" applyAlignment="1">
      <alignment horizontal="center" vertical="center"/>
      <protection/>
    </xf>
    <xf numFmtId="0" fontId="6" fillId="0" borderId="19" xfId="56" applyFont="1" applyBorder="1" applyAlignment="1">
      <alignment vertical="center"/>
      <protection/>
    </xf>
    <xf numFmtId="0" fontId="18" fillId="0" borderId="0" xfId="56" applyFont="1" applyFill="1" applyBorder="1" applyAlignment="1">
      <alignment vertical="center" wrapText="1"/>
      <protection/>
    </xf>
    <xf numFmtId="0" fontId="3" fillId="0" borderId="0" xfId="56" applyFont="1" applyAlignment="1">
      <alignment vertical="top"/>
      <protection/>
    </xf>
    <xf numFmtId="0" fontId="8" fillId="0" borderId="34" xfId="56" applyFont="1" applyFill="1" applyBorder="1" applyAlignment="1">
      <alignment horizontal="center" vertical="center"/>
      <protection/>
    </xf>
    <xf numFmtId="0" fontId="8" fillId="0" borderId="24" xfId="56" applyFont="1" applyFill="1" applyBorder="1" applyAlignment="1">
      <alignment horizontal="center" vertical="center"/>
      <protection/>
    </xf>
    <xf numFmtId="0" fontId="8" fillId="0" borderId="24" xfId="56" applyFont="1" applyFill="1" applyBorder="1" applyAlignment="1">
      <alignment horizontal="center" vertical="center" wrapText="1"/>
      <protection/>
    </xf>
    <xf numFmtId="0" fontId="16" fillId="0" borderId="17" xfId="56" applyFont="1" applyFill="1" applyBorder="1" applyAlignment="1">
      <alignment horizontal="center"/>
      <protection/>
    </xf>
    <xf numFmtId="3" fontId="8" fillId="34" borderId="17" xfId="56" applyNumberFormat="1" applyFont="1" applyFill="1" applyBorder="1" applyAlignment="1">
      <alignment horizontal="right" indent="2"/>
      <protection/>
    </xf>
    <xf numFmtId="0" fontId="16" fillId="0" borderId="17" xfId="56" applyFont="1" applyFill="1" applyBorder="1" applyAlignment="1">
      <alignment horizontal="left" vertical="center" wrapText="1"/>
      <protection/>
    </xf>
    <xf numFmtId="3" fontId="16" fillId="0" borderId="17" xfId="56" applyNumberFormat="1" applyFont="1" applyFill="1" applyBorder="1" applyAlignment="1">
      <alignment horizontal="right" vertical="center" indent="1"/>
      <protection/>
    </xf>
    <xf numFmtId="3" fontId="8" fillId="33" borderId="17" xfId="56" applyNumberFormat="1" applyFont="1" applyFill="1" applyBorder="1" applyAlignment="1">
      <alignment horizontal="right" vertical="center" indent="1"/>
      <protection/>
    </xf>
    <xf numFmtId="3" fontId="8" fillId="0" borderId="18" xfId="56" applyNumberFormat="1" applyFont="1" applyFill="1" applyBorder="1" applyAlignment="1">
      <alignment horizontal="right" vertical="center" indent="1"/>
      <protection/>
    </xf>
    <xf numFmtId="3" fontId="16" fillId="33" borderId="17" xfId="56" applyNumberFormat="1" applyFont="1" applyFill="1" applyBorder="1" applyAlignment="1">
      <alignment horizontal="right" vertical="center" indent="1"/>
      <protection/>
    </xf>
    <xf numFmtId="3" fontId="27" fillId="0" borderId="19" xfId="56" applyNumberFormat="1" applyFont="1" applyBorder="1" applyAlignment="1">
      <alignment horizontal="right" vertical="center" indent="1"/>
      <protection/>
    </xf>
    <xf numFmtId="0" fontId="7" fillId="0" borderId="0" xfId="56" applyFont="1" applyFill="1" applyBorder="1">
      <alignment/>
      <protection/>
    </xf>
    <xf numFmtId="3" fontId="7" fillId="0" borderId="0" xfId="56" applyNumberFormat="1" applyFont="1" applyFill="1" applyBorder="1" applyAlignment="1">
      <alignment horizontal="right" indent="2"/>
      <protection/>
    </xf>
    <xf numFmtId="0" fontId="7" fillId="0" borderId="16" xfId="56" applyFont="1" applyBorder="1" applyAlignment="1">
      <alignment horizontal="center" vertical="center"/>
      <protection/>
    </xf>
    <xf numFmtId="0" fontId="7" fillId="0" borderId="32" xfId="56" applyFont="1" applyBorder="1" applyAlignment="1">
      <alignment horizontal="center" vertical="center" wrapText="1"/>
      <protection/>
    </xf>
    <xf numFmtId="0" fontId="7" fillId="0" borderId="35" xfId="56" applyFont="1" applyBorder="1" applyAlignment="1">
      <alignment horizontal="center" vertical="center" wrapText="1"/>
      <protection/>
    </xf>
    <xf numFmtId="0" fontId="5" fillId="0" borderId="0" xfId="56" applyFont="1" applyAlignment="1">
      <alignment vertical="center" wrapText="1"/>
      <protection/>
    </xf>
    <xf numFmtId="0" fontId="2" fillId="0" borderId="0" xfId="56" applyFont="1" applyAlignment="1">
      <alignment horizontal="right" vertical="center"/>
      <protection/>
    </xf>
    <xf numFmtId="0" fontId="17" fillId="34" borderId="15" xfId="56" applyFont="1" applyFill="1" applyBorder="1" applyAlignment="1">
      <alignment horizontal="left" vertical="center"/>
      <protection/>
    </xf>
    <xf numFmtId="3" fontId="10" fillId="34" borderId="36" xfId="56" applyNumberFormat="1" applyFont="1" applyFill="1" applyBorder="1" applyAlignment="1">
      <alignment horizontal="right" vertical="center" indent="5"/>
      <protection/>
    </xf>
    <xf numFmtId="0" fontId="17" fillId="35" borderId="10" xfId="56" applyFont="1" applyFill="1" applyBorder="1" applyAlignment="1">
      <alignment horizontal="left" vertical="center"/>
      <protection/>
    </xf>
    <xf numFmtId="3" fontId="10" fillId="35" borderId="20" xfId="56" applyNumberFormat="1" applyFont="1" applyFill="1" applyBorder="1" applyAlignment="1">
      <alignment horizontal="right" vertical="center" indent="5"/>
      <protection/>
    </xf>
    <xf numFmtId="0" fontId="17" fillId="35" borderId="12" xfId="56" applyFont="1" applyFill="1" applyBorder="1" applyAlignment="1">
      <alignment horizontal="left" vertical="center"/>
      <protection/>
    </xf>
    <xf numFmtId="3" fontId="10" fillId="35" borderId="37" xfId="56" applyNumberFormat="1" applyFont="1" applyFill="1" applyBorder="1" applyAlignment="1">
      <alignment horizontal="right" vertical="center" indent="5"/>
      <protection/>
    </xf>
    <xf numFmtId="3" fontId="10" fillId="0" borderId="38" xfId="56" applyNumberFormat="1" applyFont="1" applyBorder="1" applyAlignment="1">
      <alignment horizontal="right" vertical="center" indent="5"/>
      <protection/>
    </xf>
    <xf numFmtId="3" fontId="10" fillId="0" borderId="37" xfId="56" applyNumberFormat="1" applyFont="1" applyBorder="1" applyAlignment="1">
      <alignment horizontal="right" vertical="center" indent="4"/>
      <protection/>
    </xf>
    <xf numFmtId="3" fontId="10" fillId="0" borderId="39" xfId="56" applyNumberFormat="1" applyFont="1" applyFill="1" applyBorder="1" applyAlignment="1">
      <alignment horizontal="right" vertical="center" indent="4"/>
      <protection/>
    </xf>
    <xf numFmtId="3" fontId="10" fillId="0" borderId="37" xfId="56" applyNumberFormat="1" applyFont="1" applyFill="1" applyBorder="1" applyAlignment="1">
      <alignment horizontal="right" vertical="center" indent="4"/>
      <protection/>
    </xf>
    <xf numFmtId="3" fontId="10" fillId="0" borderId="37" xfId="56" applyNumberFormat="1" applyFont="1" applyBorder="1" applyAlignment="1">
      <alignment horizontal="right" vertical="center" wrapText="1" indent="5"/>
      <protection/>
    </xf>
    <xf numFmtId="3" fontId="10" fillId="0" borderId="37" xfId="56" applyNumberFormat="1" applyFont="1" applyBorder="1" applyAlignment="1">
      <alignment horizontal="right" vertical="center" indent="5"/>
      <protection/>
    </xf>
    <xf numFmtId="3" fontId="10" fillId="0" borderId="40" xfId="56" applyNumberFormat="1" applyFont="1" applyBorder="1" applyAlignment="1">
      <alignment horizontal="right" vertical="center" indent="5"/>
      <protection/>
    </xf>
    <xf numFmtId="3" fontId="10" fillId="0" borderId="41" xfId="56" applyNumberFormat="1" applyFont="1" applyBorder="1" applyAlignment="1">
      <alignment horizontal="right" vertical="center" indent="5"/>
      <protection/>
    </xf>
    <xf numFmtId="3" fontId="10" fillId="0" borderId="39" xfId="56" applyNumberFormat="1" applyFont="1" applyBorder="1" applyAlignment="1">
      <alignment horizontal="right" vertical="center" indent="5"/>
      <protection/>
    </xf>
    <xf numFmtId="3" fontId="6" fillId="0" borderId="42" xfId="56" applyNumberFormat="1" applyFont="1" applyFill="1" applyBorder="1" applyAlignment="1">
      <alignment horizontal="right" indent="1"/>
      <protection/>
    </xf>
    <xf numFmtId="3" fontId="6" fillId="0" borderId="43" xfId="56" applyNumberFormat="1" applyFont="1" applyFill="1" applyBorder="1" applyAlignment="1">
      <alignment horizontal="right" indent="1"/>
      <protection/>
    </xf>
    <xf numFmtId="3" fontId="6" fillId="0" borderId="44" xfId="56" applyNumberFormat="1" applyFont="1" applyFill="1" applyBorder="1" applyAlignment="1">
      <alignment horizontal="right" indent="1"/>
      <protection/>
    </xf>
    <xf numFmtId="3" fontId="6" fillId="0" borderId="45" xfId="56" applyNumberFormat="1" applyFont="1" applyFill="1" applyBorder="1" applyAlignment="1">
      <alignment horizontal="right" indent="1"/>
      <protection/>
    </xf>
    <xf numFmtId="3" fontId="7" fillId="0" borderId="24" xfId="56" applyNumberFormat="1" applyFont="1" applyFill="1" applyBorder="1" applyAlignment="1">
      <alignment horizontal="right" indent="1"/>
      <protection/>
    </xf>
    <xf numFmtId="3" fontId="7" fillId="0" borderId="46" xfId="56" applyNumberFormat="1" applyFont="1" applyFill="1" applyBorder="1" applyAlignment="1">
      <alignment horizontal="right" indent="1"/>
      <protection/>
    </xf>
    <xf numFmtId="3" fontId="7" fillId="0" borderId="32" xfId="56" applyNumberFormat="1" applyFont="1" applyFill="1" applyBorder="1" applyAlignment="1">
      <alignment horizontal="right" indent="1"/>
      <protection/>
    </xf>
    <xf numFmtId="3" fontId="6" fillId="0" borderId="20" xfId="56" applyNumberFormat="1" applyFont="1" applyFill="1" applyBorder="1" applyAlignment="1">
      <alignment horizontal="right" indent="1"/>
      <protection/>
    </xf>
    <xf numFmtId="3" fontId="6" fillId="0" borderId="37" xfId="56" applyNumberFormat="1" applyFont="1" applyFill="1" applyBorder="1" applyAlignment="1">
      <alignment horizontal="right" indent="1"/>
      <protection/>
    </xf>
    <xf numFmtId="3" fontId="6" fillId="0" borderId="39" xfId="56" applyNumberFormat="1" applyFont="1" applyFill="1" applyBorder="1" applyAlignment="1">
      <alignment horizontal="right" indent="1"/>
      <protection/>
    </xf>
    <xf numFmtId="3" fontId="7" fillId="0" borderId="31" xfId="56" applyNumberFormat="1" applyFont="1" applyFill="1" applyBorder="1" applyAlignment="1">
      <alignment horizontal="right" indent="1"/>
      <protection/>
    </xf>
    <xf numFmtId="3" fontId="6" fillId="0" borderId="41" xfId="56" applyNumberFormat="1" applyFont="1" applyFill="1" applyBorder="1" applyAlignment="1">
      <alignment horizontal="right" indent="1"/>
      <protection/>
    </xf>
    <xf numFmtId="3" fontId="6" fillId="0" borderId="20" xfId="56" applyNumberFormat="1" applyFont="1" applyBorder="1" applyAlignment="1">
      <alignment horizontal="right" indent="1"/>
      <protection/>
    </xf>
    <xf numFmtId="3" fontId="6" fillId="0" borderId="37" xfId="56" applyNumberFormat="1" applyFont="1" applyBorder="1" applyAlignment="1">
      <alignment horizontal="right" indent="1"/>
      <protection/>
    </xf>
    <xf numFmtId="3" fontId="6" fillId="0" borderId="39" xfId="56" applyNumberFormat="1" applyFont="1" applyBorder="1" applyAlignment="1">
      <alignment horizontal="right" indent="1"/>
      <protection/>
    </xf>
    <xf numFmtId="3" fontId="6" fillId="0" borderId="40" xfId="56" applyNumberFormat="1" applyFont="1" applyBorder="1" applyAlignment="1">
      <alignment horizontal="right" indent="1"/>
      <protection/>
    </xf>
    <xf numFmtId="3" fontId="7" fillId="0" borderId="31" xfId="56" applyNumberFormat="1" applyFont="1" applyBorder="1" applyAlignment="1">
      <alignment horizontal="right" indent="1"/>
      <protection/>
    </xf>
    <xf numFmtId="3" fontId="7" fillId="0" borderId="32" xfId="56" applyNumberFormat="1" applyFont="1" applyBorder="1" applyAlignment="1">
      <alignment horizontal="right" indent="1"/>
      <protection/>
    </xf>
    <xf numFmtId="3" fontId="16" fillId="0" borderId="17" xfId="56" applyNumberFormat="1" applyFont="1" applyFill="1" applyBorder="1" applyAlignment="1">
      <alignment horizontal="right" indent="1"/>
      <protection/>
    </xf>
    <xf numFmtId="3" fontId="8" fillId="33" borderId="17" xfId="56" applyNumberFormat="1" applyFont="1" applyFill="1" applyBorder="1" applyAlignment="1">
      <alignment horizontal="right" indent="1"/>
      <protection/>
    </xf>
    <xf numFmtId="3" fontId="8" fillId="0" borderId="17" xfId="56" applyNumberFormat="1" applyFont="1" applyFill="1" applyBorder="1" applyAlignment="1">
      <alignment horizontal="right" indent="1"/>
      <protection/>
    </xf>
    <xf numFmtId="3" fontId="16" fillId="0" borderId="17" xfId="56" applyNumberFormat="1" applyFont="1" applyBorder="1" applyAlignment="1">
      <alignment vertical="center"/>
      <protection/>
    </xf>
    <xf numFmtId="3" fontId="8" fillId="0" borderId="25" xfId="56" applyNumberFormat="1" applyFont="1" applyBorder="1" applyAlignment="1">
      <alignment vertical="center"/>
      <protection/>
    </xf>
    <xf numFmtId="3" fontId="16" fillId="0" borderId="47" xfId="56" applyNumberFormat="1" applyFont="1" applyBorder="1">
      <alignment/>
      <protection/>
    </xf>
    <xf numFmtId="3" fontId="16" fillId="0" borderId="48" xfId="56" applyNumberFormat="1" applyFont="1" applyBorder="1">
      <alignment/>
      <protection/>
    </xf>
    <xf numFmtId="3" fontId="8" fillId="0" borderId="26" xfId="56" applyNumberFormat="1" applyFont="1" applyBorder="1">
      <alignment/>
      <protection/>
    </xf>
    <xf numFmtId="3" fontId="16" fillId="0" borderId="49" xfId="56" applyNumberFormat="1" applyFont="1" applyBorder="1">
      <alignment/>
      <protection/>
    </xf>
    <xf numFmtId="3" fontId="16" fillId="0" borderId="17" xfId="56" applyNumberFormat="1" applyFont="1" applyBorder="1">
      <alignment/>
      <protection/>
    </xf>
    <xf numFmtId="0" fontId="13" fillId="33" borderId="33" xfId="56" applyFont="1" applyFill="1" applyBorder="1" applyAlignment="1">
      <alignment horizontal="left" vertical="center"/>
      <protection/>
    </xf>
    <xf numFmtId="0" fontId="8" fillId="0" borderId="50" xfId="56" applyFont="1" applyBorder="1" applyAlignment="1">
      <alignment horizontal="center" vertical="center"/>
      <protection/>
    </xf>
    <xf numFmtId="0" fontId="13" fillId="33" borderId="14" xfId="56" applyFont="1" applyFill="1" applyBorder="1" applyAlignment="1">
      <alignment horizontal="left" vertical="center"/>
      <protection/>
    </xf>
    <xf numFmtId="0" fontId="13" fillId="33" borderId="51" xfId="56" applyFont="1" applyFill="1" applyBorder="1" applyAlignment="1">
      <alignment horizontal="left" vertical="center"/>
      <protection/>
    </xf>
    <xf numFmtId="3" fontId="6" fillId="0" borderId="17" xfId="56" applyNumberFormat="1" applyFont="1" applyFill="1" applyBorder="1" applyAlignment="1">
      <alignment horizontal="right" vertical="center" indent="2"/>
      <protection/>
    </xf>
    <xf numFmtId="3" fontId="7" fillId="0" borderId="17" xfId="56" applyNumberFormat="1" applyFont="1" applyFill="1" applyBorder="1" applyAlignment="1">
      <alignment horizontal="right" vertical="center" indent="2"/>
      <protection/>
    </xf>
    <xf numFmtId="3" fontId="6" fillId="0" borderId="17" xfId="56" applyNumberFormat="1" applyFont="1" applyBorder="1" applyAlignment="1">
      <alignment horizontal="right" vertical="center" indent="2"/>
      <protection/>
    </xf>
    <xf numFmtId="3" fontId="7" fillId="0" borderId="17" xfId="56" applyNumberFormat="1" applyFont="1" applyBorder="1" applyAlignment="1">
      <alignment horizontal="right" vertical="center" indent="2"/>
      <protection/>
    </xf>
    <xf numFmtId="3" fontId="6" fillId="0" borderId="17" xfId="56" applyNumberFormat="1" applyFont="1" applyBorder="1" applyAlignment="1">
      <alignment horizontal="right" vertical="center" indent="2"/>
      <protection/>
    </xf>
    <xf numFmtId="0" fontId="18" fillId="0" borderId="0" xfId="56" applyFont="1" applyAlignment="1">
      <alignment horizontal="center" vertical="center" wrapText="1"/>
      <protection/>
    </xf>
    <xf numFmtId="0" fontId="18" fillId="0" borderId="0" xfId="56" applyFont="1" applyAlignment="1">
      <alignment vertical="center" wrapText="1"/>
      <protection/>
    </xf>
    <xf numFmtId="3" fontId="86" fillId="0" borderId="37" xfId="56" applyNumberFormat="1" applyFont="1" applyBorder="1" applyAlignment="1">
      <alignment horizontal="right" vertical="center" indent="5"/>
      <protection/>
    </xf>
    <xf numFmtId="3" fontId="87" fillId="0" borderId="37" xfId="56" applyNumberFormat="1" applyFont="1" applyBorder="1" applyAlignment="1">
      <alignment horizontal="right" vertical="center" wrapText="1" indent="5"/>
      <protection/>
    </xf>
    <xf numFmtId="3" fontId="87" fillId="0" borderId="37" xfId="56" applyNumberFormat="1" applyFont="1" applyBorder="1" applyAlignment="1">
      <alignment horizontal="right" vertical="center" indent="5"/>
      <protection/>
    </xf>
    <xf numFmtId="0" fontId="17" fillId="0" borderId="16" xfId="56" applyFont="1" applyBorder="1" applyAlignment="1">
      <alignment horizontal="left" vertical="center"/>
      <protection/>
    </xf>
    <xf numFmtId="3" fontId="10" fillId="0" borderId="32" xfId="56" applyNumberFormat="1" applyFont="1" applyBorder="1" applyAlignment="1">
      <alignment horizontal="right" vertical="center" indent="5"/>
      <protection/>
    </xf>
    <xf numFmtId="0" fontId="17" fillId="35" borderId="11" xfId="56" applyFont="1" applyFill="1" applyBorder="1" applyAlignment="1">
      <alignment horizontal="left" vertical="center"/>
      <protection/>
    </xf>
    <xf numFmtId="3" fontId="10" fillId="35" borderId="41" xfId="56" applyNumberFormat="1" applyFont="1" applyFill="1" applyBorder="1" applyAlignment="1">
      <alignment horizontal="right" vertical="center" indent="5"/>
      <protection/>
    </xf>
    <xf numFmtId="0" fontId="15" fillId="0" borderId="24" xfId="56" applyFont="1" applyBorder="1" applyAlignment="1">
      <alignment horizontal="center" vertical="center"/>
      <protection/>
    </xf>
    <xf numFmtId="3" fontId="12" fillId="0" borderId="52" xfId="56" applyNumberFormat="1" applyFont="1" applyBorder="1" applyAlignment="1">
      <alignment horizontal="center" vertical="center"/>
      <protection/>
    </xf>
    <xf numFmtId="3" fontId="7" fillId="0" borderId="53" xfId="56" applyNumberFormat="1" applyFont="1" applyFill="1" applyBorder="1" applyAlignment="1">
      <alignment horizontal="right" indent="1"/>
      <protection/>
    </xf>
    <xf numFmtId="3" fontId="7" fillId="0" borderId="35" xfId="56" applyNumberFormat="1" applyFont="1" applyFill="1" applyBorder="1" applyAlignment="1">
      <alignment horizontal="right" indent="1"/>
      <protection/>
    </xf>
    <xf numFmtId="0" fontId="6" fillId="0" borderId="16" xfId="56" applyFont="1" applyFill="1" applyBorder="1" applyAlignment="1">
      <alignment wrapText="1"/>
      <protection/>
    </xf>
    <xf numFmtId="0" fontId="6" fillId="0" borderId="11" xfId="56" applyFont="1" applyBorder="1">
      <alignment/>
      <protection/>
    </xf>
    <xf numFmtId="3" fontId="6" fillId="0" borderId="41" xfId="56" applyNumberFormat="1" applyFont="1" applyBorder="1" applyAlignment="1">
      <alignment horizontal="right" indent="1"/>
      <protection/>
    </xf>
    <xf numFmtId="0" fontId="7" fillId="0" borderId="17" xfId="56" applyFont="1" applyBorder="1" applyAlignment="1">
      <alignment horizontal="center" vertical="center" wrapText="1"/>
      <protection/>
    </xf>
    <xf numFmtId="0" fontId="6" fillId="0" borderId="54" xfId="56" applyFont="1" applyBorder="1">
      <alignment/>
      <protection/>
    </xf>
    <xf numFmtId="3" fontId="6" fillId="0" borderId="38" xfId="56" applyNumberFormat="1" applyFont="1" applyBorder="1" applyAlignment="1">
      <alignment horizontal="right" indent="1"/>
      <protection/>
    </xf>
    <xf numFmtId="0" fontId="6" fillId="0" borderId="17" xfId="56" applyFont="1" applyBorder="1">
      <alignment/>
      <protection/>
    </xf>
    <xf numFmtId="3" fontId="6" fillId="0" borderId="17" xfId="56" applyNumberFormat="1" applyFont="1" applyBorder="1" applyAlignment="1">
      <alignment horizontal="right" indent="1"/>
      <protection/>
    </xf>
    <xf numFmtId="0" fontId="7" fillId="0" borderId="29" xfId="56" applyFont="1" applyBorder="1" applyAlignment="1">
      <alignment horizontal="center" vertical="center"/>
      <protection/>
    </xf>
    <xf numFmtId="0" fontId="7" fillId="0" borderId="49" xfId="56" applyFont="1" applyBorder="1" applyAlignment="1">
      <alignment horizontal="center" vertical="center"/>
      <protection/>
    </xf>
    <xf numFmtId="0" fontId="13" fillId="0" borderId="24" xfId="56" applyFont="1" applyBorder="1" applyAlignment="1">
      <alignment horizontal="center" vertical="center"/>
      <protection/>
    </xf>
    <xf numFmtId="3" fontId="14" fillId="33" borderId="24" xfId="56" applyNumberFormat="1" applyFont="1" applyFill="1" applyBorder="1" applyAlignment="1">
      <alignment horizontal="center" vertical="center" wrapText="1"/>
      <protection/>
    </xf>
    <xf numFmtId="3" fontId="14" fillId="0" borderId="24" xfId="56" applyNumberFormat="1" applyFont="1" applyBorder="1" applyAlignment="1">
      <alignment horizontal="center" vertical="center" wrapText="1"/>
      <protection/>
    </xf>
    <xf numFmtId="3" fontId="12" fillId="33" borderId="24" xfId="56" applyNumberFormat="1" applyFont="1" applyFill="1" applyBorder="1" applyAlignment="1">
      <alignment horizontal="right" vertical="center"/>
      <protection/>
    </xf>
    <xf numFmtId="1" fontId="88" fillId="0" borderId="24" xfId="0" applyNumberFormat="1" applyFont="1" applyBorder="1" applyAlignment="1">
      <alignment horizontal="right" vertical="center" indent="2"/>
    </xf>
    <xf numFmtId="49" fontId="11" fillId="0" borderId="24" xfId="56" applyNumberFormat="1" applyFont="1" applyBorder="1" applyAlignment="1">
      <alignment horizontal="center" vertical="center"/>
      <protection/>
    </xf>
    <xf numFmtId="3" fontId="12" fillId="34" borderId="24" xfId="56" applyNumberFormat="1" applyFont="1" applyFill="1" applyBorder="1" applyAlignment="1">
      <alignment horizontal="right" vertical="center"/>
      <protection/>
    </xf>
    <xf numFmtId="3" fontId="8" fillId="34" borderId="24" xfId="56" applyNumberFormat="1" applyFont="1" applyFill="1" applyBorder="1" applyAlignment="1">
      <alignment horizontal="right" vertical="center"/>
      <protection/>
    </xf>
    <xf numFmtId="3" fontId="11" fillId="34" borderId="24" xfId="56" applyNumberFormat="1" applyFont="1" applyFill="1" applyBorder="1" applyAlignment="1">
      <alignment horizontal="right" vertical="center"/>
      <protection/>
    </xf>
    <xf numFmtId="0" fontId="15" fillId="34" borderId="24" xfId="56" applyFont="1" applyFill="1" applyBorder="1" applyAlignment="1">
      <alignment horizontal="center" vertical="center"/>
      <protection/>
    </xf>
    <xf numFmtId="3" fontId="8" fillId="33" borderId="24" xfId="56" applyNumberFormat="1" applyFont="1" applyFill="1" applyBorder="1" applyAlignment="1">
      <alignment horizontal="right" vertical="center"/>
      <protection/>
    </xf>
    <xf numFmtId="3" fontId="16" fillId="0" borderId="24" xfId="56" applyNumberFormat="1" applyFont="1" applyBorder="1" applyAlignment="1">
      <alignment horizontal="right" vertical="center"/>
      <protection/>
    </xf>
    <xf numFmtId="3" fontId="13" fillId="0" borderId="33" xfId="56" applyNumberFormat="1" applyFont="1" applyBorder="1" applyAlignment="1">
      <alignment horizontal="center" vertical="center" wrapText="1"/>
      <protection/>
    </xf>
    <xf numFmtId="3" fontId="16" fillId="34" borderId="24" xfId="56" applyNumberFormat="1" applyFont="1" applyFill="1" applyBorder="1" applyAlignment="1">
      <alignment horizontal="right" vertical="center"/>
      <protection/>
    </xf>
    <xf numFmtId="3" fontId="16" fillId="35" borderId="24" xfId="56" applyNumberFormat="1" applyFont="1" applyFill="1" applyBorder="1" applyAlignment="1">
      <alignment horizontal="right" vertical="center"/>
      <protection/>
    </xf>
    <xf numFmtId="0" fontId="13" fillId="0" borderId="24" xfId="56" applyFont="1" applyBorder="1" applyAlignment="1">
      <alignment horizontal="center" vertical="center" textRotation="90"/>
      <protection/>
    </xf>
    <xf numFmtId="3" fontId="13" fillId="33" borderId="33" xfId="56" applyNumberFormat="1" applyFont="1" applyFill="1" applyBorder="1" applyAlignment="1">
      <alignment horizontal="center" vertical="center" wrapText="1"/>
      <protection/>
    </xf>
    <xf numFmtId="49" fontId="16" fillId="0" borderId="24" xfId="56" applyNumberFormat="1" applyFont="1" applyBorder="1" applyAlignment="1">
      <alignment vertical="center"/>
      <protection/>
    </xf>
    <xf numFmtId="0" fontId="16" fillId="0" borderId="24" xfId="56" applyFont="1" applyBorder="1" applyAlignment="1">
      <alignment vertical="center"/>
      <protection/>
    </xf>
    <xf numFmtId="0" fontId="16" fillId="0" borderId="24" xfId="56" applyFont="1" applyBorder="1" applyAlignment="1">
      <alignment horizontal="left" vertical="center"/>
      <protection/>
    </xf>
    <xf numFmtId="49" fontId="16" fillId="0" borderId="24" xfId="56" applyNumberFormat="1" applyFont="1" applyBorder="1" applyAlignment="1">
      <alignment horizontal="left" vertical="center"/>
      <protection/>
    </xf>
    <xf numFmtId="49" fontId="16" fillId="0" borderId="55" xfId="56" applyNumberFormat="1" applyFont="1" applyBorder="1" applyAlignment="1">
      <alignment vertical="center"/>
      <protection/>
    </xf>
    <xf numFmtId="49" fontId="16" fillId="0" borderId="56" xfId="56" applyNumberFormat="1" applyFont="1" applyBorder="1" applyAlignment="1">
      <alignment vertical="center"/>
      <protection/>
    </xf>
    <xf numFmtId="1" fontId="65" fillId="0" borderId="24" xfId="0" applyNumberFormat="1" applyFont="1" applyBorder="1" applyAlignment="1">
      <alignment horizontal="right" vertical="center" indent="2"/>
    </xf>
    <xf numFmtId="0" fontId="66" fillId="0" borderId="0" xfId="0" applyFont="1" applyAlignment="1">
      <alignment/>
    </xf>
    <xf numFmtId="49" fontId="16" fillId="0" borderId="24" xfId="56" applyNumberFormat="1" applyFont="1" applyBorder="1" applyAlignment="1">
      <alignment horizontal="center" vertical="center"/>
      <protection/>
    </xf>
    <xf numFmtId="0" fontId="13" fillId="0" borderId="17" xfId="56" applyFont="1" applyFill="1" applyBorder="1" applyAlignment="1">
      <alignment horizontal="center"/>
      <protection/>
    </xf>
    <xf numFmtId="0" fontId="8" fillId="33" borderId="17" xfId="56" applyFont="1" applyFill="1" applyBorder="1" applyAlignment="1">
      <alignment vertical="center"/>
      <protection/>
    </xf>
    <xf numFmtId="3" fontId="6" fillId="35" borderId="17" xfId="56" applyNumberFormat="1" applyFont="1" applyFill="1" applyBorder="1" applyAlignment="1">
      <alignment horizontal="right" vertical="center" indent="2"/>
      <protection/>
    </xf>
    <xf numFmtId="3" fontId="7" fillId="35" borderId="17" xfId="56" applyNumberFormat="1" applyFont="1" applyFill="1" applyBorder="1" applyAlignment="1">
      <alignment horizontal="right" vertical="center" indent="2"/>
      <protection/>
    </xf>
    <xf numFmtId="3" fontId="6" fillId="35" borderId="17" xfId="56" applyNumberFormat="1" applyFont="1" applyFill="1" applyBorder="1" applyAlignment="1">
      <alignment horizontal="right" vertical="center" indent="2"/>
      <protection/>
    </xf>
    <xf numFmtId="0" fontId="2" fillId="35" borderId="0" xfId="56" applyFill="1">
      <alignment/>
      <protection/>
    </xf>
    <xf numFmtId="3" fontId="2" fillId="35" borderId="0" xfId="56" applyNumberFormat="1" applyFill="1">
      <alignment/>
      <protection/>
    </xf>
    <xf numFmtId="0" fontId="89" fillId="0" borderId="19" xfId="56" applyFont="1" applyBorder="1" applyAlignment="1">
      <alignment vertical="center"/>
      <protection/>
    </xf>
    <xf numFmtId="0" fontId="89" fillId="0" borderId="0" xfId="56" applyFont="1" applyFill="1" applyBorder="1" applyAlignment="1">
      <alignment vertical="center"/>
      <protection/>
    </xf>
    <xf numFmtId="0" fontId="13" fillId="33" borderId="57" xfId="56" applyFont="1" applyFill="1" applyBorder="1" applyAlignment="1">
      <alignment horizontal="left" vertical="center"/>
      <protection/>
    </xf>
    <xf numFmtId="3" fontId="9" fillId="33" borderId="32" xfId="56" applyNumberFormat="1" applyFont="1" applyFill="1" applyBorder="1" applyAlignment="1">
      <alignment horizontal="right" vertical="center" indent="4"/>
      <protection/>
    </xf>
    <xf numFmtId="0" fontId="17" fillId="0" borderId="17" xfId="56" applyFont="1" applyBorder="1" applyAlignment="1">
      <alignment horizontal="left" vertical="center"/>
      <protection/>
    </xf>
    <xf numFmtId="3" fontId="10" fillId="0" borderId="17" xfId="56" applyNumberFormat="1" applyFont="1" applyFill="1" applyBorder="1" applyAlignment="1">
      <alignment horizontal="right" vertical="center" indent="4"/>
      <protection/>
    </xf>
    <xf numFmtId="3" fontId="16" fillId="35" borderId="17" xfId="56" applyNumberFormat="1" applyFont="1" applyFill="1" applyBorder="1" applyAlignment="1">
      <alignment horizontal="right" indent="1"/>
      <protection/>
    </xf>
    <xf numFmtId="3" fontId="17" fillId="0" borderId="0" xfId="56" applyNumberFormat="1" applyFont="1" applyFill="1">
      <alignment/>
      <protection/>
    </xf>
    <xf numFmtId="3" fontId="16" fillId="35" borderId="17" xfId="56" applyNumberFormat="1" applyFont="1" applyFill="1" applyBorder="1" applyAlignment="1">
      <alignment horizontal="right" vertical="center" indent="1"/>
      <protection/>
    </xf>
    <xf numFmtId="0" fontId="36" fillId="0" borderId="0" xfId="56" applyFont="1" applyAlignment="1">
      <alignment horizontal="right" vertical="center"/>
      <protection/>
    </xf>
    <xf numFmtId="0" fontId="22" fillId="0" borderId="0" xfId="56" applyFont="1" applyAlignment="1">
      <alignment wrapText="1"/>
      <protection/>
    </xf>
    <xf numFmtId="0" fontId="2" fillId="0" borderId="0" xfId="56" applyFont="1">
      <alignment/>
      <protection/>
    </xf>
    <xf numFmtId="0" fontId="13" fillId="0" borderId="0" xfId="56" applyFont="1" applyFill="1" applyBorder="1" applyAlignment="1">
      <alignment horizontal="center" vertical="center"/>
      <protection/>
    </xf>
    <xf numFmtId="0" fontId="13" fillId="0" borderId="0" xfId="56" applyFont="1" applyFill="1" applyBorder="1" applyAlignment="1">
      <alignment vertical="center"/>
      <protection/>
    </xf>
    <xf numFmtId="0" fontId="13" fillId="0" borderId="0" xfId="56" applyFont="1" applyFill="1" applyBorder="1" applyAlignment="1">
      <alignment horizontal="left"/>
      <protection/>
    </xf>
    <xf numFmtId="3" fontId="13" fillId="0" borderId="0" xfId="56" applyNumberFormat="1" applyFont="1" applyFill="1" applyBorder="1" applyAlignment="1">
      <alignment/>
      <protection/>
    </xf>
    <xf numFmtId="3" fontId="13" fillId="0" borderId="0" xfId="56" applyNumberFormat="1" applyFont="1" applyFill="1" applyBorder="1" applyAlignment="1">
      <alignment horizontal="right"/>
      <protection/>
    </xf>
    <xf numFmtId="3" fontId="17" fillId="0" borderId="0" xfId="56" applyNumberFormat="1" applyFont="1" applyFill="1" applyBorder="1" applyAlignment="1">
      <alignment horizontal="center" vertical="center" wrapText="1"/>
      <protection/>
    </xf>
    <xf numFmtId="3" fontId="17" fillId="0" borderId="0" xfId="56" applyNumberFormat="1" applyFont="1" applyFill="1" applyBorder="1" applyAlignment="1">
      <alignment vertical="center"/>
      <protection/>
    </xf>
    <xf numFmtId="3" fontId="13" fillId="0" borderId="0" xfId="56" applyNumberFormat="1" applyFont="1" applyFill="1" applyBorder="1" applyAlignment="1">
      <alignment horizontal="center" vertical="center" textRotation="90" wrapText="1"/>
      <protection/>
    </xf>
    <xf numFmtId="0" fontId="13" fillId="0" borderId="24" xfId="56" applyFont="1" applyFill="1" applyBorder="1" applyAlignment="1">
      <alignment horizontal="center" vertical="center" textRotation="90"/>
      <protection/>
    </xf>
    <xf numFmtId="3" fontId="17" fillId="0" borderId="24" xfId="56" applyNumberFormat="1" applyFont="1" applyFill="1" applyBorder="1" applyAlignment="1">
      <alignment horizontal="center" vertical="center" wrapText="1"/>
      <protection/>
    </xf>
    <xf numFmtId="3" fontId="17" fillId="0" borderId="33" xfId="56" applyNumberFormat="1" applyFont="1" applyFill="1" applyBorder="1" applyAlignment="1">
      <alignment horizontal="center" vertical="center" wrapText="1"/>
      <protection/>
    </xf>
    <xf numFmtId="3" fontId="17" fillId="0" borderId="55" xfId="56" applyNumberFormat="1" applyFont="1" applyBorder="1" applyAlignment="1">
      <alignment horizontal="center" vertical="center"/>
      <protection/>
    </xf>
    <xf numFmtId="3" fontId="17" fillId="0" borderId="55" xfId="56" applyNumberFormat="1" applyFont="1" applyFill="1" applyBorder="1" applyAlignment="1">
      <alignment horizontal="center" vertical="center" wrapText="1"/>
      <protection/>
    </xf>
    <xf numFmtId="0" fontId="13" fillId="0" borderId="24" xfId="56" applyFont="1" applyFill="1" applyBorder="1" applyAlignment="1">
      <alignment vertical="center"/>
      <protection/>
    </xf>
    <xf numFmtId="3" fontId="13" fillId="0" borderId="0" xfId="56" applyNumberFormat="1" applyFont="1" applyBorder="1" applyAlignment="1">
      <alignment vertical="center"/>
      <protection/>
    </xf>
    <xf numFmtId="3" fontId="17" fillId="0" borderId="0" xfId="56" applyNumberFormat="1" applyFont="1" applyBorder="1">
      <alignment/>
      <protection/>
    </xf>
    <xf numFmtId="0" fontId="13" fillId="0" borderId="24" xfId="56" applyFont="1" applyFill="1" applyBorder="1" applyAlignment="1">
      <alignment horizontal="left" vertical="center" wrapText="1"/>
      <protection/>
    </xf>
    <xf numFmtId="3" fontId="13" fillId="0" borderId="0" xfId="56" applyNumberFormat="1" applyFont="1" applyFill="1" applyBorder="1" applyAlignment="1">
      <alignment vertical="center" wrapText="1"/>
      <protection/>
    </xf>
    <xf numFmtId="3" fontId="44" fillId="0" borderId="24" xfId="56" applyNumberFormat="1" applyFont="1" applyFill="1" applyBorder="1" applyAlignment="1">
      <alignment horizontal="center" vertical="center" wrapText="1"/>
      <protection/>
    </xf>
    <xf numFmtId="3" fontId="17" fillId="0" borderId="34" xfId="56" applyNumberFormat="1" applyFont="1" applyFill="1" applyBorder="1" applyAlignment="1">
      <alignment horizontal="center" vertical="center" wrapText="1"/>
      <protection/>
    </xf>
    <xf numFmtId="3" fontId="17" fillId="0" borderId="46" xfId="56" applyNumberFormat="1" applyFont="1" applyFill="1" applyBorder="1" applyAlignment="1">
      <alignment horizontal="center" vertical="center" wrapText="1"/>
      <protection/>
    </xf>
    <xf numFmtId="3" fontId="17" fillId="0" borderId="24" xfId="56" applyNumberFormat="1" applyFont="1" applyBorder="1" applyAlignment="1">
      <alignment horizontal="center" vertical="center"/>
      <protection/>
    </xf>
    <xf numFmtId="0" fontId="13" fillId="0" borderId="0" xfId="56" applyFont="1" applyFill="1" applyBorder="1" applyAlignment="1">
      <alignment wrapText="1"/>
      <protection/>
    </xf>
    <xf numFmtId="0" fontId="17" fillId="0" borderId="24" xfId="56" applyFont="1" applyFill="1" applyBorder="1" applyAlignment="1">
      <alignment horizontal="left" vertical="center" wrapText="1"/>
      <protection/>
    </xf>
    <xf numFmtId="0" fontId="17" fillId="0" borderId="24" xfId="56" applyFont="1" applyBorder="1" applyAlignment="1">
      <alignment vertical="center" wrapText="1"/>
      <protection/>
    </xf>
    <xf numFmtId="0" fontId="17" fillId="0" borderId="0" xfId="56" applyFont="1" applyAlignment="1">
      <alignment wrapText="1"/>
      <protection/>
    </xf>
    <xf numFmtId="3" fontId="17" fillId="0" borderId="24" xfId="40" applyNumberFormat="1" applyFont="1" applyFill="1" applyBorder="1" applyAlignment="1">
      <alignment horizontal="right" vertical="center" indent="2"/>
    </xf>
    <xf numFmtId="167" fontId="17" fillId="0" borderId="24" xfId="40" applyNumberFormat="1" applyFont="1" applyFill="1" applyBorder="1" applyAlignment="1">
      <alignment horizontal="right" vertical="center" indent="2"/>
    </xf>
    <xf numFmtId="167" fontId="13" fillId="0" borderId="24" xfId="40" applyNumberFormat="1" applyFont="1" applyFill="1" applyBorder="1" applyAlignment="1">
      <alignment horizontal="right" vertical="center" indent="2"/>
    </xf>
    <xf numFmtId="167" fontId="13" fillId="0" borderId="24" xfId="40" applyNumberFormat="1" applyFont="1" applyBorder="1" applyAlignment="1">
      <alignment horizontal="right" vertical="center" indent="2"/>
    </xf>
    <xf numFmtId="3" fontId="17" fillId="0" borderId="33" xfId="40" applyNumberFormat="1" applyFont="1" applyFill="1" applyBorder="1" applyAlignment="1">
      <alignment horizontal="right" vertical="center" indent="2"/>
    </xf>
    <xf numFmtId="3" fontId="13" fillId="0" borderId="24" xfId="40" applyNumberFormat="1" applyFont="1" applyFill="1" applyBorder="1" applyAlignment="1">
      <alignment horizontal="right" vertical="center" indent="2"/>
    </xf>
    <xf numFmtId="3" fontId="13" fillId="0" borderId="24" xfId="40" applyNumberFormat="1" applyFont="1" applyBorder="1" applyAlignment="1">
      <alignment horizontal="right" vertical="center" indent="2"/>
    </xf>
    <xf numFmtId="3" fontId="44" fillId="0" borderId="33" xfId="40" applyNumberFormat="1" applyFont="1" applyFill="1" applyBorder="1" applyAlignment="1">
      <alignment horizontal="right" vertical="center" indent="2"/>
    </xf>
    <xf numFmtId="3" fontId="13" fillId="0" borderId="33" xfId="40" applyNumberFormat="1" applyFont="1" applyFill="1" applyBorder="1" applyAlignment="1">
      <alignment horizontal="right" vertical="center" wrapText="1" indent="2"/>
    </xf>
    <xf numFmtId="3" fontId="13" fillId="0" borderId="24" xfId="40" applyNumberFormat="1" applyFont="1" applyFill="1" applyBorder="1" applyAlignment="1">
      <alignment horizontal="right" vertical="center" wrapText="1" indent="2"/>
    </xf>
    <xf numFmtId="3" fontId="13" fillId="0" borderId="33" xfId="40" applyNumberFormat="1" applyFont="1" applyFill="1" applyBorder="1" applyAlignment="1">
      <alignment horizontal="right" vertical="center" indent="2"/>
    </xf>
    <xf numFmtId="167" fontId="17" fillId="0" borderId="24" xfId="40" applyNumberFormat="1" applyFont="1" applyFill="1" applyBorder="1" applyAlignment="1">
      <alignment horizontal="right" vertical="center" wrapText="1" indent="2"/>
    </xf>
    <xf numFmtId="167" fontId="17" fillId="0" borderId="34" xfId="40" applyNumberFormat="1" applyFont="1" applyFill="1" applyBorder="1" applyAlignment="1">
      <alignment horizontal="right" vertical="center" indent="2"/>
    </xf>
    <xf numFmtId="167" fontId="44" fillId="0" borderId="24" xfId="40" applyNumberFormat="1" applyFont="1" applyFill="1" applyBorder="1" applyAlignment="1">
      <alignment horizontal="right" vertical="center" indent="2"/>
    </xf>
    <xf numFmtId="167" fontId="17" fillId="0" borderId="46" xfId="40" applyNumberFormat="1" applyFont="1" applyFill="1" applyBorder="1" applyAlignment="1">
      <alignment horizontal="right" vertical="center" indent="2"/>
    </xf>
    <xf numFmtId="167" fontId="13" fillId="0" borderId="33" xfId="40" applyNumberFormat="1" applyFont="1" applyFill="1" applyBorder="1" applyAlignment="1">
      <alignment horizontal="right" vertical="center" wrapText="1" indent="2"/>
    </xf>
    <xf numFmtId="167" fontId="13" fillId="0" borderId="55" xfId="40" applyNumberFormat="1" applyFont="1" applyFill="1" applyBorder="1" applyAlignment="1">
      <alignment horizontal="right" vertical="center" wrapText="1" indent="2"/>
    </xf>
    <xf numFmtId="167" fontId="13" fillId="0" borderId="57" xfId="40" applyNumberFormat="1" applyFont="1" applyFill="1" applyBorder="1" applyAlignment="1">
      <alignment horizontal="right" vertical="center" wrapText="1" indent="2"/>
    </xf>
    <xf numFmtId="167" fontId="13" fillId="0" borderId="46" xfId="40" applyNumberFormat="1" applyFont="1" applyFill="1" applyBorder="1" applyAlignment="1">
      <alignment horizontal="right" vertical="center" wrapText="1" indent="2"/>
    </xf>
    <xf numFmtId="0" fontId="3" fillId="0" borderId="0" xfId="56" applyFont="1" applyAlignment="1">
      <alignment horizontal="center" vertical="center"/>
      <protection/>
    </xf>
    <xf numFmtId="0" fontId="20" fillId="0" borderId="0" xfId="56" applyFont="1" applyBorder="1" applyAlignment="1">
      <alignment horizontal="center" vertical="center" wrapText="1"/>
      <protection/>
    </xf>
    <xf numFmtId="3" fontId="17" fillId="0" borderId="53" xfId="56" applyNumberFormat="1" applyFont="1" applyBorder="1" applyAlignment="1">
      <alignment horizontal="right"/>
      <protection/>
    </xf>
    <xf numFmtId="0" fontId="23" fillId="0" borderId="0" xfId="56" applyFont="1" applyAlignment="1">
      <alignment horizontal="center" vertical="center"/>
      <protection/>
    </xf>
    <xf numFmtId="3" fontId="16" fillId="0" borderId="53" xfId="56" applyNumberFormat="1" applyFont="1" applyBorder="1" applyAlignment="1">
      <alignment horizontal="right"/>
      <protection/>
    </xf>
    <xf numFmtId="0" fontId="2" fillId="0" borderId="21" xfId="56" applyBorder="1" applyAlignment="1">
      <alignment horizontal="center"/>
      <protection/>
    </xf>
    <xf numFmtId="0" fontId="7" fillId="0" borderId="17" xfId="56" applyFont="1" applyBorder="1" applyAlignment="1">
      <alignment horizontal="center" vertical="center"/>
      <protection/>
    </xf>
    <xf numFmtId="0" fontId="5" fillId="0" borderId="0" xfId="56" applyFont="1" applyAlignment="1">
      <alignment horizontal="center"/>
      <protection/>
    </xf>
    <xf numFmtId="0" fontId="4" fillId="0" borderId="0" xfId="56" applyFont="1" applyBorder="1" applyAlignment="1">
      <alignment horizontal="right"/>
      <protection/>
    </xf>
    <xf numFmtId="0" fontId="5" fillId="0" borderId="0" xfId="56" applyFont="1" applyAlignment="1">
      <alignment horizontal="center" vertical="center" wrapText="1"/>
      <protection/>
    </xf>
    <xf numFmtId="0" fontId="7" fillId="0" borderId="21" xfId="56" applyFont="1" applyBorder="1" applyAlignment="1">
      <alignment horizontal="center" vertical="center"/>
      <protection/>
    </xf>
    <xf numFmtId="0" fontId="7" fillId="0" borderId="0" xfId="56" applyFont="1" applyBorder="1" applyAlignment="1">
      <alignment horizontal="center" vertical="center"/>
      <protection/>
    </xf>
    <xf numFmtId="3" fontId="13" fillId="0" borderId="33" xfId="56" applyNumberFormat="1" applyFont="1" applyFill="1" applyBorder="1" applyAlignment="1">
      <alignment horizontal="center" vertical="center" wrapText="1"/>
      <protection/>
    </xf>
    <xf numFmtId="3" fontId="13" fillId="0" borderId="34" xfId="56" applyNumberFormat="1" applyFont="1" applyFill="1" applyBorder="1" applyAlignment="1">
      <alignment horizontal="center" vertical="center" wrapText="1"/>
      <protection/>
    </xf>
    <xf numFmtId="3" fontId="45" fillId="0" borderId="33" xfId="56" applyNumberFormat="1" applyFont="1" applyFill="1" applyBorder="1" applyAlignment="1">
      <alignment horizontal="center" vertical="center" wrapText="1"/>
      <protection/>
    </xf>
    <xf numFmtId="3" fontId="45" fillId="0" borderId="34" xfId="56" applyNumberFormat="1" applyFont="1" applyFill="1" applyBorder="1" applyAlignment="1">
      <alignment horizontal="center" vertical="center" wrapText="1"/>
      <protection/>
    </xf>
    <xf numFmtId="0" fontId="13" fillId="0" borderId="24" xfId="56" applyFont="1" applyFill="1" applyBorder="1" applyAlignment="1">
      <alignment horizontal="center" vertical="center" wrapText="1"/>
      <protection/>
    </xf>
    <xf numFmtId="3" fontId="13" fillId="0" borderId="46" xfId="56" applyNumberFormat="1" applyFont="1" applyFill="1" applyBorder="1" applyAlignment="1">
      <alignment horizontal="center" vertical="center" wrapText="1"/>
      <protection/>
    </xf>
    <xf numFmtId="0" fontId="13" fillId="0" borderId="57" xfId="56" applyFont="1" applyFill="1" applyBorder="1" applyAlignment="1">
      <alignment horizontal="center" vertical="center"/>
      <protection/>
    </xf>
    <xf numFmtId="0" fontId="13" fillId="0" borderId="53" xfId="56" applyFont="1" applyFill="1" applyBorder="1" applyAlignment="1">
      <alignment horizontal="center" vertical="center"/>
      <protection/>
    </xf>
    <xf numFmtId="0" fontId="13" fillId="0" borderId="24" xfId="56" applyFont="1" applyFill="1" applyBorder="1" applyAlignment="1">
      <alignment horizontal="left" vertical="center" wrapText="1"/>
      <protection/>
    </xf>
    <xf numFmtId="3" fontId="13" fillId="0" borderId="24" xfId="56" applyNumberFormat="1" applyFont="1" applyFill="1" applyBorder="1" applyAlignment="1">
      <alignment horizontal="center" vertical="center" wrapText="1"/>
      <protection/>
    </xf>
    <xf numFmtId="0" fontId="36" fillId="0" borderId="0" xfId="56" applyFont="1" applyAlignment="1">
      <alignment horizontal="center" vertical="center"/>
      <protection/>
    </xf>
    <xf numFmtId="0" fontId="90" fillId="0" borderId="0" xfId="0" applyFont="1" applyAlignment="1">
      <alignment horizontal="center" vertical="center"/>
    </xf>
    <xf numFmtId="0" fontId="13" fillId="0" borderId="0" xfId="56" applyFont="1" applyFill="1" applyBorder="1" applyAlignment="1">
      <alignment horizontal="center" vertical="center"/>
      <protection/>
    </xf>
    <xf numFmtId="3" fontId="13" fillId="0" borderId="0" xfId="56" applyNumberFormat="1" applyFont="1" applyFill="1" applyBorder="1" applyAlignment="1">
      <alignment horizontal="center" vertical="center" wrapText="1"/>
      <protection/>
    </xf>
    <xf numFmtId="0" fontId="13" fillId="0" borderId="21" xfId="56" applyFont="1" applyFill="1" applyBorder="1" applyAlignment="1">
      <alignment horizontal="center" vertical="center"/>
      <protection/>
    </xf>
    <xf numFmtId="3" fontId="13" fillId="0" borderId="24" xfId="56" applyNumberFormat="1" applyFont="1" applyBorder="1" applyAlignment="1">
      <alignment horizontal="center" vertical="center" wrapText="1"/>
      <protection/>
    </xf>
    <xf numFmtId="3" fontId="13" fillId="0" borderId="33" xfId="56" applyNumberFormat="1" applyFont="1" applyFill="1" applyBorder="1" applyAlignment="1">
      <alignment horizontal="center" vertical="center"/>
      <protection/>
    </xf>
    <xf numFmtId="3" fontId="13" fillId="0" borderId="34" xfId="56" applyNumberFormat="1" applyFont="1" applyFill="1" applyBorder="1" applyAlignment="1">
      <alignment horizontal="center" vertical="center"/>
      <protection/>
    </xf>
    <xf numFmtId="3" fontId="14" fillId="33" borderId="58" xfId="56" applyNumberFormat="1" applyFont="1" applyFill="1" applyBorder="1" applyAlignment="1">
      <alignment horizontal="center" vertical="center" wrapText="1"/>
      <protection/>
    </xf>
    <xf numFmtId="3" fontId="14" fillId="33" borderId="59" xfId="56" applyNumberFormat="1" applyFont="1" applyFill="1" applyBorder="1" applyAlignment="1">
      <alignment horizontal="center" vertical="center" wrapText="1"/>
      <protection/>
    </xf>
    <xf numFmtId="3" fontId="14" fillId="33" borderId="57" xfId="56" applyNumberFormat="1" applyFont="1" applyFill="1" applyBorder="1" applyAlignment="1">
      <alignment horizontal="center" vertical="center" wrapText="1"/>
      <protection/>
    </xf>
    <xf numFmtId="3" fontId="14" fillId="33" borderId="35" xfId="56" applyNumberFormat="1" applyFont="1" applyFill="1" applyBorder="1" applyAlignment="1">
      <alignment horizontal="center" vertical="center" wrapText="1"/>
      <protection/>
    </xf>
    <xf numFmtId="3" fontId="14" fillId="0" borderId="58" xfId="56" applyNumberFormat="1" applyFont="1" applyBorder="1" applyAlignment="1">
      <alignment horizontal="center" vertical="center" wrapText="1"/>
      <protection/>
    </xf>
    <xf numFmtId="3" fontId="14" fillId="0" borderId="59" xfId="56" applyNumberFormat="1" applyFont="1" applyBorder="1" applyAlignment="1">
      <alignment horizontal="center" vertical="center" wrapText="1"/>
      <protection/>
    </xf>
    <xf numFmtId="3" fontId="14" fillId="0" borderId="57" xfId="56" applyNumberFormat="1" applyFont="1" applyBorder="1" applyAlignment="1">
      <alignment horizontal="center" vertical="center" wrapText="1"/>
      <protection/>
    </xf>
    <xf numFmtId="3" fontId="14" fillId="0" borderId="35" xfId="56" applyNumberFormat="1" applyFont="1" applyBorder="1" applyAlignment="1">
      <alignment horizontal="center" vertical="center" wrapText="1"/>
      <protection/>
    </xf>
    <xf numFmtId="3" fontId="14" fillId="0" borderId="33" xfId="56" applyNumberFormat="1" applyFont="1" applyBorder="1" applyAlignment="1">
      <alignment horizontal="center" vertical="center" wrapText="1"/>
      <protection/>
    </xf>
    <xf numFmtId="3" fontId="14" fillId="0" borderId="46" xfId="56" applyNumberFormat="1" applyFont="1" applyBorder="1" applyAlignment="1">
      <alignment horizontal="center" vertical="center" wrapText="1"/>
      <protection/>
    </xf>
    <xf numFmtId="0" fontId="88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41" fillId="0" borderId="0" xfId="56" applyFont="1" applyAlignment="1">
      <alignment horizontal="center" vertical="center"/>
      <protection/>
    </xf>
    <xf numFmtId="0" fontId="13" fillId="0" borderId="60" xfId="56" applyFont="1" applyBorder="1" applyAlignment="1">
      <alignment horizontal="center" vertical="center"/>
      <protection/>
    </xf>
    <xf numFmtId="0" fontId="13" fillId="0" borderId="56" xfId="56" applyFont="1" applyBorder="1" applyAlignment="1">
      <alignment horizontal="center" vertical="center"/>
      <protection/>
    </xf>
    <xf numFmtId="0" fontId="14" fillId="0" borderId="60" xfId="56" applyFont="1" applyBorder="1" applyAlignment="1">
      <alignment horizontal="center" vertical="center" textRotation="90"/>
      <protection/>
    </xf>
    <xf numFmtId="0" fontId="14" fillId="0" borderId="56" xfId="56" applyFont="1" applyBorder="1" applyAlignment="1">
      <alignment horizontal="center" vertical="center" textRotation="90"/>
      <protection/>
    </xf>
    <xf numFmtId="0" fontId="14" fillId="0" borderId="59" xfId="56" applyFont="1" applyBorder="1" applyAlignment="1">
      <alignment horizontal="center" vertical="center"/>
      <protection/>
    </xf>
    <xf numFmtId="0" fontId="14" fillId="0" borderId="61" xfId="56" applyFont="1" applyBorder="1" applyAlignment="1">
      <alignment horizontal="center" vertical="center"/>
      <protection/>
    </xf>
    <xf numFmtId="3" fontId="12" fillId="0" borderId="58" xfId="56" applyNumberFormat="1" applyFont="1" applyBorder="1" applyAlignment="1">
      <alignment horizontal="center" vertical="center"/>
      <protection/>
    </xf>
    <xf numFmtId="3" fontId="12" fillId="0" borderId="52" xfId="56" applyNumberFormat="1" applyFont="1" applyBorder="1" applyAlignment="1">
      <alignment horizontal="center" vertical="center"/>
      <protection/>
    </xf>
    <xf numFmtId="0" fontId="15" fillId="0" borderId="24" xfId="56" applyFont="1" applyBorder="1" applyAlignment="1">
      <alignment horizontal="center" vertical="center"/>
      <protection/>
    </xf>
    <xf numFmtId="0" fontId="8" fillId="33" borderId="33" xfId="56" applyFont="1" applyFill="1" applyBorder="1" applyAlignment="1">
      <alignment horizontal="center" vertical="center"/>
      <protection/>
    </xf>
    <xf numFmtId="0" fontId="8" fillId="33" borderId="34" xfId="56" applyFont="1" applyFill="1" applyBorder="1" applyAlignment="1">
      <alignment horizontal="center" vertical="center"/>
      <protection/>
    </xf>
    <xf numFmtId="0" fontId="12" fillId="33" borderId="33" xfId="56" applyFont="1" applyFill="1" applyBorder="1" applyAlignment="1">
      <alignment horizontal="center" vertical="center"/>
      <protection/>
    </xf>
    <xf numFmtId="0" fontId="12" fillId="33" borderId="34" xfId="56" applyFont="1" applyFill="1" applyBorder="1" applyAlignment="1">
      <alignment horizontal="center" vertical="center"/>
      <protection/>
    </xf>
    <xf numFmtId="49" fontId="8" fillId="33" borderId="33" xfId="56" applyNumberFormat="1" applyFont="1" applyFill="1" applyBorder="1" applyAlignment="1">
      <alignment horizontal="center" vertical="center" wrapText="1"/>
      <protection/>
    </xf>
    <xf numFmtId="49" fontId="8" fillId="33" borderId="34" xfId="56" applyNumberFormat="1" applyFont="1" applyFill="1" applyBorder="1" applyAlignment="1">
      <alignment horizontal="center" vertical="center" wrapText="1"/>
      <protection/>
    </xf>
    <xf numFmtId="0" fontId="8" fillId="33" borderId="24" xfId="56" applyFont="1" applyFill="1" applyBorder="1" applyAlignment="1">
      <alignment horizontal="left" vertical="center"/>
      <protection/>
    </xf>
    <xf numFmtId="0" fontId="7" fillId="0" borderId="0" xfId="56" applyFont="1" applyAlignment="1">
      <alignment horizontal="left" vertical="center"/>
      <protection/>
    </xf>
    <xf numFmtId="0" fontId="5" fillId="0" borderId="0" xfId="56" applyFont="1" applyAlignment="1">
      <alignment horizontal="center" vertical="center"/>
      <protection/>
    </xf>
    <xf numFmtId="0" fontId="32" fillId="0" borderId="0" xfId="56" applyFont="1" applyAlignment="1">
      <alignment horizontal="center" vertical="center"/>
      <protection/>
    </xf>
    <xf numFmtId="0" fontId="7" fillId="0" borderId="29" xfId="56" applyFont="1" applyBorder="1" applyAlignment="1">
      <alignment horizontal="center" vertical="center"/>
      <protection/>
    </xf>
    <xf numFmtId="0" fontId="7" fillId="0" borderId="49" xfId="56" applyFont="1" applyBorder="1" applyAlignment="1">
      <alignment horizontal="center" vertical="center"/>
      <protection/>
    </xf>
    <xf numFmtId="0" fontId="18" fillId="0" borderId="0" xfId="56" applyFont="1" applyFill="1" applyBorder="1" applyAlignment="1">
      <alignment horizontal="center" vertical="center" wrapText="1"/>
      <protection/>
    </xf>
    <xf numFmtId="0" fontId="3" fillId="0" borderId="0" xfId="56" applyFont="1" applyAlignment="1">
      <alignment horizontal="center" vertical="top"/>
      <protection/>
    </xf>
    <xf numFmtId="0" fontId="18" fillId="0" borderId="0" xfId="56" applyFont="1" applyFill="1" applyAlignment="1">
      <alignment horizontal="center" vertical="center" wrapText="1"/>
      <protection/>
    </xf>
    <xf numFmtId="0" fontId="18" fillId="0" borderId="0" xfId="56" applyFont="1" applyAlignment="1">
      <alignment horizontal="center" vertical="center" wrapText="1"/>
      <protection/>
    </xf>
    <xf numFmtId="0" fontId="23" fillId="0" borderId="0" xfId="56" applyFont="1" applyAlignment="1">
      <alignment horizontal="center"/>
      <protection/>
    </xf>
    <xf numFmtId="0" fontId="28" fillId="0" borderId="0" xfId="56" applyFont="1" applyAlignment="1">
      <alignment horizontal="center" vertical="center"/>
      <protection/>
    </xf>
    <xf numFmtId="0" fontId="29" fillId="0" borderId="0" xfId="0" applyFont="1" applyAlignment="1">
      <alignment horizontal="center"/>
    </xf>
    <xf numFmtId="0" fontId="21" fillId="0" borderId="0" xfId="56" applyFont="1" applyFill="1" applyBorder="1" applyAlignment="1">
      <alignment horizontal="center" vertic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  <cellStyle name="Százalék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530"/>
  <sheetViews>
    <sheetView view="pageBreakPreview" zoomScale="60" zoomScaleNormal="130" zoomScalePageLayoutView="0" workbookViewId="0" topLeftCell="A16">
      <selection activeCell="H61" sqref="H61"/>
    </sheetView>
  </sheetViews>
  <sheetFormatPr defaultColWidth="8.8515625" defaultRowHeight="15"/>
  <cols>
    <col min="1" max="1" width="9.00390625" style="56" customWidth="1"/>
    <col min="2" max="2" width="67.00390625" style="94" customWidth="1"/>
    <col min="3" max="3" width="22.00390625" style="94" customWidth="1"/>
    <col min="4" max="4" width="20.8515625" style="105" customWidth="1"/>
    <col min="5" max="5" width="8.8515625" style="21" customWidth="1"/>
    <col min="6" max="6" width="24.57421875" style="21" customWidth="1"/>
    <col min="7" max="16384" width="8.8515625" style="21" customWidth="1"/>
  </cols>
  <sheetData>
    <row r="1" spans="1:8" ht="23.25" customHeight="1">
      <c r="A1" s="336" t="s">
        <v>405</v>
      </c>
      <c r="B1" s="336"/>
      <c r="C1" s="336"/>
      <c r="D1" s="336"/>
      <c r="E1" s="135"/>
      <c r="F1" s="135"/>
      <c r="G1" s="135"/>
      <c r="H1" s="93"/>
    </row>
    <row r="2" spans="1:8" ht="23.25" customHeight="1">
      <c r="A2" s="127"/>
      <c r="B2" s="127"/>
      <c r="C2" s="127"/>
      <c r="D2" s="117"/>
      <c r="E2" s="117"/>
      <c r="F2" s="93"/>
      <c r="G2" s="93"/>
      <c r="H2" s="93"/>
    </row>
    <row r="3" spans="1:9" ht="42" customHeight="1">
      <c r="A3" s="334" t="s">
        <v>262</v>
      </c>
      <c r="B3" s="334"/>
      <c r="C3" s="334"/>
      <c r="D3" s="334"/>
      <c r="E3" s="95"/>
      <c r="F3" s="95"/>
      <c r="G3" s="95"/>
      <c r="H3" s="120"/>
      <c r="I3" s="95"/>
    </row>
    <row r="4" spans="1:5" ht="18.75" customHeight="1">
      <c r="A4" s="96"/>
      <c r="B4" s="97"/>
      <c r="C4" s="97"/>
      <c r="D4" s="97"/>
      <c r="E4" s="97"/>
    </row>
    <row r="5" spans="2:5" ht="16.5" thickBot="1">
      <c r="B5" s="337" t="s">
        <v>258</v>
      </c>
      <c r="C5" s="337"/>
      <c r="D5" s="98"/>
      <c r="E5" s="121"/>
    </row>
    <row r="6" spans="2:5" ht="33" customHeight="1">
      <c r="B6" s="212" t="s">
        <v>102</v>
      </c>
      <c r="C6" s="99" t="s">
        <v>259</v>
      </c>
      <c r="D6" s="99" t="s">
        <v>325</v>
      </c>
      <c r="E6" s="101"/>
    </row>
    <row r="7" spans="2:6" ht="15">
      <c r="B7" s="118" t="s">
        <v>166</v>
      </c>
      <c r="C7" s="178">
        <v>70806800</v>
      </c>
      <c r="D7" s="223">
        <v>70806800</v>
      </c>
      <c r="E7" s="102" t="s">
        <v>329</v>
      </c>
      <c r="F7" s="223">
        <v>116656482</v>
      </c>
    </row>
    <row r="8" spans="2:5" ht="15">
      <c r="B8" s="123" t="s">
        <v>167</v>
      </c>
      <c r="C8" s="179">
        <v>9024810</v>
      </c>
      <c r="D8" s="224">
        <v>9024810</v>
      </c>
      <c r="E8" s="102"/>
    </row>
    <row r="9" spans="2:5" ht="15">
      <c r="B9" s="123" t="s">
        <v>168</v>
      </c>
      <c r="C9" s="179">
        <v>6400000</v>
      </c>
      <c r="D9" s="224">
        <v>6400000</v>
      </c>
      <c r="E9" s="102"/>
    </row>
    <row r="10" spans="2:4" ht="15">
      <c r="B10" s="123" t="s">
        <v>169</v>
      </c>
      <c r="C10" s="179">
        <v>522123</v>
      </c>
      <c r="D10" s="224">
        <v>522123</v>
      </c>
    </row>
    <row r="11" spans="2:4" ht="15">
      <c r="B11" s="123" t="s">
        <v>170</v>
      </c>
      <c r="C11" s="179">
        <v>4183610</v>
      </c>
      <c r="D11" s="224">
        <v>4183610</v>
      </c>
    </row>
    <row r="12" spans="2:4" ht="15">
      <c r="B12" s="123" t="s">
        <v>171</v>
      </c>
      <c r="C12" s="179">
        <v>6768900</v>
      </c>
      <c r="D12" s="224">
        <v>6768900</v>
      </c>
    </row>
    <row r="13" spans="2:4" ht="15">
      <c r="B13" s="123" t="s">
        <v>103</v>
      </c>
      <c r="C13" s="179">
        <v>17601812</v>
      </c>
      <c r="D13" s="224">
        <v>17601812</v>
      </c>
    </row>
    <row r="14" spans="2:4" ht="15">
      <c r="B14" s="123" t="s">
        <v>326</v>
      </c>
      <c r="C14" s="179">
        <v>0</v>
      </c>
      <c r="D14" s="224">
        <v>266827</v>
      </c>
    </row>
    <row r="15" spans="2:4" ht="15">
      <c r="B15" s="123" t="s">
        <v>327</v>
      </c>
      <c r="C15" s="179">
        <v>0</v>
      </c>
      <c r="D15" s="224">
        <v>1000000</v>
      </c>
    </row>
    <row r="16" spans="2:4" ht="15">
      <c r="B16" s="123" t="s">
        <v>263</v>
      </c>
      <c r="C16" s="179">
        <v>49661412</v>
      </c>
      <c r="D16" s="179">
        <v>54041004</v>
      </c>
    </row>
    <row r="17" spans="2:6" ht="15">
      <c r="B17" s="123" t="s">
        <v>242</v>
      </c>
      <c r="C17" s="179">
        <v>24345000</v>
      </c>
      <c r="D17" s="222">
        <v>24345000</v>
      </c>
      <c r="E17" s="21" t="s">
        <v>330</v>
      </c>
      <c r="F17" s="222">
        <v>78984058</v>
      </c>
    </row>
    <row r="18" spans="2:4" ht="15">
      <c r="B18" s="123" t="s">
        <v>104</v>
      </c>
      <c r="C18" s="179">
        <v>15215800</v>
      </c>
      <c r="D18" s="222">
        <f>12017760+1962000+3061019</f>
        <v>17040779</v>
      </c>
    </row>
    <row r="19" spans="2:4" ht="15">
      <c r="B19" s="123" t="s">
        <v>105</v>
      </c>
      <c r="C19" s="179">
        <v>17495040</v>
      </c>
      <c r="D19" s="222">
        <f>18898560-974600</f>
        <v>17923960</v>
      </c>
    </row>
    <row r="20" spans="2:4" ht="15">
      <c r="B20" s="123" t="s">
        <v>106</v>
      </c>
      <c r="C20" s="179">
        <v>19396358</v>
      </c>
      <c r="D20" s="222">
        <v>18376429</v>
      </c>
    </row>
    <row r="21" spans="2:5" ht="15">
      <c r="B21" s="123" t="s">
        <v>172</v>
      </c>
      <c r="C21" s="179">
        <v>964440</v>
      </c>
      <c r="D21" s="222">
        <v>1297890</v>
      </c>
      <c r="E21" s="21">
        <v>1</v>
      </c>
    </row>
    <row r="22" spans="2:4" ht="15">
      <c r="B22" s="123" t="s">
        <v>107</v>
      </c>
      <c r="C22" s="179">
        <v>2857980</v>
      </c>
      <c r="D22" s="179">
        <v>3730994</v>
      </c>
    </row>
    <row r="23" spans="2:4" ht="15">
      <c r="B23" s="123" t="s">
        <v>94</v>
      </c>
      <c r="C23" s="179">
        <v>81600</v>
      </c>
      <c r="D23" s="224">
        <v>81600</v>
      </c>
    </row>
    <row r="24" spans="2:4" ht="15">
      <c r="B24" s="123" t="s">
        <v>264</v>
      </c>
      <c r="C24" s="179">
        <v>2000000</v>
      </c>
      <c r="D24" s="222">
        <v>3061019</v>
      </c>
    </row>
    <row r="25" spans="2:4" ht="15.75" thickBot="1">
      <c r="B25" s="136" t="s">
        <v>331</v>
      </c>
      <c r="C25" s="180">
        <v>29984000</v>
      </c>
      <c r="D25" s="180">
        <f>12361641-D24</f>
        <v>9300622</v>
      </c>
    </row>
    <row r="26" spans="2:4" ht="15.75" thickBot="1">
      <c r="B26" s="225" t="s">
        <v>332</v>
      </c>
      <c r="C26" s="226">
        <v>0</v>
      </c>
      <c r="D26" s="226">
        <v>243289</v>
      </c>
    </row>
    <row r="27" spans="2:4" ht="19.5" customHeight="1" thickBot="1">
      <c r="B27" s="213" t="s">
        <v>108</v>
      </c>
      <c r="C27" s="139">
        <f>SUM(C7:C26)</f>
        <v>277309685</v>
      </c>
      <c r="D27" s="139">
        <f>+SUM(D7:D26)</f>
        <v>266017468</v>
      </c>
    </row>
    <row r="28" spans="2:5" ht="15">
      <c r="B28" s="103" t="s">
        <v>109</v>
      </c>
      <c r="C28" s="181">
        <v>12600000</v>
      </c>
      <c r="D28" s="181">
        <v>12842600</v>
      </c>
      <c r="E28" s="338" t="s">
        <v>328</v>
      </c>
    </row>
    <row r="29" spans="2:5" ht="15">
      <c r="B29" s="123" t="s">
        <v>110</v>
      </c>
      <c r="C29" s="179">
        <v>9915000</v>
      </c>
      <c r="D29" s="179">
        <v>103031729</v>
      </c>
      <c r="E29" s="338"/>
    </row>
    <row r="30" spans="2:5" ht="15">
      <c r="B30" s="123" t="s">
        <v>334</v>
      </c>
      <c r="C30" s="179">
        <v>6245115</v>
      </c>
      <c r="D30" s="179">
        <v>6245115</v>
      </c>
      <c r="E30" s="338"/>
    </row>
    <row r="31" spans="2:4" ht="15">
      <c r="B31" s="123" t="s">
        <v>173</v>
      </c>
      <c r="C31" s="179">
        <v>640000</v>
      </c>
      <c r="D31" s="179">
        <v>0</v>
      </c>
    </row>
    <row r="32" spans="2:4" ht="15">
      <c r="B32" s="122" t="s">
        <v>111</v>
      </c>
      <c r="C32" s="182">
        <v>3500000</v>
      </c>
      <c r="D32" s="182">
        <v>3500000</v>
      </c>
    </row>
    <row r="33" spans="2:4" ht="15.75" thickBot="1">
      <c r="B33" s="122" t="s">
        <v>333</v>
      </c>
      <c r="C33" s="174">
        <v>0</v>
      </c>
      <c r="D33" s="174">
        <f>1544000+680000+640000</f>
        <v>2864000</v>
      </c>
    </row>
    <row r="34" spans="2:6" ht="19.5" customHeight="1" thickBot="1">
      <c r="B34" s="213" t="s">
        <v>112</v>
      </c>
      <c r="C34" s="139">
        <f>SUM(C28:C33)</f>
        <v>32900115</v>
      </c>
      <c r="D34" s="139">
        <f>SUM(D28:D33)</f>
        <v>128483444</v>
      </c>
      <c r="F34" s="21">
        <v>128483444</v>
      </c>
    </row>
    <row r="35" spans="2:5" ht="15">
      <c r="B35" s="123" t="s">
        <v>174</v>
      </c>
      <c r="C35" s="179">
        <v>7000000</v>
      </c>
      <c r="D35" s="179">
        <v>7000000</v>
      </c>
      <c r="E35" s="104"/>
    </row>
    <row r="36" spans="2:5" ht="15">
      <c r="B36" s="123" t="s">
        <v>265</v>
      </c>
      <c r="C36" s="179">
        <v>26000000</v>
      </c>
      <c r="D36" s="179">
        <v>26000000</v>
      </c>
      <c r="E36" s="102"/>
    </row>
    <row r="37" spans="2:5" ht="15">
      <c r="B37" s="123" t="s">
        <v>113</v>
      </c>
      <c r="C37" s="179">
        <v>1000000</v>
      </c>
      <c r="D37" s="179">
        <v>1000000</v>
      </c>
      <c r="E37" s="102"/>
    </row>
    <row r="38" spans="2:5" ht="15">
      <c r="B38" s="123" t="s">
        <v>175</v>
      </c>
      <c r="C38" s="179">
        <v>3800000</v>
      </c>
      <c r="D38" s="179">
        <v>3800000</v>
      </c>
      <c r="E38" s="102"/>
    </row>
    <row r="39" spans="2:5" ht="15">
      <c r="B39" s="123" t="s">
        <v>114</v>
      </c>
      <c r="C39" s="179">
        <v>5000000</v>
      </c>
      <c r="D39" s="179">
        <v>5000000</v>
      </c>
      <c r="E39" s="102"/>
    </row>
    <row r="40" spans="2:5" ht="15.75" thickBot="1">
      <c r="B40" s="122" t="s">
        <v>115</v>
      </c>
      <c r="C40" s="182">
        <v>50000</v>
      </c>
      <c r="D40" s="182">
        <v>70000</v>
      </c>
      <c r="E40" s="102"/>
    </row>
    <row r="41" spans="2:5" ht="19.5" customHeight="1" thickBot="1">
      <c r="B41" s="213" t="s">
        <v>116</v>
      </c>
      <c r="C41" s="139">
        <f>SUM(C35:C40)</f>
        <v>42850000</v>
      </c>
      <c r="D41" s="139">
        <f>SUM(D35:D40)</f>
        <v>42870000</v>
      </c>
      <c r="E41" s="102"/>
    </row>
    <row r="42" spans="2:5" ht="15">
      <c r="B42" s="123" t="s">
        <v>117</v>
      </c>
      <c r="C42" s="179">
        <v>1200000</v>
      </c>
      <c r="D42" s="179">
        <v>1200000</v>
      </c>
      <c r="E42" s="102"/>
    </row>
    <row r="43" spans="2:5" ht="15">
      <c r="B43" s="123" t="s">
        <v>118</v>
      </c>
      <c r="C43" s="179">
        <v>1455000</v>
      </c>
      <c r="D43" s="179">
        <v>2021768</v>
      </c>
      <c r="E43" s="102"/>
    </row>
    <row r="44" spans="2:5" ht="15">
      <c r="B44" s="123" t="s">
        <v>119</v>
      </c>
      <c r="C44" s="179">
        <v>13788000</v>
      </c>
      <c r="D44" s="179">
        <v>13788000</v>
      </c>
      <c r="E44" s="102"/>
    </row>
    <row r="45" spans="2:5" ht="15">
      <c r="B45" s="123" t="s">
        <v>120</v>
      </c>
      <c r="C45" s="179">
        <v>1150000</v>
      </c>
      <c r="D45" s="179">
        <v>3786273</v>
      </c>
      <c r="E45" s="102"/>
    </row>
    <row r="46" spans="2:5" ht="15">
      <c r="B46" s="103" t="s">
        <v>121</v>
      </c>
      <c r="C46" s="181">
        <v>8000000</v>
      </c>
      <c r="D46" s="181">
        <v>9489530</v>
      </c>
      <c r="E46" s="102"/>
    </row>
    <row r="47" spans="2:5" ht="15">
      <c r="B47" s="123" t="s">
        <v>122</v>
      </c>
      <c r="C47" s="179">
        <v>6069000</v>
      </c>
      <c r="D47" s="179">
        <v>6069000</v>
      </c>
      <c r="E47" s="102"/>
    </row>
    <row r="48" spans="2:5" ht="15">
      <c r="B48" s="123" t="s">
        <v>123</v>
      </c>
      <c r="C48" s="179">
        <v>450000</v>
      </c>
      <c r="D48" s="179">
        <v>1054000</v>
      </c>
      <c r="E48" s="102"/>
    </row>
    <row r="49" spans="2:5" ht="15">
      <c r="B49" s="123" t="s">
        <v>124</v>
      </c>
      <c r="C49" s="179">
        <v>7000</v>
      </c>
      <c r="D49" s="179">
        <v>7000</v>
      </c>
      <c r="E49" s="102"/>
    </row>
    <row r="50" spans="2:5" ht="15">
      <c r="B50" s="122" t="s">
        <v>335</v>
      </c>
      <c r="C50" s="182">
        <v>0</v>
      </c>
      <c r="D50" s="182">
        <v>144812</v>
      </c>
      <c r="E50" s="102"/>
    </row>
    <row r="51" spans="2:5" ht="18.75" customHeight="1" thickBot="1">
      <c r="B51" s="122" t="s">
        <v>125</v>
      </c>
      <c r="C51" s="182">
        <v>5480000</v>
      </c>
      <c r="D51" s="182">
        <v>6217753</v>
      </c>
      <c r="E51" s="102"/>
    </row>
    <row r="52" spans="2:5" ht="19.5" customHeight="1" thickBot="1">
      <c r="B52" s="213" t="s">
        <v>126</v>
      </c>
      <c r="C52" s="139">
        <f>SUM(C42:C51)</f>
        <v>37599000</v>
      </c>
      <c r="D52" s="139">
        <f>SUM(D42:D51)</f>
        <v>43778136</v>
      </c>
      <c r="E52" s="104"/>
    </row>
    <row r="53" spans="2:5" ht="19.5" customHeight="1" thickBot="1">
      <c r="B53" s="168" t="s">
        <v>176</v>
      </c>
      <c r="C53" s="169">
        <v>500000</v>
      </c>
      <c r="D53" s="169">
        <v>500000</v>
      </c>
      <c r="E53" s="104"/>
    </row>
    <row r="54" spans="2:5" ht="19.5" customHeight="1" thickBot="1">
      <c r="B54" s="214" t="s">
        <v>177</v>
      </c>
      <c r="C54" s="139">
        <v>500000</v>
      </c>
      <c r="D54" s="139">
        <v>500000</v>
      </c>
      <c r="E54" s="104"/>
    </row>
    <row r="55" spans="2:5" ht="19.5" customHeight="1" thickBot="1">
      <c r="B55" s="170" t="s">
        <v>266</v>
      </c>
      <c r="C55" s="171">
        <v>60200000</v>
      </c>
      <c r="D55" s="171">
        <v>62345375</v>
      </c>
      <c r="E55" s="104"/>
    </row>
    <row r="56" spans="2:5" ht="19.5" customHeight="1">
      <c r="B56" s="227" t="s">
        <v>336</v>
      </c>
      <c r="C56" s="228">
        <v>0</v>
      </c>
      <c r="D56" s="171">
        <v>82133635</v>
      </c>
      <c r="E56" s="104"/>
    </row>
    <row r="57" spans="2:5" ht="19.5" customHeight="1">
      <c r="B57" s="172" t="s">
        <v>267</v>
      </c>
      <c r="C57" s="173">
        <v>1500000</v>
      </c>
      <c r="D57" s="173">
        <v>1500000</v>
      </c>
      <c r="E57" s="104"/>
    </row>
    <row r="58" spans="2:5" ht="15.75" thickBot="1">
      <c r="B58" s="172" t="s">
        <v>127</v>
      </c>
      <c r="C58" s="173">
        <v>200000</v>
      </c>
      <c r="D58" s="173">
        <v>200000</v>
      </c>
      <c r="E58" s="104"/>
    </row>
    <row r="59" spans="2:5" ht="19.5" customHeight="1" thickBot="1">
      <c r="B59" s="213" t="s">
        <v>14</v>
      </c>
      <c r="C59" s="139">
        <f>SUM(C55:C58)</f>
        <v>61900000</v>
      </c>
      <c r="D59" s="139">
        <f>SUM(D55:D58)</f>
        <v>146179010</v>
      </c>
      <c r="E59" s="104"/>
    </row>
    <row r="60" spans="2:5" ht="15.75" thickBot="1">
      <c r="B60" s="106" t="s">
        <v>249</v>
      </c>
      <c r="C60" s="174">
        <v>71003000</v>
      </c>
      <c r="D60" s="174">
        <v>72042582</v>
      </c>
      <c r="E60" s="104"/>
    </row>
    <row r="61" spans="2:5" ht="19.5" customHeight="1" thickBot="1">
      <c r="B61" s="213" t="s">
        <v>128</v>
      </c>
      <c r="C61" s="139">
        <f>SUM(C60)</f>
        <v>71003000</v>
      </c>
      <c r="D61" s="139">
        <f>SUM(D60)</f>
        <v>72042582</v>
      </c>
      <c r="E61" s="102"/>
    </row>
    <row r="62" spans="2:5" ht="27" customHeight="1" thickBot="1">
      <c r="B62" s="107" t="s">
        <v>129</v>
      </c>
      <c r="C62" s="140">
        <f>SUM(C27,C34,C41,C52,C54,C59,C61)</f>
        <v>524061800</v>
      </c>
      <c r="D62" s="140">
        <f>SUM(D27,D34,D41,D52,D54,D59,D61)</f>
        <v>699870640</v>
      </c>
      <c r="E62" s="104"/>
    </row>
    <row r="63" spans="2:5" ht="15">
      <c r="B63" s="108"/>
      <c r="C63" s="100"/>
      <c r="E63" s="102"/>
    </row>
    <row r="64" spans="2:5" ht="15">
      <c r="B64" s="109"/>
      <c r="C64" s="100"/>
      <c r="E64" s="110"/>
    </row>
    <row r="65" spans="2:9" ht="36" customHeight="1">
      <c r="B65" s="334" t="s">
        <v>261</v>
      </c>
      <c r="C65" s="334"/>
      <c r="E65" s="120"/>
      <c r="F65" s="120"/>
      <c r="G65" s="120"/>
      <c r="H65" s="120"/>
      <c r="I65" s="95"/>
    </row>
    <row r="66" spans="1:5" ht="12.75" customHeight="1">
      <c r="A66" s="96"/>
      <c r="B66" s="53"/>
      <c r="C66" s="53"/>
      <c r="E66" s="53"/>
    </row>
    <row r="67" spans="2:5" ht="21.75" customHeight="1" thickBot="1">
      <c r="B67" s="335" t="s">
        <v>258</v>
      </c>
      <c r="C67" s="335"/>
      <c r="E67" s="121"/>
    </row>
    <row r="68" spans="2:5" ht="32.25" customHeight="1">
      <c r="B68" s="212" t="s">
        <v>130</v>
      </c>
      <c r="C68" s="99" t="s">
        <v>259</v>
      </c>
      <c r="D68" s="99" t="s">
        <v>325</v>
      </c>
      <c r="E68" s="111"/>
    </row>
    <row r="69" spans="2:5" ht="15">
      <c r="B69" s="118" t="s">
        <v>17</v>
      </c>
      <c r="C69" s="175">
        <v>168006000</v>
      </c>
      <c r="D69" s="175">
        <v>244105770</v>
      </c>
      <c r="E69" s="102"/>
    </row>
    <row r="70" spans="2:5" ht="15">
      <c r="B70" s="118" t="s">
        <v>131</v>
      </c>
      <c r="C70" s="175">
        <v>35676000</v>
      </c>
      <c r="D70" s="175">
        <v>43884810</v>
      </c>
      <c r="E70" s="112"/>
    </row>
    <row r="71" spans="2:5" ht="15">
      <c r="B71" s="118" t="s">
        <v>19</v>
      </c>
      <c r="C71" s="175">
        <v>135888000</v>
      </c>
      <c r="D71" s="175">
        <v>160711759</v>
      </c>
      <c r="E71" s="113"/>
    </row>
    <row r="72" spans="2:5" ht="15">
      <c r="B72" s="118" t="s">
        <v>132</v>
      </c>
      <c r="C72" s="175">
        <v>3000000</v>
      </c>
      <c r="D72" s="175">
        <v>4462500</v>
      </c>
      <c r="E72" s="102"/>
    </row>
    <row r="73" spans="2:5" ht="15">
      <c r="B73" s="118" t="s">
        <v>260</v>
      </c>
      <c r="C73" s="175">
        <v>9097933</v>
      </c>
      <c r="D73" s="175">
        <v>9097933</v>
      </c>
      <c r="E73" s="102"/>
    </row>
    <row r="74" spans="2:5" ht="15">
      <c r="B74" s="118" t="s">
        <v>133</v>
      </c>
      <c r="C74" s="175">
        <v>14213000</v>
      </c>
      <c r="D74" s="175">
        <v>14782613</v>
      </c>
      <c r="E74" s="102"/>
    </row>
    <row r="75" spans="2:5" ht="15">
      <c r="B75" s="280" t="s">
        <v>134</v>
      </c>
      <c r="C75" s="281">
        <v>60697000</v>
      </c>
      <c r="D75" s="281">
        <v>60531615</v>
      </c>
      <c r="E75" s="102"/>
    </row>
    <row r="76" spans="2:5" ht="15">
      <c r="B76" s="280" t="s">
        <v>337</v>
      </c>
      <c r="C76" s="281">
        <v>0</v>
      </c>
      <c r="D76" s="281">
        <v>2476</v>
      </c>
      <c r="E76" s="102"/>
    </row>
    <row r="77" spans="2:5" ht="19.5" customHeight="1" thickBot="1">
      <c r="B77" s="278" t="s">
        <v>135</v>
      </c>
      <c r="C77" s="279">
        <f>SUM(C69:C76)</f>
        <v>426577933</v>
      </c>
      <c r="D77" s="279">
        <f>SUM(D69:D76)</f>
        <v>537579476</v>
      </c>
      <c r="E77" s="104"/>
    </row>
    <row r="78" spans="2:5" ht="15">
      <c r="B78" s="118" t="s">
        <v>21</v>
      </c>
      <c r="C78" s="177">
        <v>2000000</v>
      </c>
      <c r="D78" s="177">
        <v>2000000</v>
      </c>
      <c r="E78" s="104"/>
    </row>
    <row r="79" spans="2:5" ht="15.75" thickBot="1">
      <c r="B79" s="119" t="s">
        <v>22</v>
      </c>
      <c r="C79" s="176">
        <v>1000867</v>
      </c>
      <c r="D79" s="176">
        <v>52180870</v>
      </c>
      <c r="E79" s="104"/>
    </row>
    <row r="80" spans="2:5" ht="19.5" customHeight="1" thickBot="1">
      <c r="B80" s="211" t="s">
        <v>136</v>
      </c>
      <c r="C80" s="137">
        <f>SUM(C78:C79)</f>
        <v>3000867</v>
      </c>
      <c r="D80" s="137">
        <f>SUM(D78:D79)</f>
        <v>54180870</v>
      </c>
      <c r="E80" s="104"/>
    </row>
    <row r="81" spans="2:5" ht="15">
      <c r="B81" s="118" t="s">
        <v>137</v>
      </c>
      <c r="C81" s="177">
        <v>7619000</v>
      </c>
      <c r="D81" s="177">
        <v>20948919</v>
      </c>
      <c r="E81" s="102"/>
    </row>
    <row r="82" spans="2:5" ht="15">
      <c r="B82" s="119" t="s">
        <v>164</v>
      </c>
      <c r="C82" s="176">
        <v>86864000</v>
      </c>
      <c r="D82" s="176">
        <v>86992000</v>
      </c>
      <c r="E82" s="102"/>
    </row>
    <row r="83" spans="2:5" ht="15.75" thickBot="1">
      <c r="B83" s="119" t="s">
        <v>165</v>
      </c>
      <c r="C83" s="176">
        <v>0</v>
      </c>
      <c r="D83" s="176">
        <v>169375</v>
      </c>
      <c r="E83" s="102"/>
    </row>
    <row r="84" spans="2:5" ht="19.5" customHeight="1" thickBot="1">
      <c r="B84" s="211" t="s">
        <v>138</v>
      </c>
      <c r="C84" s="137">
        <f>SUM(C81:C83)</f>
        <v>94483000</v>
      </c>
      <c r="D84" s="137">
        <f>SUM(D81:D83)</f>
        <v>108110294</v>
      </c>
      <c r="E84" s="102"/>
    </row>
    <row r="85" spans="2:5" ht="24" customHeight="1" thickBot="1">
      <c r="B85" s="107" t="s">
        <v>139</v>
      </c>
      <c r="C85" s="138">
        <f>C77+C80+C84</f>
        <v>524061800</v>
      </c>
      <c r="D85" s="138">
        <f>D77+D80+D84</f>
        <v>699870640</v>
      </c>
      <c r="E85" s="114"/>
    </row>
    <row r="86" spans="2:5" ht="15">
      <c r="B86" s="55"/>
      <c r="C86" s="115"/>
      <c r="E86" s="102"/>
    </row>
    <row r="87" spans="2:5" ht="15">
      <c r="B87" s="55"/>
      <c r="C87" s="116"/>
      <c r="E87" s="102"/>
    </row>
    <row r="88" spans="2:5" ht="15">
      <c r="B88" s="55"/>
      <c r="C88" s="55"/>
      <c r="E88" s="102"/>
    </row>
    <row r="89" spans="2:3" ht="15">
      <c r="B89" s="105"/>
      <c r="C89" s="105"/>
    </row>
    <row r="90" spans="2:3" ht="15">
      <c r="B90" s="105"/>
      <c r="C90" s="105"/>
    </row>
    <row r="91" spans="2:3" ht="15">
      <c r="B91" s="105"/>
      <c r="C91" s="105"/>
    </row>
    <row r="92" spans="2:3" ht="15">
      <c r="B92" s="105"/>
      <c r="C92" s="105"/>
    </row>
    <row r="93" spans="2:3" ht="15">
      <c r="B93" s="105"/>
      <c r="C93" s="105"/>
    </row>
    <row r="94" spans="2:3" ht="15">
      <c r="B94" s="105"/>
      <c r="C94" s="105"/>
    </row>
    <row r="95" spans="2:3" ht="15">
      <c r="B95" s="105"/>
      <c r="C95" s="105"/>
    </row>
    <row r="96" spans="2:3" ht="15">
      <c r="B96" s="105"/>
      <c r="C96" s="105"/>
    </row>
    <row r="97" spans="2:3" ht="15">
      <c r="B97" s="105"/>
      <c r="C97" s="105"/>
    </row>
    <row r="98" spans="2:3" ht="15">
      <c r="B98" s="105"/>
      <c r="C98" s="105"/>
    </row>
    <row r="99" spans="2:3" ht="15">
      <c r="B99" s="105"/>
      <c r="C99" s="105"/>
    </row>
    <row r="100" spans="2:3" ht="15">
      <c r="B100" s="105"/>
      <c r="C100" s="105"/>
    </row>
    <row r="101" spans="2:3" ht="15">
      <c r="B101" s="105"/>
      <c r="C101" s="105"/>
    </row>
    <row r="102" spans="2:3" ht="15">
      <c r="B102" s="105"/>
      <c r="C102" s="105"/>
    </row>
    <row r="103" spans="2:3" ht="15">
      <c r="B103" s="105"/>
      <c r="C103" s="105"/>
    </row>
    <row r="104" spans="2:3" ht="15">
      <c r="B104" s="105"/>
      <c r="C104" s="105"/>
    </row>
    <row r="105" spans="2:3" ht="15">
      <c r="B105" s="105"/>
      <c r="C105" s="105"/>
    </row>
    <row r="106" spans="2:3" ht="15">
      <c r="B106" s="105"/>
      <c r="C106" s="105"/>
    </row>
    <row r="107" spans="2:3" ht="15">
      <c r="B107" s="105"/>
      <c r="C107" s="105"/>
    </row>
    <row r="108" spans="2:3" ht="15">
      <c r="B108" s="105"/>
      <c r="C108" s="105"/>
    </row>
    <row r="109" spans="2:3" ht="15">
      <c r="B109" s="105"/>
      <c r="C109" s="105"/>
    </row>
    <row r="110" spans="2:3" ht="15">
      <c r="B110" s="105"/>
      <c r="C110" s="105"/>
    </row>
    <row r="111" spans="2:3" ht="15">
      <c r="B111" s="105"/>
      <c r="C111" s="105"/>
    </row>
    <row r="112" spans="2:3" ht="15">
      <c r="B112" s="105"/>
      <c r="C112" s="105"/>
    </row>
    <row r="113" spans="2:3" ht="15">
      <c r="B113" s="105"/>
      <c r="C113" s="105"/>
    </row>
    <row r="114" spans="2:3" ht="15">
      <c r="B114" s="105"/>
      <c r="C114" s="105"/>
    </row>
    <row r="115" spans="2:3" ht="15">
      <c r="B115" s="105"/>
      <c r="C115" s="105"/>
    </row>
    <row r="116" spans="2:3" ht="15">
      <c r="B116" s="105"/>
      <c r="C116" s="105"/>
    </row>
    <row r="117" spans="2:3" ht="15">
      <c r="B117" s="105"/>
      <c r="C117" s="105"/>
    </row>
    <row r="118" spans="2:3" ht="15">
      <c r="B118" s="105"/>
      <c r="C118" s="105"/>
    </row>
    <row r="119" spans="2:3" ht="15">
      <c r="B119" s="105"/>
      <c r="C119" s="105"/>
    </row>
    <row r="120" spans="2:3" ht="15">
      <c r="B120" s="105"/>
      <c r="C120" s="105"/>
    </row>
    <row r="121" spans="2:3" ht="15">
      <c r="B121" s="105"/>
      <c r="C121" s="105"/>
    </row>
    <row r="122" spans="2:3" ht="15">
      <c r="B122" s="105"/>
      <c r="C122" s="105"/>
    </row>
    <row r="123" spans="2:3" ht="15">
      <c r="B123" s="105"/>
      <c r="C123" s="105"/>
    </row>
    <row r="124" spans="2:3" ht="15">
      <c r="B124" s="105"/>
      <c r="C124" s="105"/>
    </row>
    <row r="125" spans="2:3" ht="15">
      <c r="B125" s="105"/>
      <c r="C125" s="105"/>
    </row>
    <row r="126" spans="2:3" ht="15">
      <c r="B126" s="105"/>
      <c r="C126" s="105"/>
    </row>
    <row r="127" spans="2:3" ht="15">
      <c r="B127" s="105"/>
      <c r="C127" s="105"/>
    </row>
    <row r="128" spans="2:3" ht="15">
      <c r="B128" s="105"/>
      <c r="C128" s="105"/>
    </row>
    <row r="129" spans="2:3" ht="15">
      <c r="B129" s="105"/>
      <c r="C129" s="105"/>
    </row>
    <row r="130" spans="2:3" ht="15">
      <c r="B130" s="105"/>
      <c r="C130" s="105"/>
    </row>
    <row r="131" spans="2:3" ht="15">
      <c r="B131" s="105"/>
      <c r="C131" s="105"/>
    </row>
    <row r="132" spans="2:3" ht="15">
      <c r="B132" s="105"/>
      <c r="C132" s="105"/>
    </row>
    <row r="133" spans="2:3" ht="15">
      <c r="B133" s="105"/>
      <c r="C133" s="105"/>
    </row>
    <row r="134" spans="2:3" ht="15">
      <c r="B134" s="105"/>
      <c r="C134" s="105"/>
    </row>
    <row r="135" spans="2:3" ht="15">
      <c r="B135" s="105"/>
      <c r="C135" s="105"/>
    </row>
    <row r="136" spans="2:3" ht="15">
      <c r="B136" s="105"/>
      <c r="C136" s="105"/>
    </row>
    <row r="137" spans="2:3" ht="15">
      <c r="B137" s="105"/>
      <c r="C137" s="105"/>
    </row>
    <row r="138" spans="2:3" ht="15">
      <c r="B138" s="105"/>
      <c r="C138" s="105"/>
    </row>
    <row r="139" spans="2:3" ht="15">
      <c r="B139" s="105"/>
      <c r="C139" s="105"/>
    </row>
    <row r="140" spans="2:3" ht="15">
      <c r="B140" s="105"/>
      <c r="C140" s="105"/>
    </row>
    <row r="141" spans="2:3" ht="15">
      <c r="B141" s="105"/>
      <c r="C141" s="105"/>
    </row>
    <row r="142" spans="2:3" ht="15">
      <c r="B142" s="105"/>
      <c r="C142" s="105"/>
    </row>
    <row r="143" spans="2:3" ht="15">
      <c r="B143" s="105"/>
      <c r="C143" s="105"/>
    </row>
    <row r="144" spans="2:3" ht="15">
      <c r="B144" s="105"/>
      <c r="C144" s="105"/>
    </row>
    <row r="145" spans="2:3" ht="15">
      <c r="B145" s="105"/>
      <c r="C145" s="105"/>
    </row>
    <row r="146" spans="2:3" ht="15">
      <c r="B146" s="105"/>
      <c r="C146" s="105"/>
    </row>
    <row r="147" spans="2:3" ht="15">
      <c r="B147" s="105"/>
      <c r="C147" s="105"/>
    </row>
    <row r="148" spans="2:3" ht="15">
      <c r="B148" s="105"/>
      <c r="C148" s="105"/>
    </row>
    <row r="149" spans="2:3" ht="15">
      <c r="B149" s="105"/>
      <c r="C149" s="105"/>
    </row>
    <row r="150" spans="2:3" ht="15">
      <c r="B150" s="105"/>
      <c r="C150" s="105"/>
    </row>
    <row r="151" spans="2:3" ht="15">
      <c r="B151" s="105"/>
      <c r="C151" s="105"/>
    </row>
    <row r="152" spans="2:3" ht="15">
      <c r="B152" s="105"/>
      <c r="C152" s="105"/>
    </row>
    <row r="153" spans="2:3" ht="15">
      <c r="B153" s="105"/>
      <c r="C153" s="105"/>
    </row>
    <row r="154" spans="2:3" ht="15">
      <c r="B154" s="105"/>
      <c r="C154" s="105"/>
    </row>
    <row r="155" spans="2:3" ht="15">
      <c r="B155" s="105"/>
      <c r="C155" s="105"/>
    </row>
    <row r="156" spans="2:3" ht="15">
      <c r="B156" s="105"/>
      <c r="C156" s="105"/>
    </row>
    <row r="157" spans="2:3" ht="15">
      <c r="B157" s="105"/>
      <c r="C157" s="105"/>
    </row>
    <row r="158" spans="2:3" ht="15">
      <c r="B158" s="105"/>
      <c r="C158" s="105"/>
    </row>
    <row r="159" spans="2:3" ht="15">
      <c r="B159" s="105"/>
      <c r="C159" s="105"/>
    </row>
    <row r="160" spans="2:3" ht="15">
      <c r="B160" s="105"/>
      <c r="C160" s="105"/>
    </row>
    <row r="161" spans="2:3" ht="15">
      <c r="B161" s="105"/>
      <c r="C161" s="105"/>
    </row>
    <row r="162" spans="2:3" ht="15">
      <c r="B162" s="105"/>
      <c r="C162" s="105"/>
    </row>
    <row r="163" spans="2:3" ht="15">
      <c r="B163" s="105"/>
      <c r="C163" s="105"/>
    </row>
    <row r="164" spans="2:3" ht="15">
      <c r="B164" s="105"/>
      <c r="C164" s="105"/>
    </row>
    <row r="165" spans="2:3" ht="15">
      <c r="B165" s="105"/>
      <c r="C165" s="105"/>
    </row>
    <row r="166" spans="2:3" ht="15">
      <c r="B166" s="105"/>
      <c r="C166" s="105"/>
    </row>
    <row r="167" spans="2:3" ht="15">
      <c r="B167" s="105"/>
      <c r="C167" s="105"/>
    </row>
    <row r="168" spans="2:3" ht="15">
      <c r="B168" s="105"/>
      <c r="C168" s="105"/>
    </row>
    <row r="169" spans="2:3" ht="15">
      <c r="B169" s="105"/>
      <c r="C169" s="105"/>
    </row>
    <row r="170" spans="2:3" ht="15">
      <c r="B170" s="105"/>
      <c r="C170" s="105"/>
    </row>
    <row r="171" spans="2:3" ht="15">
      <c r="B171" s="105"/>
      <c r="C171" s="105"/>
    </row>
    <row r="172" spans="2:3" ht="15">
      <c r="B172" s="105"/>
      <c r="C172" s="105"/>
    </row>
    <row r="173" spans="2:3" ht="15">
      <c r="B173" s="105"/>
      <c r="C173" s="105"/>
    </row>
    <row r="174" spans="2:3" ht="15">
      <c r="B174" s="105"/>
      <c r="C174" s="105"/>
    </row>
    <row r="175" spans="2:3" ht="15">
      <c r="B175" s="105"/>
      <c r="C175" s="105"/>
    </row>
    <row r="176" spans="2:3" ht="15">
      <c r="B176" s="105"/>
      <c r="C176" s="105"/>
    </row>
    <row r="177" spans="2:3" ht="15">
      <c r="B177" s="105"/>
      <c r="C177" s="105"/>
    </row>
    <row r="178" spans="2:3" ht="15">
      <c r="B178" s="105"/>
      <c r="C178" s="105"/>
    </row>
    <row r="179" spans="2:3" ht="15">
      <c r="B179" s="105"/>
      <c r="C179" s="105"/>
    </row>
    <row r="180" spans="2:3" ht="15">
      <c r="B180" s="105"/>
      <c r="C180" s="105"/>
    </row>
    <row r="181" spans="2:3" ht="15">
      <c r="B181" s="105"/>
      <c r="C181" s="105"/>
    </row>
    <row r="182" spans="2:3" ht="15">
      <c r="B182" s="105"/>
      <c r="C182" s="105"/>
    </row>
    <row r="183" spans="2:3" ht="15">
      <c r="B183" s="105"/>
      <c r="C183" s="105"/>
    </row>
    <row r="184" spans="2:3" ht="15">
      <c r="B184" s="105"/>
      <c r="C184" s="105"/>
    </row>
    <row r="185" spans="2:3" ht="15">
      <c r="B185" s="105"/>
      <c r="C185" s="105"/>
    </row>
    <row r="186" spans="2:3" ht="15">
      <c r="B186" s="105"/>
      <c r="C186" s="105"/>
    </row>
    <row r="187" spans="2:3" ht="15">
      <c r="B187" s="105"/>
      <c r="C187" s="105"/>
    </row>
    <row r="188" spans="2:3" ht="15">
      <c r="B188" s="105"/>
      <c r="C188" s="105"/>
    </row>
    <row r="189" spans="2:3" ht="15">
      <c r="B189" s="105"/>
      <c r="C189" s="105"/>
    </row>
    <row r="190" spans="2:3" ht="15">
      <c r="B190" s="105"/>
      <c r="C190" s="105"/>
    </row>
    <row r="191" spans="2:3" ht="15">
      <c r="B191" s="105"/>
      <c r="C191" s="105"/>
    </row>
    <row r="192" spans="2:3" ht="15">
      <c r="B192" s="105"/>
      <c r="C192" s="105"/>
    </row>
    <row r="193" spans="2:3" ht="15">
      <c r="B193" s="105"/>
      <c r="C193" s="105"/>
    </row>
    <row r="194" spans="2:3" ht="15">
      <c r="B194" s="105"/>
      <c r="C194" s="105"/>
    </row>
    <row r="195" spans="2:3" ht="15">
      <c r="B195" s="105"/>
      <c r="C195" s="105"/>
    </row>
    <row r="196" spans="2:3" ht="15">
      <c r="B196" s="105"/>
      <c r="C196" s="105"/>
    </row>
    <row r="197" spans="2:3" ht="15">
      <c r="B197" s="105"/>
      <c r="C197" s="105"/>
    </row>
    <row r="198" spans="2:3" ht="15">
      <c r="B198" s="105"/>
      <c r="C198" s="105"/>
    </row>
    <row r="199" spans="2:3" ht="15">
      <c r="B199" s="105"/>
      <c r="C199" s="105"/>
    </row>
    <row r="200" spans="2:3" ht="15">
      <c r="B200" s="105"/>
      <c r="C200" s="105"/>
    </row>
    <row r="201" spans="2:3" ht="15">
      <c r="B201" s="105"/>
      <c r="C201" s="105"/>
    </row>
    <row r="202" spans="2:3" ht="15">
      <c r="B202" s="105"/>
      <c r="C202" s="105"/>
    </row>
    <row r="203" spans="2:3" ht="15">
      <c r="B203" s="105"/>
      <c r="C203" s="105"/>
    </row>
    <row r="204" spans="2:3" ht="15">
      <c r="B204" s="105"/>
      <c r="C204" s="105"/>
    </row>
    <row r="205" spans="2:3" ht="15">
      <c r="B205" s="105"/>
      <c r="C205" s="105"/>
    </row>
    <row r="206" spans="2:3" ht="15">
      <c r="B206" s="105"/>
      <c r="C206" s="105"/>
    </row>
    <row r="207" spans="2:3" ht="15">
      <c r="B207" s="105"/>
      <c r="C207" s="105"/>
    </row>
    <row r="208" spans="2:3" ht="15">
      <c r="B208" s="105"/>
      <c r="C208" s="105"/>
    </row>
    <row r="209" spans="2:3" ht="15">
      <c r="B209" s="105"/>
      <c r="C209" s="105"/>
    </row>
    <row r="210" spans="2:3" ht="15">
      <c r="B210" s="105"/>
      <c r="C210" s="105"/>
    </row>
    <row r="211" spans="2:3" ht="15">
      <c r="B211" s="105"/>
      <c r="C211" s="105"/>
    </row>
    <row r="212" spans="2:3" ht="15">
      <c r="B212" s="105"/>
      <c r="C212" s="105"/>
    </row>
    <row r="213" spans="2:3" ht="15">
      <c r="B213" s="105"/>
      <c r="C213" s="105"/>
    </row>
    <row r="214" spans="2:3" ht="15">
      <c r="B214" s="105"/>
      <c r="C214" s="105"/>
    </row>
    <row r="215" spans="2:3" ht="15">
      <c r="B215" s="105"/>
      <c r="C215" s="105"/>
    </row>
    <row r="216" spans="2:3" ht="15">
      <c r="B216" s="105"/>
      <c r="C216" s="105"/>
    </row>
    <row r="217" spans="2:3" ht="15">
      <c r="B217" s="105"/>
      <c r="C217" s="105"/>
    </row>
    <row r="218" spans="2:3" ht="15">
      <c r="B218" s="105"/>
      <c r="C218" s="105"/>
    </row>
    <row r="219" spans="2:3" ht="15">
      <c r="B219" s="105"/>
      <c r="C219" s="105"/>
    </row>
    <row r="220" spans="2:3" ht="15">
      <c r="B220" s="105"/>
      <c r="C220" s="105"/>
    </row>
    <row r="221" spans="2:3" ht="15">
      <c r="B221" s="105"/>
      <c r="C221" s="105"/>
    </row>
    <row r="222" spans="2:3" ht="15">
      <c r="B222" s="105"/>
      <c r="C222" s="105"/>
    </row>
    <row r="223" spans="2:3" ht="15">
      <c r="B223" s="105"/>
      <c r="C223" s="105"/>
    </row>
    <row r="224" spans="2:3" ht="15">
      <c r="B224" s="105"/>
      <c r="C224" s="105"/>
    </row>
    <row r="225" spans="2:3" ht="15">
      <c r="B225" s="105"/>
      <c r="C225" s="105"/>
    </row>
    <row r="226" spans="2:3" ht="15">
      <c r="B226" s="105"/>
      <c r="C226" s="105"/>
    </row>
    <row r="227" spans="2:3" ht="15">
      <c r="B227" s="105"/>
      <c r="C227" s="105"/>
    </row>
    <row r="228" spans="2:3" ht="15">
      <c r="B228" s="105"/>
      <c r="C228" s="105"/>
    </row>
    <row r="229" spans="2:3" ht="15">
      <c r="B229" s="105"/>
      <c r="C229" s="105"/>
    </row>
    <row r="230" spans="2:3" ht="15">
      <c r="B230" s="105"/>
      <c r="C230" s="105"/>
    </row>
    <row r="231" spans="2:3" ht="15">
      <c r="B231" s="105"/>
      <c r="C231" s="105"/>
    </row>
    <row r="232" spans="2:3" ht="15">
      <c r="B232" s="105"/>
      <c r="C232" s="105"/>
    </row>
    <row r="233" spans="2:3" ht="15">
      <c r="B233" s="105"/>
      <c r="C233" s="105"/>
    </row>
    <row r="234" spans="2:3" ht="15">
      <c r="B234" s="105"/>
      <c r="C234" s="105"/>
    </row>
    <row r="235" spans="2:3" ht="15">
      <c r="B235" s="105"/>
      <c r="C235" s="105"/>
    </row>
    <row r="236" spans="2:3" ht="15">
      <c r="B236" s="105"/>
      <c r="C236" s="105"/>
    </row>
    <row r="237" spans="2:3" ht="15">
      <c r="B237" s="105"/>
      <c r="C237" s="105"/>
    </row>
    <row r="238" spans="2:3" ht="15">
      <c r="B238" s="105"/>
      <c r="C238" s="105"/>
    </row>
    <row r="239" spans="2:3" ht="15">
      <c r="B239" s="105"/>
      <c r="C239" s="105"/>
    </row>
    <row r="240" spans="2:3" ht="15">
      <c r="B240" s="105"/>
      <c r="C240" s="105"/>
    </row>
    <row r="241" spans="2:3" ht="15">
      <c r="B241" s="105"/>
      <c r="C241" s="105"/>
    </row>
    <row r="242" spans="2:3" ht="15">
      <c r="B242" s="105"/>
      <c r="C242" s="105"/>
    </row>
    <row r="243" spans="2:3" ht="15">
      <c r="B243" s="105"/>
      <c r="C243" s="105"/>
    </row>
    <row r="244" spans="2:3" ht="15">
      <c r="B244" s="105"/>
      <c r="C244" s="105"/>
    </row>
    <row r="245" spans="2:3" ht="15">
      <c r="B245" s="105"/>
      <c r="C245" s="105"/>
    </row>
    <row r="246" spans="2:3" ht="15">
      <c r="B246" s="105"/>
      <c r="C246" s="105"/>
    </row>
    <row r="247" spans="2:3" ht="15">
      <c r="B247" s="105"/>
      <c r="C247" s="105"/>
    </row>
    <row r="248" spans="2:3" ht="15">
      <c r="B248" s="105"/>
      <c r="C248" s="105"/>
    </row>
    <row r="249" spans="2:3" ht="15">
      <c r="B249" s="105"/>
      <c r="C249" s="105"/>
    </row>
    <row r="250" spans="2:3" ht="15">
      <c r="B250" s="105"/>
      <c r="C250" s="105"/>
    </row>
    <row r="251" spans="2:3" ht="15">
      <c r="B251" s="105"/>
      <c r="C251" s="105"/>
    </row>
    <row r="252" spans="2:3" ht="15">
      <c r="B252" s="105"/>
      <c r="C252" s="105"/>
    </row>
    <row r="253" spans="2:3" ht="15">
      <c r="B253" s="105"/>
      <c r="C253" s="105"/>
    </row>
    <row r="254" spans="2:3" ht="15">
      <c r="B254" s="105"/>
      <c r="C254" s="105"/>
    </row>
    <row r="255" spans="2:3" ht="15">
      <c r="B255" s="105"/>
      <c r="C255" s="105"/>
    </row>
    <row r="256" spans="2:3" ht="15">
      <c r="B256" s="105"/>
      <c r="C256" s="105"/>
    </row>
    <row r="257" spans="2:3" ht="15">
      <c r="B257" s="105"/>
      <c r="C257" s="105"/>
    </row>
    <row r="258" spans="2:3" ht="15">
      <c r="B258" s="105"/>
      <c r="C258" s="105"/>
    </row>
    <row r="259" spans="2:3" ht="15">
      <c r="B259" s="105"/>
      <c r="C259" s="105"/>
    </row>
    <row r="260" spans="2:3" ht="15">
      <c r="B260" s="105"/>
      <c r="C260" s="105"/>
    </row>
    <row r="261" spans="2:3" ht="15">
      <c r="B261" s="105"/>
      <c r="C261" s="105"/>
    </row>
    <row r="262" spans="2:3" ht="15">
      <c r="B262" s="105"/>
      <c r="C262" s="105"/>
    </row>
    <row r="263" spans="2:3" ht="15">
      <c r="B263" s="105"/>
      <c r="C263" s="105"/>
    </row>
    <row r="264" spans="2:3" ht="15">
      <c r="B264" s="105"/>
      <c r="C264" s="105"/>
    </row>
    <row r="265" spans="2:3" ht="15">
      <c r="B265" s="105"/>
      <c r="C265" s="105"/>
    </row>
    <row r="266" spans="2:3" ht="15">
      <c r="B266" s="105"/>
      <c r="C266" s="105"/>
    </row>
    <row r="267" spans="2:3" ht="15">
      <c r="B267" s="105"/>
      <c r="C267" s="105"/>
    </row>
    <row r="268" spans="2:3" ht="15">
      <c r="B268" s="105"/>
      <c r="C268" s="105"/>
    </row>
    <row r="269" spans="2:3" ht="15">
      <c r="B269" s="105"/>
      <c r="C269" s="105"/>
    </row>
    <row r="270" spans="2:3" ht="15">
      <c r="B270" s="105"/>
      <c r="C270" s="105"/>
    </row>
    <row r="271" spans="2:3" ht="15">
      <c r="B271" s="105"/>
      <c r="C271" s="105"/>
    </row>
    <row r="272" spans="2:3" ht="15">
      <c r="B272" s="105"/>
      <c r="C272" s="105"/>
    </row>
    <row r="273" spans="2:3" ht="15">
      <c r="B273" s="105"/>
      <c r="C273" s="105"/>
    </row>
    <row r="274" spans="2:3" ht="15">
      <c r="B274" s="105"/>
      <c r="C274" s="105"/>
    </row>
    <row r="275" spans="2:3" ht="15">
      <c r="B275" s="105"/>
      <c r="C275" s="105"/>
    </row>
    <row r="276" spans="2:3" ht="15">
      <c r="B276" s="105"/>
      <c r="C276" s="105"/>
    </row>
    <row r="277" spans="2:3" ht="15">
      <c r="B277" s="105"/>
      <c r="C277" s="105"/>
    </row>
    <row r="278" spans="2:3" ht="15">
      <c r="B278" s="105"/>
      <c r="C278" s="105"/>
    </row>
    <row r="279" spans="2:3" ht="15">
      <c r="B279" s="105"/>
      <c r="C279" s="105"/>
    </row>
    <row r="280" spans="2:3" ht="15">
      <c r="B280" s="105"/>
      <c r="C280" s="105"/>
    </row>
    <row r="281" spans="2:3" ht="15">
      <c r="B281" s="105"/>
      <c r="C281" s="105"/>
    </row>
    <row r="282" spans="2:3" ht="15">
      <c r="B282" s="105"/>
      <c r="C282" s="105"/>
    </row>
    <row r="283" spans="2:3" ht="15">
      <c r="B283" s="105"/>
      <c r="C283" s="105"/>
    </row>
    <row r="284" spans="2:3" ht="15">
      <c r="B284" s="105"/>
      <c r="C284" s="105"/>
    </row>
    <row r="285" spans="2:3" ht="15">
      <c r="B285" s="105"/>
      <c r="C285" s="105"/>
    </row>
    <row r="286" spans="2:3" ht="15">
      <c r="B286" s="105"/>
      <c r="C286" s="105"/>
    </row>
    <row r="287" spans="2:3" ht="15">
      <c r="B287" s="105"/>
      <c r="C287" s="105"/>
    </row>
    <row r="288" spans="2:3" ht="15">
      <c r="B288" s="105"/>
      <c r="C288" s="105"/>
    </row>
    <row r="289" spans="2:3" ht="15">
      <c r="B289" s="105"/>
      <c r="C289" s="105"/>
    </row>
    <row r="290" spans="2:3" ht="15">
      <c r="B290" s="105"/>
      <c r="C290" s="105"/>
    </row>
    <row r="291" spans="2:3" ht="15">
      <c r="B291" s="105"/>
      <c r="C291" s="105"/>
    </row>
    <row r="292" spans="2:3" ht="15">
      <c r="B292" s="105"/>
      <c r="C292" s="105"/>
    </row>
    <row r="293" spans="2:3" ht="15">
      <c r="B293" s="105"/>
      <c r="C293" s="105"/>
    </row>
    <row r="294" spans="2:3" ht="15">
      <c r="B294" s="105"/>
      <c r="C294" s="105"/>
    </row>
    <row r="295" spans="2:3" ht="15">
      <c r="B295" s="105"/>
      <c r="C295" s="105"/>
    </row>
    <row r="296" spans="2:3" ht="15">
      <c r="B296" s="105"/>
      <c r="C296" s="105"/>
    </row>
    <row r="297" spans="2:3" ht="15">
      <c r="B297" s="105"/>
      <c r="C297" s="105"/>
    </row>
    <row r="298" spans="2:3" ht="15">
      <c r="B298" s="105"/>
      <c r="C298" s="105"/>
    </row>
    <row r="299" spans="2:3" ht="15">
      <c r="B299" s="105"/>
      <c r="C299" s="105"/>
    </row>
    <row r="300" spans="2:3" ht="15">
      <c r="B300" s="105"/>
      <c r="C300" s="105"/>
    </row>
    <row r="301" spans="2:3" ht="15">
      <c r="B301" s="105"/>
      <c r="C301" s="105"/>
    </row>
    <row r="302" spans="2:3" ht="15">
      <c r="B302" s="105"/>
      <c r="C302" s="105"/>
    </row>
    <row r="303" spans="2:3" ht="15">
      <c r="B303" s="105"/>
      <c r="C303" s="105"/>
    </row>
    <row r="304" spans="2:3" ht="15">
      <c r="B304" s="105"/>
      <c r="C304" s="105"/>
    </row>
    <row r="305" spans="2:3" ht="15">
      <c r="B305" s="105"/>
      <c r="C305" s="105"/>
    </row>
    <row r="306" spans="2:3" ht="15">
      <c r="B306" s="105"/>
      <c r="C306" s="105"/>
    </row>
    <row r="307" spans="2:3" ht="15">
      <c r="B307" s="105"/>
      <c r="C307" s="105"/>
    </row>
    <row r="308" spans="2:3" ht="15">
      <c r="B308" s="105"/>
      <c r="C308" s="105"/>
    </row>
    <row r="309" spans="2:3" ht="15">
      <c r="B309" s="105"/>
      <c r="C309" s="105"/>
    </row>
    <row r="310" spans="2:3" ht="15">
      <c r="B310" s="105"/>
      <c r="C310" s="105"/>
    </row>
    <row r="311" spans="2:3" ht="15">
      <c r="B311" s="105"/>
      <c r="C311" s="105"/>
    </row>
    <row r="312" spans="2:3" ht="15">
      <c r="B312" s="105"/>
      <c r="C312" s="105"/>
    </row>
    <row r="313" spans="2:3" ht="15">
      <c r="B313" s="105"/>
      <c r="C313" s="105"/>
    </row>
    <row r="314" spans="2:3" ht="15">
      <c r="B314" s="105"/>
      <c r="C314" s="105"/>
    </row>
    <row r="315" spans="2:3" ht="15">
      <c r="B315" s="105"/>
      <c r="C315" s="105"/>
    </row>
    <row r="316" spans="2:3" ht="15">
      <c r="B316" s="105"/>
      <c r="C316" s="105"/>
    </row>
    <row r="317" spans="2:3" ht="15">
      <c r="B317" s="105"/>
      <c r="C317" s="105"/>
    </row>
    <row r="318" spans="2:3" ht="15">
      <c r="B318" s="105"/>
      <c r="C318" s="105"/>
    </row>
    <row r="319" spans="2:3" ht="15">
      <c r="B319" s="105"/>
      <c r="C319" s="105"/>
    </row>
    <row r="320" spans="2:3" ht="15">
      <c r="B320" s="105"/>
      <c r="C320" s="105"/>
    </row>
    <row r="321" spans="2:3" ht="15">
      <c r="B321" s="105"/>
      <c r="C321" s="105"/>
    </row>
    <row r="322" spans="2:3" ht="15">
      <c r="B322" s="105"/>
      <c r="C322" s="105"/>
    </row>
    <row r="323" spans="2:3" ht="15">
      <c r="B323" s="105"/>
      <c r="C323" s="105"/>
    </row>
    <row r="324" spans="2:3" ht="15">
      <c r="B324" s="105"/>
      <c r="C324" s="105"/>
    </row>
    <row r="325" spans="2:3" ht="15">
      <c r="B325" s="105"/>
      <c r="C325" s="105"/>
    </row>
    <row r="326" spans="2:3" ht="15">
      <c r="B326" s="105"/>
      <c r="C326" s="105"/>
    </row>
    <row r="327" spans="2:3" ht="15">
      <c r="B327" s="105"/>
      <c r="C327" s="105"/>
    </row>
    <row r="328" spans="2:3" ht="15">
      <c r="B328" s="105"/>
      <c r="C328" s="105"/>
    </row>
    <row r="329" spans="2:3" ht="15">
      <c r="B329" s="105"/>
      <c r="C329" s="105"/>
    </row>
    <row r="330" spans="2:3" ht="15">
      <c r="B330" s="105"/>
      <c r="C330" s="105"/>
    </row>
    <row r="331" spans="2:3" ht="15">
      <c r="B331" s="105"/>
      <c r="C331" s="105"/>
    </row>
    <row r="332" spans="2:3" ht="15">
      <c r="B332" s="105"/>
      <c r="C332" s="105"/>
    </row>
    <row r="333" spans="2:3" ht="15">
      <c r="B333" s="105"/>
      <c r="C333" s="105"/>
    </row>
    <row r="334" spans="2:3" ht="15">
      <c r="B334" s="105"/>
      <c r="C334" s="105"/>
    </row>
    <row r="335" spans="2:3" ht="15">
      <c r="B335" s="105"/>
      <c r="C335" s="105"/>
    </row>
    <row r="336" spans="2:3" ht="15">
      <c r="B336" s="105"/>
      <c r="C336" s="105"/>
    </row>
    <row r="337" spans="2:3" ht="15">
      <c r="B337" s="105"/>
      <c r="C337" s="105"/>
    </row>
    <row r="338" spans="2:3" ht="15">
      <c r="B338" s="105"/>
      <c r="C338" s="105"/>
    </row>
    <row r="339" spans="2:3" ht="15">
      <c r="B339" s="105"/>
      <c r="C339" s="105"/>
    </row>
    <row r="340" spans="2:3" ht="15">
      <c r="B340" s="105"/>
      <c r="C340" s="105"/>
    </row>
    <row r="341" spans="2:3" ht="15">
      <c r="B341" s="105"/>
      <c r="C341" s="105"/>
    </row>
    <row r="342" spans="2:3" ht="15">
      <c r="B342" s="105"/>
      <c r="C342" s="105"/>
    </row>
    <row r="343" spans="2:3" ht="15">
      <c r="B343" s="105"/>
      <c r="C343" s="105"/>
    </row>
    <row r="344" spans="2:3" ht="15">
      <c r="B344" s="105"/>
      <c r="C344" s="105"/>
    </row>
    <row r="345" spans="2:3" ht="15">
      <c r="B345" s="105"/>
      <c r="C345" s="105"/>
    </row>
    <row r="346" spans="2:3" ht="15">
      <c r="B346" s="105"/>
      <c r="C346" s="105"/>
    </row>
    <row r="347" spans="2:3" ht="15">
      <c r="B347" s="105"/>
      <c r="C347" s="105"/>
    </row>
    <row r="348" spans="2:3" ht="15">
      <c r="B348" s="105"/>
      <c r="C348" s="105"/>
    </row>
    <row r="349" spans="2:3" ht="15">
      <c r="B349" s="105"/>
      <c r="C349" s="105"/>
    </row>
    <row r="350" spans="2:3" ht="15">
      <c r="B350" s="105"/>
      <c r="C350" s="105"/>
    </row>
    <row r="351" spans="2:3" ht="15">
      <c r="B351" s="105"/>
      <c r="C351" s="105"/>
    </row>
    <row r="352" spans="2:3" ht="15">
      <c r="B352" s="105"/>
      <c r="C352" s="105"/>
    </row>
    <row r="353" spans="2:3" ht="15">
      <c r="B353" s="105"/>
      <c r="C353" s="105"/>
    </row>
    <row r="354" spans="2:3" ht="15">
      <c r="B354" s="105"/>
      <c r="C354" s="105"/>
    </row>
    <row r="355" spans="2:3" ht="15">
      <c r="B355" s="105"/>
      <c r="C355" s="105"/>
    </row>
    <row r="356" spans="2:3" ht="15">
      <c r="B356" s="105"/>
      <c r="C356" s="105"/>
    </row>
    <row r="357" spans="2:3" ht="15">
      <c r="B357" s="105"/>
      <c r="C357" s="105"/>
    </row>
    <row r="358" spans="2:3" ht="15">
      <c r="B358" s="105"/>
      <c r="C358" s="105"/>
    </row>
    <row r="359" spans="2:3" ht="15">
      <c r="B359" s="105"/>
      <c r="C359" s="105"/>
    </row>
    <row r="360" spans="2:3" ht="15">
      <c r="B360" s="105"/>
      <c r="C360" s="105"/>
    </row>
    <row r="361" spans="2:3" ht="15">
      <c r="B361" s="105"/>
      <c r="C361" s="105"/>
    </row>
    <row r="362" spans="2:3" ht="15">
      <c r="B362" s="105"/>
      <c r="C362" s="105"/>
    </row>
    <row r="363" spans="2:3" ht="15">
      <c r="B363" s="105"/>
      <c r="C363" s="105"/>
    </row>
    <row r="364" spans="2:3" ht="15">
      <c r="B364" s="105"/>
      <c r="C364" s="105"/>
    </row>
    <row r="365" spans="2:3" ht="15">
      <c r="B365" s="105"/>
      <c r="C365" s="105"/>
    </row>
    <row r="366" spans="2:3" ht="15">
      <c r="B366" s="105"/>
      <c r="C366" s="105"/>
    </row>
    <row r="367" spans="2:3" ht="15">
      <c r="B367" s="105"/>
      <c r="C367" s="105"/>
    </row>
    <row r="368" spans="2:3" ht="15">
      <c r="B368" s="105"/>
      <c r="C368" s="105"/>
    </row>
    <row r="369" spans="2:3" ht="15">
      <c r="B369" s="105"/>
      <c r="C369" s="105"/>
    </row>
    <row r="370" spans="2:3" ht="15">
      <c r="B370" s="105"/>
      <c r="C370" s="105"/>
    </row>
    <row r="371" spans="2:3" ht="15">
      <c r="B371" s="105"/>
      <c r="C371" s="105"/>
    </row>
    <row r="372" spans="2:3" ht="15">
      <c r="B372" s="105"/>
      <c r="C372" s="105"/>
    </row>
    <row r="373" spans="2:3" ht="15">
      <c r="B373" s="105"/>
      <c r="C373" s="105"/>
    </row>
    <row r="374" spans="2:3" ht="15">
      <c r="B374" s="105"/>
      <c r="C374" s="105"/>
    </row>
    <row r="375" spans="2:3" ht="15">
      <c r="B375" s="105"/>
      <c r="C375" s="105"/>
    </row>
    <row r="376" spans="2:3" ht="15">
      <c r="B376" s="105"/>
      <c r="C376" s="105"/>
    </row>
    <row r="377" spans="2:3" ht="15">
      <c r="B377" s="105"/>
      <c r="C377" s="105"/>
    </row>
    <row r="378" spans="2:3" ht="15">
      <c r="B378" s="105"/>
      <c r="C378" s="105"/>
    </row>
    <row r="379" spans="2:3" ht="15">
      <c r="B379" s="105"/>
      <c r="C379" s="105"/>
    </row>
    <row r="380" spans="2:3" ht="15">
      <c r="B380" s="105"/>
      <c r="C380" s="105"/>
    </row>
    <row r="381" spans="2:3" ht="15">
      <c r="B381" s="105"/>
      <c r="C381" s="105"/>
    </row>
    <row r="382" spans="2:3" ht="15">
      <c r="B382" s="105"/>
      <c r="C382" s="105"/>
    </row>
    <row r="383" spans="2:3" ht="15">
      <c r="B383" s="105"/>
      <c r="C383" s="105"/>
    </row>
    <row r="384" spans="2:3" ht="15">
      <c r="B384" s="105"/>
      <c r="C384" s="105"/>
    </row>
    <row r="385" spans="2:3" ht="15">
      <c r="B385" s="105"/>
      <c r="C385" s="105"/>
    </row>
    <row r="386" spans="2:3" ht="15">
      <c r="B386" s="105"/>
      <c r="C386" s="105"/>
    </row>
    <row r="387" spans="2:3" ht="15">
      <c r="B387" s="105"/>
      <c r="C387" s="105"/>
    </row>
    <row r="388" spans="2:3" ht="15">
      <c r="B388" s="105"/>
      <c r="C388" s="105"/>
    </row>
    <row r="389" spans="2:3" ht="15">
      <c r="B389" s="105"/>
      <c r="C389" s="105"/>
    </row>
    <row r="390" spans="2:3" ht="15">
      <c r="B390" s="105"/>
      <c r="C390" s="105"/>
    </row>
    <row r="391" spans="2:3" ht="15">
      <c r="B391" s="105"/>
      <c r="C391" s="105"/>
    </row>
    <row r="392" spans="2:3" ht="15">
      <c r="B392" s="105"/>
      <c r="C392" s="105"/>
    </row>
    <row r="393" spans="2:3" ht="15">
      <c r="B393" s="105"/>
      <c r="C393" s="105"/>
    </row>
    <row r="394" spans="2:3" ht="15">
      <c r="B394" s="105"/>
      <c r="C394" s="105"/>
    </row>
    <row r="395" spans="2:3" ht="15">
      <c r="B395" s="105"/>
      <c r="C395" s="105"/>
    </row>
    <row r="396" spans="2:3" ht="15">
      <c r="B396" s="105"/>
      <c r="C396" s="105"/>
    </row>
    <row r="397" spans="2:3" ht="15">
      <c r="B397" s="105"/>
      <c r="C397" s="105"/>
    </row>
    <row r="398" spans="2:3" ht="15">
      <c r="B398" s="105"/>
      <c r="C398" s="105"/>
    </row>
    <row r="399" spans="2:3" ht="15">
      <c r="B399" s="105"/>
      <c r="C399" s="105"/>
    </row>
    <row r="400" spans="2:3" ht="15">
      <c r="B400" s="105"/>
      <c r="C400" s="105"/>
    </row>
    <row r="401" spans="2:3" ht="15">
      <c r="B401" s="105"/>
      <c r="C401" s="105"/>
    </row>
    <row r="402" spans="2:3" ht="15">
      <c r="B402" s="105"/>
      <c r="C402" s="105"/>
    </row>
    <row r="403" spans="2:3" ht="15">
      <c r="B403" s="105"/>
      <c r="C403" s="105"/>
    </row>
    <row r="404" spans="2:3" ht="15">
      <c r="B404" s="105"/>
      <c r="C404" s="105"/>
    </row>
    <row r="405" spans="2:3" ht="15">
      <c r="B405" s="105"/>
      <c r="C405" s="105"/>
    </row>
    <row r="406" spans="2:3" ht="15">
      <c r="B406" s="105"/>
      <c r="C406" s="105"/>
    </row>
    <row r="407" spans="2:3" ht="15">
      <c r="B407" s="105"/>
      <c r="C407" s="105"/>
    </row>
    <row r="408" spans="2:3" ht="15">
      <c r="B408" s="105"/>
      <c r="C408" s="105"/>
    </row>
    <row r="409" spans="2:3" ht="15">
      <c r="B409" s="105"/>
      <c r="C409" s="105"/>
    </row>
    <row r="410" spans="2:3" ht="15">
      <c r="B410" s="105"/>
      <c r="C410" s="105"/>
    </row>
    <row r="411" spans="2:3" ht="15">
      <c r="B411" s="105"/>
      <c r="C411" s="105"/>
    </row>
    <row r="412" spans="2:3" ht="15">
      <c r="B412" s="105"/>
      <c r="C412" s="105"/>
    </row>
    <row r="413" spans="2:3" ht="15">
      <c r="B413" s="105"/>
      <c r="C413" s="105"/>
    </row>
    <row r="414" spans="2:3" ht="15">
      <c r="B414" s="105"/>
      <c r="C414" s="105"/>
    </row>
    <row r="415" spans="2:3" ht="15">
      <c r="B415" s="105"/>
      <c r="C415" s="105"/>
    </row>
    <row r="416" spans="2:3" ht="15">
      <c r="B416" s="105"/>
      <c r="C416" s="105"/>
    </row>
    <row r="417" spans="2:3" ht="15">
      <c r="B417" s="105"/>
      <c r="C417" s="105"/>
    </row>
    <row r="418" spans="2:3" ht="15">
      <c r="B418" s="105"/>
      <c r="C418" s="105"/>
    </row>
    <row r="419" spans="2:3" ht="15">
      <c r="B419" s="105"/>
      <c r="C419" s="105"/>
    </row>
    <row r="420" spans="2:3" ht="15">
      <c r="B420" s="105"/>
      <c r="C420" s="105"/>
    </row>
    <row r="421" spans="2:3" ht="15">
      <c r="B421" s="105"/>
      <c r="C421" s="105"/>
    </row>
    <row r="422" spans="2:3" ht="15">
      <c r="B422" s="105"/>
      <c r="C422" s="105"/>
    </row>
    <row r="423" spans="2:3" ht="15">
      <c r="B423" s="105"/>
      <c r="C423" s="105"/>
    </row>
    <row r="424" spans="2:3" ht="15">
      <c r="B424" s="105"/>
      <c r="C424" s="105"/>
    </row>
    <row r="425" spans="2:3" ht="15">
      <c r="B425" s="105"/>
      <c r="C425" s="105"/>
    </row>
    <row r="426" spans="2:3" ht="15">
      <c r="B426" s="105"/>
      <c r="C426" s="105"/>
    </row>
    <row r="427" spans="2:3" ht="15">
      <c r="B427" s="105"/>
      <c r="C427" s="105"/>
    </row>
    <row r="428" spans="2:3" ht="15">
      <c r="B428" s="105"/>
      <c r="C428" s="105"/>
    </row>
    <row r="429" spans="2:3" ht="15">
      <c r="B429" s="105"/>
      <c r="C429" s="105"/>
    </row>
    <row r="430" spans="2:3" ht="15">
      <c r="B430" s="105"/>
      <c r="C430" s="105"/>
    </row>
    <row r="431" spans="2:3" ht="15">
      <c r="B431" s="105"/>
      <c r="C431" s="105"/>
    </row>
    <row r="432" spans="2:3" ht="15">
      <c r="B432" s="105"/>
      <c r="C432" s="105"/>
    </row>
    <row r="433" spans="2:3" ht="15">
      <c r="B433" s="105"/>
      <c r="C433" s="105"/>
    </row>
    <row r="434" spans="2:3" ht="15">
      <c r="B434" s="105"/>
      <c r="C434" s="105"/>
    </row>
    <row r="435" spans="2:3" ht="15">
      <c r="B435" s="105"/>
      <c r="C435" s="105"/>
    </row>
    <row r="436" spans="2:3" ht="15">
      <c r="B436" s="105"/>
      <c r="C436" s="105"/>
    </row>
    <row r="437" spans="2:3" ht="15">
      <c r="B437" s="105"/>
      <c r="C437" s="105"/>
    </row>
    <row r="438" spans="2:3" ht="15">
      <c r="B438" s="105"/>
      <c r="C438" s="105"/>
    </row>
    <row r="439" spans="2:3" ht="15">
      <c r="B439" s="105"/>
      <c r="C439" s="105"/>
    </row>
    <row r="440" spans="2:3" ht="15">
      <c r="B440" s="105"/>
      <c r="C440" s="105"/>
    </row>
    <row r="441" spans="2:3" ht="15">
      <c r="B441" s="105"/>
      <c r="C441" s="105"/>
    </row>
    <row r="442" spans="2:3" ht="15">
      <c r="B442" s="105"/>
      <c r="C442" s="105"/>
    </row>
    <row r="443" spans="2:3" ht="15">
      <c r="B443" s="105"/>
      <c r="C443" s="105"/>
    </row>
    <row r="444" spans="2:3" ht="15">
      <c r="B444" s="105"/>
      <c r="C444" s="105"/>
    </row>
    <row r="445" spans="2:3" ht="15">
      <c r="B445" s="105"/>
      <c r="C445" s="105"/>
    </row>
    <row r="446" spans="2:3" ht="15">
      <c r="B446" s="105"/>
      <c r="C446" s="105"/>
    </row>
    <row r="447" spans="2:3" ht="15">
      <c r="B447" s="105"/>
      <c r="C447" s="105"/>
    </row>
    <row r="448" spans="2:3" ht="15">
      <c r="B448" s="105"/>
      <c r="C448" s="105"/>
    </row>
    <row r="449" spans="2:3" ht="15">
      <c r="B449" s="105"/>
      <c r="C449" s="105"/>
    </row>
    <row r="450" spans="2:3" ht="15">
      <c r="B450" s="105"/>
      <c r="C450" s="105"/>
    </row>
    <row r="451" spans="2:3" ht="15">
      <c r="B451" s="105"/>
      <c r="C451" s="105"/>
    </row>
    <row r="452" spans="2:3" ht="15">
      <c r="B452" s="105"/>
      <c r="C452" s="105"/>
    </row>
    <row r="453" spans="2:3" ht="15">
      <c r="B453" s="105"/>
      <c r="C453" s="105"/>
    </row>
    <row r="454" spans="2:3" ht="15">
      <c r="B454" s="105"/>
      <c r="C454" s="105"/>
    </row>
    <row r="455" spans="2:3" ht="15">
      <c r="B455" s="105"/>
      <c r="C455" s="105"/>
    </row>
    <row r="456" spans="2:3" ht="15">
      <c r="B456" s="105"/>
      <c r="C456" s="105"/>
    </row>
    <row r="457" spans="2:3" ht="15">
      <c r="B457" s="105"/>
      <c r="C457" s="105"/>
    </row>
    <row r="458" spans="2:3" ht="15">
      <c r="B458" s="105"/>
      <c r="C458" s="105"/>
    </row>
    <row r="459" spans="2:3" ht="15">
      <c r="B459" s="105"/>
      <c r="C459" s="105"/>
    </row>
    <row r="460" spans="2:3" ht="15">
      <c r="B460" s="105"/>
      <c r="C460" s="105"/>
    </row>
    <row r="461" spans="2:3" ht="15">
      <c r="B461" s="105"/>
      <c r="C461" s="105"/>
    </row>
    <row r="462" spans="2:3" ht="15">
      <c r="B462" s="105"/>
      <c r="C462" s="105"/>
    </row>
    <row r="463" spans="2:3" ht="15">
      <c r="B463" s="105"/>
      <c r="C463" s="105"/>
    </row>
    <row r="464" spans="2:3" ht="15">
      <c r="B464" s="105"/>
      <c r="C464" s="105"/>
    </row>
    <row r="465" spans="2:3" ht="15">
      <c r="B465" s="105"/>
      <c r="C465" s="105"/>
    </row>
    <row r="466" spans="2:3" ht="15">
      <c r="B466" s="105"/>
      <c r="C466" s="105"/>
    </row>
    <row r="467" spans="2:3" ht="15">
      <c r="B467" s="105"/>
      <c r="C467" s="105"/>
    </row>
    <row r="468" spans="2:3" ht="15">
      <c r="B468" s="105"/>
      <c r="C468" s="105"/>
    </row>
    <row r="469" spans="2:3" ht="15">
      <c r="B469" s="105"/>
      <c r="C469" s="105"/>
    </row>
    <row r="470" spans="2:3" ht="15">
      <c r="B470" s="105"/>
      <c r="C470" s="105"/>
    </row>
    <row r="471" spans="2:3" ht="15">
      <c r="B471" s="105"/>
      <c r="C471" s="105"/>
    </row>
    <row r="472" spans="2:3" ht="15">
      <c r="B472" s="105"/>
      <c r="C472" s="105"/>
    </row>
    <row r="473" spans="2:3" ht="15">
      <c r="B473" s="105"/>
      <c r="C473" s="105"/>
    </row>
    <row r="474" spans="2:3" ht="15">
      <c r="B474" s="105"/>
      <c r="C474" s="105"/>
    </row>
    <row r="475" spans="2:3" ht="15">
      <c r="B475" s="105"/>
      <c r="C475" s="105"/>
    </row>
    <row r="476" spans="2:3" ht="15">
      <c r="B476" s="105"/>
      <c r="C476" s="105"/>
    </row>
    <row r="477" spans="2:3" ht="15">
      <c r="B477" s="105"/>
      <c r="C477" s="105"/>
    </row>
    <row r="478" spans="2:3" ht="15">
      <c r="B478" s="105"/>
      <c r="C478" s="105"/>
    </row>
    <row r="479" spans="2:3" ht="15">
      <c r="B479" s="105"/>
      <c r="C479" s="105"/>
    </row>
    <row r="480" spans="2:3" ht="15">
      <c r="B480" s="105"/>
      <c r="C480" s="105"/>
    </row>
    <row r="481" spans="2:3" ht="15">
      <c r="B481" s="105"/>
      <c r="C481" s="105"/>
    </row>
    <row r="482" spans="2:3" ht="15">
      <c r="B482" s="105"/>
      <c r="C482" s="105"/>
    </row>
    <row r="483" spans="2:3" ht="15">
      <c r="B483" s="105"/>
      <c r="C483" s="105"/>
    </row>
    <row r="484" spans="2:3" ht="15">
      <c r="B484" s="105"/>
      <c r="C484" s="105"/>
    </row>
    <row r="485" spans="2:3" ht="15">
      <c r="B485" s="105"/>
      <c r="C485" s="105"/>
    </row>
    <row r="486" spans="2:3" ht="15">
      <c r="B486" s="105"/>
      <c r="C486" s="105"/>
    </row>
    <row r="487" spans="2:3" ht="15">
      <c r="B487" s="105"/>
      <c r="C487" s="105"/>
    </row>
    <row r="488" spans="2:3" ht="15">
      <c r="B488" s="105"/>
      <c r="C488" s="105"/>
    </row>
    <row r="489" spans="2:3" ht="15">
      <c r="B489" s="105"/>
      <c r="C489" s="105"/>
    </row>
    <row r="490" spans="2:3" ht="15">
      <c r="B490" s="105"/>
      <c r="C490" s="105"/>
    </row>
    <row r="491" spans="2:3" ht="15">
      <c r="B491" s="105"/>
      <c r="C491" s="105"/>
    </row>
    <row r="492" spans="2:3" ht="15">
      <c r="B492" s="105"/>
      <c r="C492" s="105"/>
    </row>
    <row r="493" spans="2:3" ht="15">
      <c r="B493" s="105"/>
      <c r="C493" s="105"/>
    </row>
    <row r="494" spans="2:3" ht="15">
      <c r="B494" s="105"/>
      <c r="C494" s="105"/>
    </row>
    <row r="495" spans="2:3" ht="15">
      <c r="B495" s="105"/>
      <c r="C495" s="105"/>
    </row>
    <row r="496" spans="2:3" ht="15">
      <c r="B496" s="105"/>
      <c r="C496" s="105"/>
    </row>
    <row r="497" spans="2:3" ht="15">
      <c r="B497" s="105"/>
      <c r="C497" s="105"/>
    </row>
    <row r="498" spans="2:3" ht="15">
      <c r="B498" s="105"/>
      <c r="C498" s="105"/>
    </row>
    <row r="499" spans="2:3" ht="15">
      <c r="B499" s="105"/>
      <c r="C499" s="105"/>
    </row>
    <row r="500" spans="2:3" ht="15">
      <c r="B500" s="105"/>
      <c r="C500" s="105"/>
    </row>
    <row r="501" spans="2:3" ht="15">
      <c r="B501" s="105"/>
      <c r="C501" s="105"/>
    </row>
    <row r="502" spans="2:3" ht="15">
      <c r="B502" s="105"/>
      <c r="C502" s="105"/>
    </row>
    <row r="503" spans="2:3" ht="15">
      <c r="B503" s="105"/>
      <c r="C503" s="105"/>
    </row>
    <row r="504" spans="2:3" ht="15">
      <c r="B504" s="105"/>
      <c r="C504" s="105"/>
    </row>
    <row r="505" spans="2:3" ht="15">
      <c r="B505" s="105"/>
      <c r="C505" s="105"/>
    </row>
    <row r="506" spans="2:3" ht="15">
      <c r="B506" s="105"/>
      <c r="C506" s="105"/>
    </row>
    <row r="507" spans="2:3" ht="15">
      <c r="B507" s="105"/>
      <c r="C507" s="105"/>
    </row>
    <row r="508" spans="2:3" ht="15">
      <c r="B508" s="105"/>
      <c r="C508" s="105"/>
    </row>
    <row r="509" spans="2:3" ht="15">
      <c r="B509" s="105"/>
      <c r="C509" s="105"/>
    </row>
    <row r="510" spans="2:3" ht="15">
      <c r="B510" s="105"/>
      <c r="C510" s="105"/>
    </row>
    <row r="511" spans="2:3" ht="15">
      <c r="B511" s="105"/>
      <c r="C511" s="105"/>
    </row>
    <row r="512" spans="2:3" ht="15">
      <c r="B512" s="105"/>
      <c r="C512" s="105"/>
    </row>
    <row r="513" spans="2:3" ht="15">
      <c r="B513" s="105"/>
      <c r="C513" s="105"/>
    </row>
    <row r="514" spans="2:3" ht="15">
      <c r="B514" s="105"/>
      <c r="C514" s="105"/>
    </row>
    <row r="515" spans="2:3" ht="15">
      <c r="B515" s="105"/>
      <c r="C515" s="105"/>
    </row>
    <row r="516" spans="2:3" ht="15">
      <c r="B516" s="105"/>
      <c r="C516" s="105"/>
    </row>
    <row r="517" spans="2:3" ht="15">
      <c r="B517" s="105"/>
      <c r="C517" s="105"/>
    </row>
    <row r="518" spans="2:3" ht="15">
      <c r="B518" s="105"/>
      <c r="C518" s="105"/>
    </row>
    <row r="519" spans="2:3" ht="15">
      <c r="B519" s="105"/>
      <c r="C519" s="105"/>
    </row>
    <row r="520" spans="2:3" ht="15">
      <c r="B520" s="105"/>
      <c r="C520" s="105"/>
    </row>
    <row r="521" spans="2:3" ht="15">
      <c r="B521" s="105"/>
      <c r="C521" s="105"/>
    </row>
    <row r="522" spans="2:3" ht="15">
      <c r="B522" s="105"/>
      <c r="C522" s="105"/>
    </row>
    <row r="523" spans="2:3" ht="15">
      <c r="B523" s="105"/>
      <c r="C523" s="105"/>
    </row>
    <row r="524" spans="2:3" ht="15">
      <c r="B524" s="105"/>
      <c r="C524" s="105"/>
    </row>
    <row r="525" spans="2:3" ht="15">
      <c r="B525" s="105"/>
      <c r="C525" s="105"/>
    </row>
    <row r="526" spans="2:3" ht="15">
      <c r="B526" s="105"/>
      <c r="C526" s="105"/>
    </row>
    <row r="527" spans="2:3" ht="15">
      <c r="B527" s="105"/>
      <c r="C527" s="105"/>
    </row>
    <row r="528" spans="2:3" ht="15">
      <c r="B528" s="105"/>
      <c r="C528" s="105"/>
    </row>
    <row r="529" spans="2:3" ht="15">
      <c r="B529" s="105"/>
      <c r="C529" s="105"/>
    </row>
    <row r="530" spans="2:3" ht="15">
      <c r="B530" s="105"/>
      <c r="C530" s="105"/>
    </row>
  </sheetData>
  <sheetProtection/>
  <mergeCells count="6">
    <mergeCell ref="B65:C65"/>
    <mergeCell ref="B67:C67"/>
    <mergeCell ref="A3:D3"/>
    <mergeCell ref="A1:D1"/>
    <mergeCell ref="B5:C5"/>
    <mergeCell ref="E28:E30"/>
  </mergeCells>
  <printOptions horizontalCentered="1"/>
  <pageMargins left="0.7086614173228347" right="0.7086614173228347" top="0.31496062992125984" bottom="0.15748031496062992" header="0.31496062992125984" footer="0.15748031496062992"/>
  <pageSetup fitToHeight="4" horizontalDpi="600" verticalDpi="600" orientation="portrait" paperSize="9" scale="73" r:id="rId1"/>
  <rowBreaks count="1" manualBreakCount="1">
    <brk id="64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F30"/>
  <sheetViews>
    <sheetView tabSelected="1" zoomScalePageLayoutView="0" workbookViewId="0" topLeftCell="A1">
      <selection activeCell="K16" sqref="K16"/>
    </sheetView>
  </sheetViews>
  <sheetFormatPr defaultColWidth="8.8515625" defaultRowHeight="15"/>
  <cols>
    <col min="1" max="1" width="8.8515625" style="21" customWidth="1"/>
    <col min="2" max="2" width="8.8515625" style="22" customWidth="1"/>
    <col min="3" max="3" width="45.57421875" style="60" customWidth="1"/>
    <col min="4" max="4" width="16.28125" style="63" customWidth="1"/>
    <col min="5" max="5" width="18.57421875" style="22" customWidth="1"/>
    <col min="6" max="8" width="8.8515625" style="22" customWidth="1"/>
    <col min="9" max="16384" width="8.8515625" style="21" customWidth="1"/>
  </cols>
  <sheetData>
    <row r="1" spans="1:6" ht="15.75">
      <c r="A1" s="403" t="s">
        <v>414</v>
      </c>
      <c r="B1" s="403"/>
      <c r="C1" s="403"/>
      <c r="D1" s="403"/>
      <c r="E1" s="403"/>
      <c r="F1" s="403"/>
    </row>
    <row r="2" ht="15.75">
      <c r="C2" s="62"/>
    </row>
    <row r="3" spans="1:6" ht="42" customHeight="1">
      <c r="A3" s="400" t="s">
        <v>299</v>
      </c>
      <c r="B3" s="400"/>
      <c r="C3" s="400"/>
      <c r="D3" s="400"/>
      <c r="E3" s="400"/>
      <c r="F3" s="221"/>
    </row>
    <row r="4" ht="24.75" customHeight="1"/>
    <row r="5" spans="2:6" ht="25.5" customHeight="1">
      <c r="B5" s="404" t="s">
        <v>65</v>
      </c>
      <c r="C5" s="404"/>
      <c r="D5" s="404"/>
      <c r="E5" s="404"/>
      <c r="F5" s="404"/>
    </row>
    <row r="6" spans="3:4" ht="17.25" customHeight="1">
      <c r="C6" s="64"/>
      <c r="D6" s="167" t="s">
        <v>258</v>
      </c>
    </row>
    <row r="7" spans="3:5" ht="17.25" customHeight="1">
      <c r="C7" s="270" t="s">
        <v>66</v>
      </c>
      <c r="D7" s="65" t="s">
        <v>160</v>
      </c>
      <c r="E7" s="65" t="s">
        <v>374</v>
      </c>
    </row>
    <row r="8" spans="3:5" ht="17.25" customHeight="1">
      <c r="C8" s="52" t="s">
        <v>67</v>
      </c>
      <c r="D8" s="156">
        <v>90000</v>
      </c>
      <c r="E8" s="284">
        <v>90000</v>
      </c>
    </row>
    <row r="9" spans="3:5" ht="17.25" customHeight="1">
      <c r="C9" s="52" t="s">
        <v>68</v>
      </c>
      <c r="D9" s="156">
        <v>140000</v>
      </c>
      <c r="E9" s="284">
        <v>140000</v>
      </c>
    </row>
    <row r="10" spans="3:5" ht="17.25" customHeight="1">
      <c r="C10" s="52" t="s">
        <v>69</v>
      </c>
      <c r="D10" s="156">
        <v>250000</v>
      </c>
      <c r="E10" s="284">
        <f>151877-9991</f>
        <v>141886</v>
      </c>
    </row>
    <row r="11" spans="3:5" ht="17.25" customHeight="1">
      <c r="C11" s="52" t="s">
        <v>250</v>
      </c>
      <c r="D11" s="156">
        <v>1200000</v>
      </c>
      <c r="E11" s="284">
        <v>1200000</v>
      </c>
    </row>
    <row r="12" spans="3:5" ht="17.25" customHeight="1">
      <c r="C12" s="52" t="s">
        <v>251</v>
      </c>
      <c r="D12" s="156">
        <v>1200000</v>
      </c>
      <c r="E12" s="284">
        <v>1200000</v>
      </c>
    </row>
    <row r="13" spans="3:5" ht="17.25" customHeight="1">
      <c r="C13" s="52" t="s">
        <v>316</v>
      </c>
      <c r="D13" s="156">
        <v>1400000</v>
      </c>
      <c r="E13" s="284">
        <v>1398762</v>
      </c>
    </row>
    <row r="14" spans="3:5" ht="17.25" customHeight="1">
      <c r="C14" s="52" t="s">
        <v>252</v>
      </c>
      <c r="D14" s="156">
        <v>500000</v>
      </c>
      <c r="E14" s="284">
        <v>500000</v>
      </c>
    </row>
    <row r="15" spans="3:5" ht="17.25" customHeight="1">
      <c r="C15" s="52" t="s">
        <v>253</v>
      </c>
      <c r="D15" s="156">
        <v>59137000</v>
      </c>
      <c r="E15" s="284">
        <v>59683844</v>
      </c>
    </row>
    <row r="16" spans="3:5" ht="17.25" customHeight="1">
      <c r="C16" s="52" t="s">
        <v>317</v>
      </c>
      <c r="D16" s="156">
        <v>10417000</v>
      </c>
      <c r="E16" s="284">
        <v>10417000</v>
      </c>
    </row>
    <row r="17" spans="3:5" ht="17.25" customHeight="1">
      <c r="C17" s="52" t="s">
        <v>318</v>
      </c>
      <c r="D17" s="156">
        <v>175000</v>
      </c>
      <c r="E17" s="284">
        <v>175490</v>
      </c>
    </row>
    <row r="18" spans="3:5" ht="17.25" customHeight="1">
      <c r="C18" s="52" t="s">
        <v>319</v>
      </c>
      <c r="D18" s="156">
        <v>51000</v>
      </c>
      <c r="E18" s="284">
        <v>50140</v>
      </c>
    </row>
    <row r="19" spans="3:5" ht="17.25" customHeight="1">
      <c r="C19" s="52" t="s">
        <v>320</v>
      </c>
      <c r="D19" s="156">
        <v>20000</v>
      </c>
      <c r="E19" s="284">
        <v>19344</v>
      </c>
    </row>
    <row r="20" spans="3:5" ht="17.25" customHeight="1">
      <c r="C20" s="155" t="s">
        <v>321</v>
      </c>
      <c r="D20" s="156">
        <v>200000</v>
      </c>
      <c r="E20" s="284">
        <v>100000</v>
      </c>
    </row>
    <row r="21" spans="3:5" ht="17.25" customHeight="1">
      <c r="C21" s="155" t="s">
        <v>386</v>
      </c>
      <c r="D21" s="156">
        <v>0</v>
      </c>
      <c r="E21" s="284">
        <v>20000</v>
      </c>
    </row>
    <row r="22" spans="3:5" ht="20.25" customHeight="1">
      <c r="C22" s="155" t="s">
        <v>323</v>
      </c>
      <c r="D22" s="156">
        <v>130000</v>
      </c>
      <c r="E22" s="284">
        <v>0</v>
      </c>
    </row>
    <row r="23" spans="3:5" ht="17.25" customHeight="1">
      <c r="C23" s="65" t="s">
        <v>56</v>
      </c>
      <c r="D23" s="157">
        <f>SUM(D8:D22)</f>
        <v>74910000</v>
      </c>
      <c r="E23" s="157">
        <f>+SUM(E8:E22)</f>
        <v>75136466</v>
      </c>
    </row>
    <row r="24" spans="3:4" ht="30" customHeight="1">
      <c r="C24" s="66"/>
      <c r="D24" s="158"/>
    </row>
    <row r="25" spans="3:5" ht="25.5" customHeight="1">
      <c r="C25" s="67" t="s">
        <v>70</v>
      </c>
      <c r="D25" s="159">
        <v>0</v>
      </c>
      <c r="E25" s="159">
        <v>0</v>
      </c>
    </row>
    <row r="26" spans="3:5" ht="24.75" customHeight="1">
      <c r="C26" s="65" t="s">
        <v>56</v>
      </c>
      <c r="D26" s="157">
        <v>0</v>
      </c>
      <c r="E26" s="157">
        <v>0</v>
      </c>
    </row>
    <row r="27" spans="3:4" ht="18" customHeight="1">
      <c r="C27" s="68"/>
      <c r="D27" s="160"/>
    </row>
    <row r="28" spans="3:5" ht="18" customHeight="1">
      <c r="C28" s="69" t="s">
        <v>71</v>
      </c>
      <c r="D28" s="157">
        <f>SUM(D23,D26)</f>
        <v>74910000</v>
      </c>
      <c r="E28" s="157">
        <f>+E23</f>
        <v>75136466</v>
      </c>
    </row>
    <row r="29" ht="18" customHeight="1"/>
    <row r="30" ht="15">
      <c r="E30" s="25"/>
    </row>
  </sheetData>
  <sheetProtection/>
  <mergeCells count="3">
    <mergeCell ref="B5:F5"/>
    <mergeCell ref="A1:F1"/>
    <mergeCell ref="A3:E3"/>
  </mergeCells>
  <printOptions/>
  <pageMargins left="0.7480314960629921" right="0.7480314960629921" top="0.7480314960629921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Q48"/>
  <sheetViews>
    <sheetView view="pageBreakPreview" zoomScale="140" zoomScaleNormal="140" zoomScaleSheetLayoutView="140" zoomScalePageLayoutView="0" workbookViewId="0" topLeftCell="A1">
      <selection activeCell="H19" sqref="H19"/>
    </sheetView>
  </sheetViews>
  <sheetFormatPr defaultColWidth="9.140625" defaultRowHeight="15"/>
  <cols>
    <col min="1" max="1" width="0.9921875" style="2" customWidth="1"/>
    <col min="2" max="2" width="42.57421875" style="2" customWidth="1"/>
    <col min="3" max="3" width="12.8515625" style="2" customWidth="1"/>
    <col min="4" max="5" width="13.57421875" style="2" customWidth="1"/>
    <col min="6" max="6" width="12.7109375" style="2" customWidth="1"/>
    <col min="7" max="16384" width="9.140625" style="2" customWidth="1"/>
  </cols>
  <sheetData>
    <row r="1" spans="1:7" ht="22.5" customHeight="1">
      <c r="A1" s="333" t="s">
        <v>406</v>
      </c>
      <c r="B1" s="333"/>
      <c r="C1" s="333"/>
      <c r="D1" s="333"/>
      <c r="E1" s="333"/>
      <c r="F1" s="1"/>
      <c r="G1" s="1"/>
    </row>
    <row r="2" spans="2:17" ht="15.75">
      <c r="B2" s="3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7" ht="32.25" customHeight="1">
      <c r="A3" s="342" t="s">
        <v>268</v>
      </c>
      <c r="B3" s="342"/>
      <c r="C3" s="342"/>
      <c r="D3" s="342"/>
      <c r="E3" s="342"/>
      <c r="F3" s="166"/>
      <c r="G3" s="124"/>
    </row>
    <row r="4" spans="2:5" ht="15.75">
      <c r="B4" s="340"/>
      <c r="C4" s="340"/>
      <c r="D4" s="340"/>
      <c r="E4" s="340"/>
    </row>
    <row r="5" spans="3:5" ht="15.75">
      <c r="C5" s="341" t="s">
        <v>258</v>
      </c>
      <c r="D5" s="341"/>
      <c r="E5" s="341"/>
    </row>
    <row r="6" spans="2:7" s="4" customFormat="1" ht="21" customHeight="1">
      <c r="B6" s="343" t="s">
        <v>0</v>
      </c>
      <c r="C6" s="344"/>
      <c r="D6" s="344"/>
      <c r="E6" s="344"/>
      <c r="F6" s="344"/>
      <c r="G6" s="5"/>
    </row>
    <row r="7" spans="2:6" s="4" customFormat="1" ht="42" customHeight="1" thickBot="1">
      <c r="B7" s="163" t="s">
        <v>1</v>
      </c>
      <c r="C7" s="164" t="s">
        <v>270</v>
      </c>
      <c r="D7" s="165" t="s">
        <v>157</v>
      </c>
      <c r="E7" s="164" t="s">
        <v>269</v>
      </c>
      <c r="F7" s="164" t="s">
        <v>338</v>
      </c>
    </row>
    <row r="8" spans="2:6" s="5" customFormat="1" ht="15" customHeight="1">
      <c r="B8" s="6" t="s">
        <v>2</v>
      </c>
      <c r="C8" s="190">
        <v>40269000</v>
      </c>
      <c r="D8" s="183">
        <v>45765000</v>
      </c>
      <c r="E8" s="183">
        <v>37599000</v>
      </c>
      <c r="F8" s="183">
        <v>37599000</v>
      </c>
    </row>
    <row r="9" spans="2:6" s="5" customFormat="1" ht="15" customHeight="1">
      <c r="B9" s="7" t="s">
        <v>273</v>
      </c>
      <c r="C9" s="191">
        <v>38109000</v>
      </c>
      <c r="D9" s="184">
        <v>30400000</v>
      </c>
      <c r="E9" s="184">
        <v>42850000</v>
      </c>
      <c r="F9" s="184">
        <v>42850000</v>
      </c>
    </row>
    <row r="10" spans="2:6" s="5" customFormat="1" ht="15" customHeight="1">
      <c r="B10" s="8" t="s">
        <v>257</v>
      </c>
      <c r="C10" s="191">
        <v>281748000</v>
      </c>
      <c r="D10" s="185">
        <v>282130000</v>
      </c>
      <c r="E10" s="185">
        <v>277309685</v>
      </c>
      <c r="F10" s="185">
        <v>277309685</v>
      </c>
    </row>
    <row r="11" spans="2:6" s="5" customFormat="1" ht="15" customHeight="1">
      <c r="B11" s="8" t="s">
        <v>275</v>
      </c>
      <c r="C11" s="191">
        <v>123841000</v>
      </c>
      <c r="D11" s="185">
        <v>47369000</v>
      </c>
      <c r="E11" s="185">
        <v>33400115</v>
      </c>
      <c r="F11" s="185">
        <v>126516844</v>
      </c>
    </row>
    <row r="12" spans="2:6" s="5" customFormat="1" ht="15" customHeight="1">
      <c r="B12" s="8" t="s">
        <v>3</v>
      </c>
      <c r="C12" s="191">
        <v>12336000</v>
      </c>
      <c r="D12" s="185">
        <v>11819000</v>
      </c>
      <c r="E12" s="185">
        <v>12600000</v>
      </c>
      <c r="F12" s="185">
        <v>12600000</v>
      </c>
    </row>
    <row r="13" spans="2:6" s="5" customFormat="1" ht="15" customHeight="1">
      <c r="B13" s="9" t="s">
        <v>4</v>
      </c>
      <c r="C13" s="191">
        <v>28671000</v>
      </c>
      <c r="D13" s="186">
        <v>34310000</v>
      </c>
      <c r="E13" s="186">
        <v>47523000</v>
      </c>
      <c r="F13" s="186">
        <v>47523000</v>
      </c>
    </row>
    <row r="14" spans="2:6" s="5" customFormat="1" ht="15" customHeight="1">
      <c r="B14" s="16" t="s">
        <v>322</v>
      </c>
      <c r="C14" s="192">
        <v>8996000</v>
      </c>
      <c r="D14" s="186">
        <v>0</v>
      </c>
      <c r="E14" s="186">
        <v>0</v>
      </c>
      <c r="F14" s="186">
        <v>0</v>
      </c>
    </row>
    <row r="15" spans="2:6" s="5" customFormat="1" ht="15" customHeight="1" thickBot="1">
      <c r="B15" s="9" t="s">
        <v>5</v>
      </c>
      <c r="C15" s="192">
        <v>0</v>
      </c>
      <c r="D15" s="186">
        <v>0</v>
      </c>
      <c r="E15" s="186">
        <v>0</v>
      </c>
      <c r="F15" s="186">
        <v>0</v>
      </c>
    </row>
    <row r="16" spans="2:6" s="10" customFormat="1" ht="15" customHeight="1" thickBot="1">
      <c r="B16" s="11" t="s">
        <v>6</v>
      </c>
      <c r="C16" s="193">
        <f>SUM(C8:C11,C13:C15)</f>
        <v>521634000</v>
      </c>
      <c r="D16" s="187">
        <f>D8+D9+D10+D11+D13+D15</f>
        <v>439974000</v>
      </c>
      <c r="E16" s="187">
        <f>E8+E9+E10+E11+E13+E15</f>
        <v>438681800</v>
      </c>
      <c r="F16" s="187">
        <f>F8+F9+F10+F11+F13+F15</f>
        <v>531798529</v>
      </c>
    </row>
    <row r="17" spans="2:6" s="5" customFormat="1" ht="15" customHeight="1">
      <c r="B17" s="12" t="s">
        <v>7</v>
      </c>
      <c r="C17" s="194">
        <v>0</v>
      </c>
      <c r="D17" s="183">
        <v>0</v>
      </c>
      <c r="E17" s="183">
        <v>1500000</v>
      </c>
      <c r="F17" s="183">
        <v>1500000</v>
      </c>
    </row>
    <row r="18" spans="2:6" s="5" customFormat="1" ht="15" customHeight="1">
      <c r="B18" s="8" t="s">
        <v>8</v>
      </c>
      <c r="C18" s="191">
        <v>0</v>
      </c>
      <c r="D18" s="184">
        <v>0</v>
      </c>
      <c r="E18" s="184">
        <v>0</v>
      </c>
      <c r="F18" s="184">
        <v>0</v>
      </c>
    </row>
    <row r="19" spans="2:6" s="5" customFormat="1" ht="15" customHeight="1">
      <c r="B19" s="8" t="s">
        <v>9</v>
      </c>
      <c r="C19" s="191">
        <v>140277000</v>
      </c>
      <c r="D19" s="185">
        <v>0</v>
      </c>
      <c r="E19" s="185">
        <v>60200000</v>
      </c>
      <c r="F19" s="185">
        <v>60369375</v>
      </c>
    </row>
    <row r="20" spans="2:6" s="5" customFormat="1" ht="15" customHeight="1">
      <c r="B20" s="8" t="s">
        <v>10</v>
      </c>
      <c r="C20" s="191">
        <v>42472000</v>
      </c>
      <c r="D20" s="185">
        <v>0</v>
      </c>
      <c r="E20" s="185">
        <v>0</v>
      </c>
      <c r="F20" s="185">
        <v>0</v>
      </c>
    </row>
    <row r="21" spans="2:6" s="5" customFormat="1" ht="15" customHeight="1">
      <c r="B21" s="8" t="s">
        <v>11</v>
      </c>
      <c r="C21" s="191">
        <v>154000</v>
      </c>
      <c r="D21" s="185">
        <v>700000</v>
      </c>
      <c r="E21" s="185">
        <v>200000</v>
      </c>
      <c r="F21" s="185">
        <v>200000</v>
      </c>
    </row>
    <row r="22" spans="2:6" s="5" customFormat="1" ht="15" customHeight="1">
      <c r="B22" s="8" t="s">
        <v>12</v>
      </c>
      <c r="C22" s="191">
        <v>0</v>
      </c>
      <c r="D22" s="185">
        <v>0</v>
      </c>
      <c r="E22" s="185">
        <v>0</v>
      </c>
      <c r="F22" s="185">
        <v>0</v>
      </c>
    </row>
    <row r="23" spans="2:6" s="5" customFormat="1" ht="15" customHeight="1" thickBot="1">
      <c r="B23" s="9" t="s">
        <v>13</v>
      </c>
      <c r="C23" s="192">
        <v>0</v>
      </c>
      <c r="D23" s="186">
        <v>91476000</v>
      </c>
      <c r="E23" s="186">
        <v>23480000</v>
      </c>
      <c r="F23" s="186">
        <v>23480000</v>
      </c>
    </row>
    <row r="24" spans="2:6" s="10" customFormat="1" ht="15" customHeight="1" thickBot="1">
      <c r="B24" s="11" t="s">
        <v>14</v>
      </c>
      <c r="C24" s="193">
        <f>SUM(C17:C23)</f>
        <v>182903000</v>
      </c>
      <c r="D24" s="188">
        <f>SUM(D17:D23)</f>
        <v>92176000</v>
      </c>
      <c r="E24" s="187">
        <f>SUM(E17:E23)</f>
        <v>85380000</v>
      </c>
      <c r="F24" s="187">
        <f>SUM(F17:F23)</f>
        <v>85549375</v>
      </c>
    </row>
    <row r="25" spans="2:6" s="10" customFormat="1" ht="25.5" customHeight="1" thickBot="1">
      <c r="B25" s="233" t="s">
        <v>339</v>
      </c>
      <c r="C25" s="189">
        <v>0</v>
      </c>
      <c r="D25" s="231">
        <v>0</v>
      </c>
      <c r="E25" s="232">
        <v>0</v>
      </c>
      <c r="F25" s="232">
        <v>78000000</v>
      </c>
    </row>
    <row r="26" spans="2:6" s="10" customFormat="1" ht="15" customHeight="1" thickBot="1">
      <c r="B26" s="13" t="s">
        <v>15</v>
      </c>
      <c r="C26" s="189">
        <f>SUM(C16,C24)</f>
        <v>704537000</v>
      </c>
      <c r="D26" s="189">
        <f>SUM(D16,D24)</f>
        <v>532150000</v>
      </c>
      <c r="E26" s="189">
        <f>SUM(E16,E24)</f>
        <v>524061800</v>
      </c>
      <c r="F26" s="189">
        <f>SUM(F16,F24:F25)</f>
        <v>695347904</v>
      </c>
    </row>
    <row r="27" spans="2:5" s="10" customFormat="1" ht="15" customHeight="1">
      <c r="B27" s="161"/>
      <c r="C27" s="162"/>
      <c r="D27" s="162"/>
      <c r="E27" s="162"/>
    </row>
    <row r="28" s="4" customFormat="1" ht="15" customHeight="1"/>
    <row r="29" spans="3:5" s="4" customFormat="1" ht="15" customHeight="1">
      <c r="C29" s="341" t="s">
        <v>274</v>
      </c>
      <c r="D29" s="341"/>
      <c r="E29" s="341"/>
    </row>
    <row r="30" spans="2:6" s="4" customFormat="1" ht="21" customHeight="1">
      <c r="B30" s="339" t="s">
        <v>16</v>
      </c>
      <c r="C30" s="339"/>
      <c r="D30" s="339"/>
      <c r="E30" s="339"/>
      <c r="F30" s="339"/>
    </row>
    <row r="31" spans="2:6" s="4" customFormat="1" ht="38.25">
      <c r="B31" s="88" t="s">
        <v>1</v>
      </c>
      <c r="C31" s="236" t="s">
        <v>270</v>
      </c>
      <c r="D31" s="236" t="s">
        <v>157</v>
      </c>
      <c r="E31" s="236" t="s">
        <v>269</v>
      </c>
      <c r="F31" s="236" t="s">
        <v>338</v>
      </c>
    </row>
    <row r="32" spans="2:6" s="4" customFormat="1" ht="15" customHeight="1">
      <c r="B32" s="234" t="s">
        <v>17</v>
      </c>
      <c r="C32" s="235">
        <v>172071000</v>
      </c>
      <c r="D32" s="235">
        <v>174534000</v>
      </c>
      <c r="E32" s="235">
        <v>168006000</v>
      </c>
      <c r="F32" s="235">
        <v>239868209</v>
      </c>
    </row>
    <row r="33" spans="2:6" s="4" customFormat="1" ht="15" customHeight="1">
      <c r="B33" s="15" t="s">
        <v>18</v>
      </c>
      <c r="C33" s="196">
        <v>38836000</v>
      </c>
      <c r="D33" s="196">
        <v>41100000</v>
      </c>
      <c r="E33" s="196">
        <v>35676000</v>
      </c>
      <c r="F33" s="196">
        <v>43487505</v>
      </c>
    </row>
    <row r="34" spans="2:6" s="4" customFormat="1" ht="15" customHeight="1">
      <c r="B34" s="15" t="s">
        <v>19</v>
      </c>
      <c r="C34" s="196">
        <v>112998000</v>
      </c>
      <c r="D34" s="196">
        <v>136780000</v>
      </c>
      <c r="E34" s="196">
        <v>135888000</v>
      </c>
      <c r="F34" s="196">
        <v>148246183</v>
      </c>
    </row>
    <row r="35" spans="2:6" s="4" customFormat="1" ht="15" customHeight="1">
      <c r="B35" s="15" t="s">
        <v>20</v>
      </c>
      <c r="C35" s="196">
        <v>105076000</v>
      </c>
      <c r="D35" s="196">
        <v>75660000</v>
      </c>
      <c r="E35" s="196">
        <v>74910000</v>
      </c>
      <c r="F35" s="196">
        <v>74930000</v>
      </c>
    </row>
    <row r="36" spans="2:6" s="4" customFormat="1" ht="15" customHeight="1">
      <c r="B36" s="16" t="s">
        <v>340</v>
      </c>
      <c r="C36" s="196">
        <v>0</v>
      </c>
      <c r="D36" s="196">
        <v>0</v>
      </c>
      <c r="E36" s="196">
        <v>0</v>
      </c>
      <c r="F36" s="196">
        <v>78000000</v>
      </c>
    </row>
    <row r="37" spans="2:6" s="4" customFormat="1" ht="15" customHeight="1">
      <c r="B37" s="16" t="s">
        <v>271</v>
      </c>
      <c r="C37" s="196">
        <v>26499000</v>
      </c>
      <c r="D37" s="196">
        <v>6900000</v>
      </c>
      <c r="E37" s="196">
        <v>3000000</v>
      </c>
      <c r="F37" s="196">
        <v>3000000</v>
      </c>
    </row>
    <row r="38" spans="2:6" s="4" customFormat="1" ht="15.75" customHeight="1">
      <c r="B38" s="16" t="s">
        <v>272</v>
      </c>
      <c r="C38" s="197">
        <v>8630000</v>
      </c>
      <c r="D38" s="197">
        <v>0</v>
      </c>
      <c r="E38" s="197">
        <v>9097933</v>
      </c>
      <c r="F38" s="197">
        <v>9097933</v>
      </c>
    </row>
    <row r="39" spans="2:6" s="4" customFormat="1" ht="15.75" customHeight="1">
      <c r="B39" s="16" t="s">
        <v>341</v>
      </c>
      <c r="C39" s="197">
        <v>0</v>
      </c>
      <c r="D39" s="197">
        <v>0</v>
      </c>
      <c r="E39" s="197">
        <v>0</v>
      </c>
      <c r="F39" s="197">
        <v>1238</v>
      </c>
    </row>
    <row r="40" spans="2:6" s="4" customFormat="1" ht="15" customHeight="1">
      <c r="B40" s="16" t="s">
        <v>21</v>
      </c>
      <c r="C40" s="197">
        <v>0</v>
      </c>
      <c r="D40" s="197">
        <v>2500000</v>
      </c>
      <c r="E40" s="197">
        <v>2000000</v>
      </c>
      <c r="F40" s="197">
        <v>2000000</v>
      </c>
    </row>
    <row r="41" spans="2:6" s="4" customFormat="1" ht="15" customHeight="1" thickBot="1">
      <c r="B41" s="16" t="s">
        <v>22</v>
      </c>
      <c r="C41" s="198">
        <v>0</v>
      </c>
      <c r="D41" s="198">
        <v>2500000</v>
      </c>
      <c r="E41" s="198">
        <v>1000867</v>
      </c>
      <c r="F41" s="198">
        <v>182325</v>
      </c>
    </row>
    <row r="42" spans="2:6" s="4" customFormat="1" ht="15" customHeight="1" thickBot="1">
      <c r="B42" s="17" t="s">
        <v>23</v>
      </c>
      <c r="C42" s="199">
        <f>SUM(C32:C41)</f>
        <v>464110000</v>
      </c>
      <c r="D42" s="199">
        <f>SUM(D32:D41)</f>
        <v>439974000</v>
      </c>
      <c r="E42" s="199">
        <f>SUM(E32:E41)</f>
        <v>429578800</v>
      </c>
      <c r="F42" s="199">
        <f>SUM(F32:F41)</f>
        <v>598813393</v>
      </c>
    </row>
    <row r="43" spans="2:6" s="4" customFormat="1" ht="15" customHeight="1">
      <c r="B43" s="14" t="s">
        <v>24</v>
      </c>
      <c r="C43" s="195">
        <v>25215000</v>
      </c>
      <c r="D43" s="195">
        <v>41974000</v>
      </c>
      <c r="E43" s="195">
        <v>86864000</v>
      </c>
      <c r="F43" s="195">
        <v>86864000</v>
      </c>
    </row>
    <row r="44" spans="2:6" s="4" customFormat="1" ht="15" customHeight="1">
      <c r="B44" s="15" t="s">
        <v>239</v>
      </c>
      <c r="C44" s="196">
        <v>77299000</v>
      </c>
      <c r="D44" s="196">
        <v>4186000</v>
      </c>
      <c r="E44" s="196">
        <v>7619000</v>
      </c>
      <c r="F44" s="196">
        <v>9501136</v>
      </c>
    </row>
    <row r="45" spans="2:6" s="4" customFormat="1" ht="15" customHeight="1">
      <c r="B45" s="239" t="s">
        <v>238</v>
      </c>
      <c r="C45" s="240">
        <v>3746000</v>
      </c>
      <c r="D45" s="240">
        <v>46016000</v>
      </c>
      <c r="E45" s="240">
        <v>0</v>
      </c>
      <c r="F45" s="240">
        <v>0</v>
      </c>
    </row>
    <row r="46" spans="2:6" s="4" customFormat="1" ht="15" customHeight="1" thickBot="1">
      <c r="B46" s="237" t="s">
        <v>165</v>
      </c>
      <c r="C46" s="238">
        <v>0</v>
      </c>
      <c r="D46" s="238">
        <v>0</v>
      </c>
      <c r="E46" s="238">
        <v>0</v>
      </c>
      <c r="F46" s="238">
        <v>169375</v>
      </c>
    </row>
    <row r="47" spans="2:6" s="4" customFormat="1" ht="15" customHeight="1" thickBot="1">
      <c r="B47" s="17" t="s">
        <v>25</v>
      </c>
      <c r="C47" s="199">
        <f>SUM(C43:C46)</f>
        <v>106260000</v>
      </c>
      <c r="D47" s="199">
        <f>SUM(D43:D46)</f>
        <v>92176000</v>
      </c>
      <c r="E47" s="199">
        <f>SUM(E43:E46)</f>
        <v>94483000</v>
      </c>
      <c r="F47" s="199">
        <f>SUM(F43:F46)</f>
        <v>96534511</v>
      </c>
    </row>
    <row r="48" spans="2:6" s="19" customFormat="1" ht="18.75" customHeight="1" thickBot="1">
      <c r="B48" s="18" t="s">
        <v>26</v>
      </c>
      <c r="C48" s="200">
        <f>SUM(C42,C47)</f>
        <v>570370000</v>
      </c>
      <c r="D48" s="200">
        <f>SUM(D42,D47)</f>
        <v>532150000</v>
      </c>
      <c r="E48" s="200">
        <f>SUM(E42,E47)</f>
        <v>524061800</v>
      </c>
      <c r="F48" s="200">
        <f>SUM(F42,F47)</f>
        <v>695347904</v>
      </c>
    </row>
  </sheetData>
  <sheetProtection/>
  <mergeCells count="7">
    <mergeCell ref="B30:F30"/>
    <mergeCell ref="A1:E1"/>
    <mergeCell ref="B4:E4"/>
    <mergeCell ref="C5:E5"/>
    <mergeCell ref="C29:E29"/>
    <mergeCell ref="A3:E3"/>
    <mergeCell ref="B6:F6"/>
  </mergeCells>
  <printOptions horizontalCentered="1"/>
  <pageMargins left="0.4330708661417323" right="0.15748031496062992" top="0.5118110236220472" bottom="0.3937007874015748" header="0.5511811023622047" footer="0.5118110236220472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W45"/>
  <sheetViews>
    <sheetView view="pageBreakPreview" zoomScaleSheetLayoutView="100" zoomScalePageLayoutView="0" workbookViewId="0" topLeftCell="A10">
      <selection activeCell="H38" sqref="H38"/>
    </sheetView>
  </sheetViews>
  <sheetFormatPr defaultColWidth="9.140625" defaultRowHeight="15"/>
  <cols>
    <col min="1" max="1" width="4.140625" style="55" bestFit="1" customWidth="1"/>
    <col min="2" max="2" width="18.7109375" style="313" customWidth="1"/>
    <col min="3" max="3" width="16.57421875" style="116" customWidth="1"/>
    <col min="4" max="4" width="17.57421875" style="116" bestFit="1" customWidth="1"/>
    <col min="5" max="7" width="17.421875" style="116" bestFit="1" customWidth="1"/>
    <col min="8" max="8" width="18.57421875" style="116" bestFit="1" customWidth="1"/>
    <col min="9" max="9" width="16.28125" style="116" customWidth="1"/>
    <col min="10" max="10" width="15.00390625" style="116" customWidth="1"/>
    <col min="11" max="11" width="19.57421875" style="116" bestFit="1" customWidth="1"/>
    <col min="12" max="12" width="18.7109375" style="116" bestFit="1" customWidth="1"/>
    <col min="13" max="13" width="15.140625" style="116" bestFit="1" customWidth="1"/>
    <col min="14" max="14" width="17.57421875" style="116" bestFit="1" customWidth="1"/>
    <col min="15" max="15" width="11.8515625" style="116" bestFit="1" customWidth="1"/>
    <col min="16" max="16" width="17.57421875" style="116" bestFit="1" customWidth="1"/>
    <col min="17" max="17" width="15.140625" style="116" bestFit="1" customWidth="1"/>
    <col min="18" max="18" width="19.57421875" style="116" bestFit="1" customWidth="1"/>
    <col min="19" max="19" width="18.28125" style="116" bestFit="1" customWidth="1"/>
    <col min="20" max="20" width="19.57421875" style="116" bestFit="1" customWidth="1"/>
    <col min="21" max="21" width="20.8515625" style="116" bestFit="1" customWidth="1"/>
    <col min="22" max="22" width="16.57421875" style="116" customWidth="1"/>
    <col min="23" max="23" width="19.7109375" style="116" customWidth="1"/>
    <col min="24" max="24" width="15.8515625" style="116" customWidth="1"/>
    <col min="25" max="26" width="10.421875" style="116" bestFit="1" customWidth="1"/>
    <col min="27" max="27" width="8.421875" style="116" bestFit="1" customWidth="1"/>
    <col min="28" max="29" width="8.421875" style="116" customWidth="1"/>
    <col min="30" max="30" width="8.8515625" style="116" bestFit="1" customWidth="1"/>
    <col min="31" max="32" width="8.421875" style="116" customWidth="1"/>
    <col min="33" max="33" width="8.8515625" style="116" bestFit="1" customWidth="1"/>
    <col min="34" max="35" width="8.421875" style="116" customWidth="1"/>
    <col min="36" max="36" width="8.421875" style="116" bestFit="1" customWidth="1"/>
    <col min="37" max="38" width="8.421875" style="116" customWidth="1"/>
    <col min="39" max="39" width="8.421875" style="116" bestFit="1" customWidth="1"/>
    <col min="40" max="41" width="8.421875" style="116" customWidth="1"/>
    <col min="42" max="42" width="8.8515625" style="116" bestFit="1" customWidth="1"/>
    <col min="43" max="16384" width="9.140625" style="287" customWidth="1"/>
  </cols>
  <sheetData>
    <row r="1" spans="1:42" ht="15" customHeight="1">
      <c r="A1" s="355" t="s">
        <v>407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6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</row>
    <row r="2" spans="1:47" ht="30.75" customHeight="1">
      <c r="A2" s="357" t="s">
        <v>276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289"/>
      <c r="U2" s="289"/>
      <c r="V2" s="289"/>
      <c r="W2" s="289"/>
      <c r="X2" s="288"/>
      <c r="Y2" s="288"/>
      <c r="Z2" s="288"/>
      <c r="AA2" s="288"/>
      <c r="AB2" s="288"/>
      <c r="AC2" s="288"/>
      <c r="AD2" s="288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</row>
    <row r="3" spans="1:47" ht="12.75">
      <c r="A3" s="290"/>
      <c r="B3" s="310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U3" s="292" t="s">
        <v>258</v>
      </c>
      <c r="V3" s="291"/>
      <c r="W3" s="291"/>
      <c r="X3" s="291"/>
      <c r="Z3" s="291"/>
      <c r="AA3" s="291"/>
      <c r="AB3" s="291"/>
      <c r="AQ3" s="116"/>
      <c r="AR3" s="116"/>
      <c r="AS3" s="116"/>
      <c r="AT3" s="116"/>
      <c r="AU3" s="116"/>
    </row>
    <row r="4" spans="1:49" ht="24" customHeight="1" thickBot="1">
      <c r="A4" s="359" t="s">
        <v>27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Y4" s="293"/>
      <c r="Z4" s="293"/>
      <c r="AA4" s="293"/>
      <c r="AB4" s="293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</row>
    <row r="5" spans="1:42" ht="102.75" customHeight="1" thickBot="1">
      <c r="A5" s="349" t="s">
        <v>29</v>
      </c>
      <c r="B5" s="349"/>
      <c r="C5" s="345" t="s">
        <v>30</v>
      </c>
      <c r="D5" s="346"/>
      <c r="E5" s="361" t="s">
        <v>31</v>
      </c>
      <c r="F5" s="362"/>
      <c r="G5" s="345" t="s">
        <v>32</v>
      </c>
      <c r="H5" s="346"/>
      <c r="I5" s="345" t="s">
        <v>33</v>
      </c>
      <c r="J5" s="346"/>
      <c r="K5" s="345" t="s">
        <v>158</v>
      </c>
      <c r="L5" s="346"/>
      <c r="M5" s="345" t="s">
        <v>146</v>
      </c>
      <c r="N5" s="346"/>
      <c r="O5" s="345" t="s">
        <v>343</v>
      </c>
      <c r="P5" s="346"/>
      <c r="Q5" s="345" t="s">
        <v>344</v>
      </c>
      <c r="R5" s="350"/>
      <c r="S5" s="360" t="s">
        <v>161</v>
      </c>
      <c r="T5" s="360"/>
      <c r="Z5" s="294"/>
      <c r="AA5" s="294"/>
      <c r="AB5" s="294"/>
      <c r="AC5" s="294"/>
      <c r="AD5" s="294"/>
      <c r="AE5" s="294"/>
      <c r="AF5" s="294"/>
      <c r="AG5" s="294"/>
      <c r="AH5" s="294"/>
      <c r="AI5" s="358"/>
      <c r="AJ5" s="358"/>
      <c r="AK5" s="358"/>
      <c r="AL5" s="295"/>
      <c r="AM5" s="295"/>
      <c r="AN5" s="295"/>
      <c r="AO5" s="287"/>
      <c r="AP5" s="287"/>
    </row>
    <row r="6" spans="1:42" ht="36" customHeight="1" thickBot="1">
      <c r="A6" s="296" t="s">
        <v>38</v>
      </c>
      <c r="B6" s="304"/>
      <c r="C6" s="297" t="s">
        <v>39</v>
      </c>
      <c r="D6" s="297" t="s">
        <v>342</v>
      </c>
      <c r="E6" s="297" t="s">
        <v>39</v>
      </c>
      <c r="F6" s="297" t="s">
        <v>342</v>
      </c>
      <c r="G6" s="297" t="s">
        <v>39</v>
      </c>
      <c r="H6" s="297" t="s">
        <v>342</v>
      </c>
      <c r="I6" s="298" t="s">
        <v>39</v>
      </c>
      <c r="J6" s="297" t="s">
        <v>342</v>
      </c>
      <c r="K6" s="298" t="s">
        <v>39</v>
      </c>
      <c r="L6" s="297" t="s">
        <v>342</v>
      </c>
      <c r="M6" s="297" t="s">
        <v>39</v>
      </c>
      <c r="N6" s="297" t="s">
        <v>342</v>
      </c>
      <c r="O6" s="297" t="s">
        <v>39</v>
      </c>
      <c r="P6" s="297" t="s">
        <v>342</v>
      </c>
      <c r="Q6" s="297" t="s">
        <v>39</v>
      </c>
      <c r="R6" s="297" t="s">
        <v>342</v>
      </c>
      <c r="S6" s="299" t="s">
        <v>162</v>
      </c>
      <c r="T6" s="300" t="s">
        <v>342</v>
      </c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87"/>
      <c r="AO6" s="287"/>
      <c r="AP6" s="287"/>
    </row>
    <row r="7" spans="1:42" ht="26.25" thickBot="1">
      <c r="A7" s="301" t="s">
        <v>40</v>
      </c>
      <c r="B7" s="311" t="s">
        <v>140</v>
      </c>
      <c r="C7" s="314">
        <v>19507000</v>
      </c>
      <c r="D7" s="314">
        <v>2299953</v>
      </c>
      <c r="E7" s="314">
        <v>42800000</v>
      </c>
      <c r="F7" s="314">
        <v>42800000</v>
      </c>
      <c r="G7" s="314">
        <v>306569800</v>
      </c>
      <c r="H7" s="318">
        <v>399686529</v>
      </c>
      <c r="I7" s="318">
        <v>0</v>
      </c>
      <c r="J7" s="318">
        <v>0</v>
      </c>
      <c r="K7" s="318">
        <v>0</v>
      </c>
      <c r="L7" s="321">
        <v>0</v>
      </c>
      <c r="M7" s="314">
        <v>37417000</v>
      </c>
      <c r="N7" s="314">
        <v>71040020</v>
      </c>
      <c r="O7" s="314">
        <v>0</v>
      </c>
      <c r="P7" s="314">
        <v>78000000</v>
      </c>
      <c r="Q7" s="319">
        <f>SUM(C7,E7,G7,M7)</f>
        <v>406293800</v>
      </c>
      <c r="R7" s="319">
        <f>+P7+N7+L7+J7+H7+F7+D7</f>
        <v>593826502</v>
      </c>
      <c r="S7" s="320">
        <f>+C7+E7+G7+I7+K7+M7+O7</f>
        <v>406293800</v>
      </c>
      <c r="T7" s="319">
        <f>+R7</f>
        <v>593826502</v>
      </c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302"/>
      <c r="AL7" s="302"/>
      <c r="AM7" s="302"/>
      <c r="AN7" s="287"/>
      <c r="AO7" s="287"/>
      <c r="AP7" s="287"/>
    </row>
    <row r="8" spans="1:42" ht="39" thickBot="1">
      <c r="A8" s="301" t="s">
        <v>41</v>
      </c>
      <c r="B8" s="311" t="s">
        <v>42</v>
      </c>
      <c r="C8" s="314">
        <v>400000</v>
      </c>
      <c r="D8" s="314">
        <v>1361839</v>
      </c>
      <c r="E8" s="314">
        <v>50000</v>
      </c>
      <c r="F8" s="314">
        <v>70000</v>
      </c>
      <c r="G8" s="314">
        <v>640000</v>
      </c>
      <c r="H8" s="318">
        <v>640000</v>
      </c>
      <c r="I8" s="318">
        <v>0</v>
      </c>
      <c r="J8" s="318">
        <v>0</v>
      </c>
      <c r="K8" s="318">
        <v>79024000</v>
      </c>
      <c r="L8" s="321">
        <v>78655076</v>
      </c>
      <c r="M8" s="314">
        <v>510000</v>
      </c>
      <c r="N8" s="314">
        <v>509742</v>
      </c>
      <c r="O8" s="314">
        <v>0</v>
      </c>
      <c r="P8" s="314">
        <v>0</v>
      </c>
      <c r="Q8" s="319">
        <f>+O8+M8+K8+I8+G8+E8+C8</f>
        <v>80624000</v>
      </c>
      <c r="R8" s="319">
        <f>D8+F8+H8+J8+L8+N8+P8</f>
        <v>81236657</v>
      </c>
      <c r="S8" s="320">
        <f aca="true" t="shared" si="0" ref="S8:T11">+Q8-K8</f>
        <v>1600000</v>
      </c>
      <c r="T8" s="319">
        <f t="shared" si="0"/>
        <v>2581581</v>
      </c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302"/>
      <c r="AL8" s="302"/>
      <c r="AM8" s="302"/>
      <c r="AN8" s="287"/>
      <c r="AO8" s="287"/>
      <c r="AP8" s="287"/>
    </row>
    <row r="9" spans="1:42" ht="26.25" thickBot="1">
      <c r="A9" s="301" t="s">
        <v>43</v>
      </c>
      <c r="B9" s="311" t="s">
        <v>142</v>
      </c>
      <c r="C9" s="314">
        <v>280000</v>
      </c>
      <c r="D9" s="314">
        <v>996618</v>
      </c>
      <c r="E9" s="314">
        <v>0</v>
      </c>
      <c r="F9" s="314"/>
      <c r="G9" s="314">
        <v>0</v>
      </c>
      <c r="H9" s="318">
        <v>680000</v>
      </c>
      <c r="I9" s="318">
        <v>0</v>
      </c>
      <c r="J9" s="318">
        <v>0</v>
      </c>
      <c r="K9" s="318">
        <v>8325000</v>
      </c>
      <c r="L9" s="321">
        <v>8225000</v>
      </c>
      <c r="M9" s="314">
        <v>63000</v>
      </c>
      <c r="N9" s="314">
        <v>63465</v>
      </c>
      <c r="O9" s="314">
        <v>0</v>
      </c>
      <c r="P9" s="314">
        <v>0</v>
      </c>
      <c r="Q9" s="319">
        <f>+O9+M9+K9+I9+G9+E9+C9</f>
        <v>8668000</v>
      </c>
      <c r="R9" s="319">
        <f>D9+F9+H9+J9+L9+N9+P9</f>
        <v>9965083</v>
      </c>
      <c r="S9" s="320">
        <f t="shared" si="0"/>
        <v>343000</v>
      </c>
      <c r="T9" s="319">
        <f t="shared" si="0"/>
        <v>1740083</v>
      </c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2"/>
      <c r="AL9" s="302"/>
      <c r="AM9" s="302"/>
      <c r="AN9" s="287"/>
      <c r="AO9" s="287"/>
      <c r="AP9" s="287"/>
    </row>
    <row r="10" spans="1:42" ht="26.25" thickBot="1">
      <c r="A10" s="301" t="s">
        <v>45</v>
      </c>
      <c r="B10" s="311" t="s">
        <v>143</v>
      </c>
      <c r="C10" s="314">
        <v>140000</v>
      </c>
      <c r="D10" s="314">
        <v>160495</v>
      </c>
      <c r="E10" s="314">
        <v>0</v>
      </c>
      <c r="F10" s="314">
        <v>0</v>
      </c>
      <c r="G10" s="314">
        <v>3500000</v>
      </c>
      <c r="H10" s="318">
        <v>3500000</v>
      </c>
      <c r="I10" s="318">
        <v>0</v>
      </c>
      <c r="J10" s="318">
        <v>0</v>
      </c>
      <c r="K10" s="318">
        <v>1898000</v>
      </c>
      <c r="L10" s="321">
        <v>2286206</v>
      </c>
      <c r="M10" s="314">
        <v>96000</v>
      </c>
      <c r="N10" s="314">
        <v>95505</v>
      </c>
      <c r="O10" s="314">
        <v>0</v>
      </c>
      <c r="P10" s="314">
        <v>0</v>
      </c>
      <c r="Q10" s="319">
        <f>+O10+M10+K10+I10+G10+E10+C10</f>
        <v>5634000</v>
      </c>
      <c r="R10" s="319">
        <f>D10+F10+H10+J10+L10+N10+P10</f>
        <v>6042206</v>
      </c>
      <c r="S10" s="320">
        <f t="shared" si="0"/>
        <v>3736000</v>
      </c>
      <c r="T10" s="319">
        <f t="shared" si="0"/>
        <v>3756000</v>
      </c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2"/>
      <c r="AL10" s="302"/>
      <c r="AM10" s="302"/>
      <c r="AN10" s="287"/>
      <c r="AO10" s="287"/>
      <c r="AP10" s="287"/>
    </row>
    <row r="11" spans="1:42" ht="39" thickBot="1">
      <c r="A11" s="301" t="s">
        <v>141</v>
      </c>
      <c r="B11" s="312" t="s">
        <v>147</v>
      </c>
      <c r="C11" s="314">
        <v>17272000</v>
      </c>
      <c r="D11" s="314">
        <v>1825965</v>
      </c>
      <c r="E11" s="314">
        <v>0</v>
      </c>
      <c r="F11" s="314">
        <v>0</v>
      </c>
      <c r="G11" s="314">
        <v>0</v>
      </c>
      <c r="H11" s="318">
        <v>0</v>
      </c>
      <c r="I11" s="318">
        <v>0</v>
      </c>
      <c r="J11" s="318">
        <v>0</v>
      </c>
      <c r="K11" s="318">
        <v>86499000</v>
      </c>
      <c r="L11" s="321">
        <v>86268500</v>
      </c>
      <c r="M11" s="314">
        <v>334000</v>
      </c>
      <c r="N11" s="314">
        <v>333850</v>
      </c>
      <c r="O11" s="314">
        <v>0</v>
      </c>
      <c r="P11" s="314">
        <v>0</v>
      </c>
      <c r="Q11" s="319">
        <f>+O11+M11+K11+I11+G11+E11+C11</f>
        <v>104105000</v>
      </c>
      <c r="R11" s="319">
        <f>D11+F11+H11+J11+L11+N11+P11</f>
        <v>88428315</v>
      </c>
      <c r="S11" s="320">
        <f t="shared" si="0"/>
        <v>17606000</v>
      </c>
      <c r="T11" s="319">
        <f t="shared" si="0"/>
        <v>2159815</v>
      </c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2"/>
      <c r="AL11" s="302"/>
      <c r="AM11" s="302"/>
      <c r="AN11" s="287"/>
      <c r="AO11" s="287"/>
      <c r="AP11" s="287"/>
    </row>
    <row r="12" spans="1:42" ht="13.5" thickBot="1">
      <c r="A12" s="353" t="s">
        <v>46</v>
      </c>
      <c r="B12" s="353"/>
      <c r="C12" s="322">
        <f>SUM(C7:C11)</f>
        <v>37599000</v>
      </c>
      <c r="D12" s="323">
        <f>+SUM(D7:D11)</f>
        <v>6644870</v>
      </c>
      <c r="E12" s="323">
        <f>SUM(E7:E11)</f>
        <v>42850000</v>
      </c>
      <c r="F12" s="323">
        <f>+SUM(F8:F11)</f>
        <v>70000</v>
      </c>
      <c r="G12" s="323">
        <f>SUM(G7:G11)</f>
        <v>310709800</v>
      </c>
      <c r="H12" s="322">
        <f>+SUM(H7:H11)</f>
        <v>404506529</v>
      </c>
      <c r="I12" s="318">
        <f>SUM(I7:I11)</f>
        <v>0</v>
      </c>
      <c r="J12" s="318">
        <v>0</v>
      </c>
      <c r="K12" s="324">
        <f>+K7+K8+K9+K10+K11</f>
        <v>175746000</v>
      </c>
      <c r="L12" s="321">
        <f>+SUM(L7:L11)</f>
        <v>175434782</v>
      </c>
      <c r="M12" s="323">
        <f>SUM(M7:M11)</f>
        <v>38420000</v>
      </c>
      <c r="N12" s="323">
        <f>+SUM(N7:N11)</f>
        <v>72042582</v>
      </c>
      <c r="O12" s="323">
        <v>0</v>
      </c>
      <c r="P12" s="323">
        <f>SUM(P7:P11)</f>
        <v>78000000</v>
      </c>
      <c r="Q12" s="319">
        <f>SUM(Q7:Q11)</f>
        <v>605324800</v>
      </c>
      <c r="R12" s="319">
        <f>SUM(R7:R11)</f>
        <v>779498763</v>
      </c>
      <c r="S12" s="320">
        <f>SUM(S7:S11)</f>
        <v>429578800</v>
      </c>
      <c r="T12" s="319">
        <f>+T7+T8+T9+T10+T11</f>
        <v>604063981</v>
      </c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287"/>
      <c r="AO12" s="287"/>
      <c r="AP12" s="287"/>
    </row>
    <row r="13" spans="43:47" ht="12.75">
      <c r="AQ13" s="116"/>
      <c r="AR13" s="116"/>
      <c r="AS13" s="116"/>
      <c r="AT13" s="116"/>
      <c r="AU13" s="116"/>
    </row>
    <row r="14" spans="43:47" ht="12.75">
      <c r="AQ14" s="116"/>
      <c r="AR14" s="116"/>
      <c r="AS14" s="116"/>
      <c r="AT14" s="116"/>
      <c r="AU14" s="116"/>
    </row>
    <row r="15" spans="43:47" ht="12.75">
      <c r="AQ15" s="116"/>
      <c r="AR15" s="116"/>
      <c r="AS15" s="116"/>
      <c r="AT15" s="116"/>
      <c r="AU15" s="116"/>
    </row>
    <row r="16" spans="43:47" ht="12.75">
      <c r="AQ16" s="116"/>
      <c r="AR16" s="116"/>
      <c r="AS16" s="116"/>
      <c r="AT16" s="116"/>
      <c r="AU16" s="116"/>
    </row>
    <row r="17" spans="1:47" ht="13.5" thickBot="1">
      <c r="A17" s="351" t="s">
        <v>28</v>
      </c>
      <c r="B17" s="352"/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AQ17" s="116"/>
      <c r="AR17" s="116"/>
      <c r="AS17" s="116"/>
      <c r="AT17" s="116"/>
      <c r="AU17" s="116"/>
    </row>
    <row r="18" spans="1:48" ht="13.5" thickBot="1">
      <c r="A18" s="349" t="s">
        <v>29</v>
      </c>
      <c r="B18" s="349"/>
      <c r="C18" s="345" t="s">
        <v>215</v>
      </c>
      <c r="D18" s="346"/>
      <c r="E18" s="345" t="s">
        <v>144</v>
      </c>
      <c r="F18" s="346"/>
      <c r="G18" s="345" t="s">
        <v>145</v>
      </c>
      <c r="H18" s="346"/>
      <c r="I18" s="345" t="s">
        <v>34</v>
      </c>
      <c r="J18" s="346"/>
      <c r="K18" s="347" t="s">
        <v>159</v>
      </c>
      <c r="L18" s="348"/>
      <c r="M18" s="354" t="s">
        <v>35</v>
      </c>
      <c r="N18" s="354"/>
      <c r="O18" s="345" t="s">
        <v>36</v>
      </c>
      <c r="P18" s="346"/>
      <c r="Q18" s="345" t="s">
        <v>345</v>
      </c>
      <c r="R18" s="346"/>
      <c r="S18" s="345" t="s">
        <v>37</v>
      </c>
      <c r="T18" s="346"/>
      <c r="U18" s="360" t="s">
        <v>163</v>
      </c>
      <c r="V18" s="360"/>
      <c r="AQ18" s="116"/>
      <c r="AR18" s="116"/>
      <c r="AS18" s="116"/>
      <c r="AT18" s="116"/>
      <c r="AU18" s="116"/>
      <c r="AV18" s="116"/>
    </row>
    <row r="19" spans="1:48" ht="23.25" thickBot="1">
      <c r="A19" s="296" t="s">
        <v>38</v>
      </c>
      <c r="B19" s="304"/>
      <c r="C19" s="298" t="s">
        <v>39</v>
      </c>
      <c r="D19" s="297" t="s">
        <v>342</v>
      </c>
      <c r="E19" s="298" t="s">
        <v>39</v>
      </c>
      <c r="F19" s="297" t="s">
        <v>342</v>
      </c>
      <c r="G19" s="298" t="s">
        <v>39</v>
      </c>
      <c r="H19" s="297" t="s">
        <v>342</v>
      </c>
      <c r="I19" s="298" t="s">
        <v>39</v>
      </c>
      <c r="J19" s="297" t="s">
        <v>342</v>
      </c>
      <c r="K19" s="306" t="s">
        <v>160</v>
      </c>
      <c r="L19" s="297" t="s">
        <v>342</v>
      </c>
      <c r="M19" s="307" t="s">
        <v>39</v>
      </c>
      <c r="N19" s="297" t="s">
        <v>342</v>
      </c>
      <c r="O19" s="298" t="s">
        <v>39</v>
      </c>
      <c r="P19" s="297" t="s">
        <v>342</v>
      </c>
      <c r="Q19" s="308" t="s">
        <v>160</v>
      </c>
      <c r="R19" s="297" t="s">
        <v>342</v>
      </c>
      <c r="S19" s="298" t="s">
        <v>39</v>
      </c>
      <c r="T19" s="297" t="s">
        <v>342</v>
      </c>
      <c r="U19" s="309" t="s">
        <v>160</v>
      </c>
      <c r="V19" s="297" t="s">
        <v>342</v>
      </c>
      <c r="AQ19" s="116"/>
      <c r="AR19" s="116"/>
      <c r="AS19" s="116"/>
      <c r="AT19" s="116"/>
      <c r="AU19" s="116"/>
      <c r="AV19" s="116"/>
    </row>
    <row r="20" spans="1:48" ht="26.25" thickBot="1">
      <c r="A20" s="301" t="s">
        <v>40</v>
      </c>
      <c r="B20" s="311" t="s">
        <v>140</v>
      </c>
      <c r="C20" s="325">
        <v>73554000</v>
      </c>
      <c r="D20" s="325">
        <v>127320905</v>
      </c>
      <c r="E20" s="325">
        <v>14569000</v>
      </c>
      <c r="F20" s="325">
        <v>22382813</v>
      </c>
      <c r="G20" s="325">
        <v>52546000</v>
      </c>
      <c r="H20" s="326">
        <v>77143682</v>
      </c>
      <c r="I20" s="326">
        <v>74780000</v>
      </c>
      <c r="J20" s="326">
        <v>75117704</v>
      </c>
      <c r="K20" s="327">
        <v>175746000</v>
      </c>
      <c r="L20" s="327">
        <v>176990206</v>
      </c>
      <c r="M20" s="315">
        <v>3000000</v>
      </c>
      <c r="N20" s="315">
        <v>446500</v>
      </c>
      <c r="O20" s="315">
        <v>3000867</v>
      </c>
      <c r="P20" s="315">
        <v>54180870</v>
      </c>
      <c r="Q20" s="328">
        <v>9097933</v>
      </c>
      <c r="R20" s="315">
        <v>87097933</v>
      </c>
      <c r="S20" s="316">
        <f aca="true" t="shared" si="1" ref="S20:T25">+Q20+O20+M20+K20+I20+G20+E20+C20</f>
        <v>406293800</v>
      </c>
      <c r="T20" s="316">
        <f t="shared" si="1"/>
        <v>620680613</v>
      </c>
      <c r="U20" s="317">
        <f>+S20-K20</f>
        <v>230547800</v>
      </c>
      <c r="V20" s="317">
        <f aca="true" t="shared" si="2" ref="U20:V25">+T20-L20</f>
        <v>443690407</v>
      </c>
      <c r="AQ20" s="116"/>
      <c r="AR20" s="116"/>
      <c r="AS20" s="116"/>
      <c r="AT20" s="116"/>
      <c r="AU20" s="116"/>
      <c r="AV20" s="116"/>
    </row>
    <row r="21" spans="1:48" ht="39" thickBot="1">
      <c r="A21" s="301" t="s">
        <v>41</v>
      </c>
      <c r="B21" s="311" t="s">
        <v>42</v>
      </c>
      <c r="C21" s="315">
        <v>54715000</v>
      </c>
      <c r="D21" s="315">
        <v>55813581</v>
      </c>
      <c r="E21" s="315">
        <v>12307000</v>
      </c>
      <c r="F21" s="315">
        <v>12607000</v>
      </c>
      <c r="G21" s="315">
        <v>13602000</v>
      </c>
      <c r="H21" s="326">
        <v>12637076</v>
      </c>
      <c r="I21" s="326">
        <v>0</v>
      </c>
      <c r="J21" s="326">
        <v>179000</v>
      </c>
      <c r="K21" s="327">
        <v>0</v>
      </c>
      <c r="L21" s="327">
        <v>0</v>
      </c>
      <c r="M21" s="315">
        <v>0</v>
      </c>
      <c r="N21" s="315">
        <v>0</v>
      </c>
      <c r="O21" s="315">
        <v>0</v>
      </c>
      <c r="P21" s="315">
        <v>0</v>
      </c>
      <c r="Q21" s="328">
        <v>0</v>
      </c>
      <c r="R21" s="315"/>
      <c r="S21" s="316">
        <f t="shared" si="1"/>
        <v>80624000</v>
      </c>
      <c r="T21" s="316">
        <f t="shared" si="1"/>
        <v>81236657</v>
      </c>
      <c r="U21" s="317">
        <f t="shared" si="2"/>
        <v>80624000</v>
      </c>
      <c r="V21" s="317">
        <f t="shared" si="2"/>
        <v>81236657</v>
      </c>
      <c r="AQ21" s="116"/>
      <c r="AR21" s="116"/>
      <c r="AS21" s="116"/>
      <c r="AT21" s="116"/>
      <c r="AU21" s="116"/>
      <c r="AV21" s="116"/>
    </row>
    <row r="22" spans="1:48" ht="26.25" thickBot="1">
      <c r="A22" s="301" t="s">
        <v>43</v>
      </c>
      <c r="B22" s="311" t="s">
        <v>44</v>
      </c>
      <c r="C22" s="315">
        <v>2906000</v>
      </c>
      <c r="D22" s="315">
        <v>3092573</v>
      </c>
      <c r="E22" s="315">
        <v>652000</v>
      </c>
      <c r="F22" s="315">
        <v>677210</v>
      </c>
      <c r="G22" s="315">
        <v>5110000</v>
      </c>
      <c r="H22" s="326">
        <v>6175300</v>
      </c>
      <c r="I22" s="326">
        <v>0</v>
      </c>
      <c r="J22" s="326"/>
      <c r="K22" s="327">
        <v>0</v>
      </c>
      <c r="L22" s="327">
        <v>0</v>
      </c>
      <c r="M22" s="315">
        <v>0</v>
      </c>
      <c r="N22" s="315">
        <v>0</v>
      </c>
      <c r="O22" s="315">
        <v>0</v>
      </c>
      <c r="P22" s="315">
        <v>0</v>
      </c>
      <c r="Q22" s="328">
        <v>0</v>
      </c>
      <c r="R22" s="315"/>
      <c r="S22" s="316">
        <f t="shared" si="1"/>
        <v>8668000</v>
      </c>
      <c r="T22" s="316">
        <f t="shared" si="1"/>
        <v>9945083</v>
      </c>
      <c r="U22" s="317">
        <f t="shared" si="2"/>
        <v>8668000</v>
      </c>
      <c r="V22" s="317">
        <f t="shared" si="2"/>
        <v>9945083</v>
      </c>
      <c r="AQ22" s="116"/>
      <c r="AR22" s="116"/>
      <c r="AS22" s="116"/>
      <c r="AT22" s="116"/>
      <c r="AU22" s="116"/>
      <c r="AV22" s="116"/>
    </row>
    <row r="23" spans="1:48" ht="26.25" thickBot="1">
      <c r="A23" s="301" t="s">
        <v>45</v>
      </c>
      <c r="B23" s="311" t="s">
        <v>143</v>
      </c>
      <c r="C23" s="315">
        <v>2838000</v>
      </c>
      <c r="D23" s="315">
        <v>3155218</v>
      </c>
      <c r="E23" s="315">
        <v>636000</v>
      </c>
      <c r="F23" s="315">
        <v>705787</v>
      </c>
      <c r="G23" s="315">
        <v>2160000</v>
      </c>
      <c r="H23" s="326">
        <v>2181201</v>
      </c>
      <c r="I23" s="326">
        <v>0</v>
      </c>
      <c r="J23" s="326"/>
      <c r="K23" s="327">
        <v>0</v>
      </c>
      <c r="L23" s="327">
        <v>0</v>
      </c>
      <c r="M23" s="315">
        <v>0</v>
      </c>
      <c r="N23" s="315">
        <v>0</v>
      </c>
      <c r="O23" s="315">
        <v>0</v>
      </c>
      <c r="P23" s="315">
        <v>0</v>
      </c>
      <c r="Q23" s="328">
        <v>0</v>
      </c>
      <c r="R23" s="315"/>
      <c r="S23" s="316">
        <f t="shared" si="1"/>
        <v>5634000</v>
      </c>
      <c r="T23" s="316">
        <f t="shared" si="1"/>
        <v>6042206</v>
      </c>
      <c r="U23" s="317">
        <f t="shared" si="2"/>
        <v>5634000</v>
      </c>
      <c r="V23" s="317">
        <f t="shared" si="2"/>
        <v>6042206</v>
      </c>
      <c r="AQ23" s="116"/>
      <c r="AR23" s="116"/>
      <c r="AS23" s="116"/>
      <c r="AT23" s="116"/>
      <c r="AU23" s="116"/>
      <c r="AV23" s="116"/>
    </row>
    <row r="24" spans="1:48" ht="39" thickBot="1">
      <c r="A24" s="301" t="s">
        <v>141</v>
      </c>
      <c r="B24" s="312" t="s">
        <v>147</v>
      </c>
      <c r="C24" s="315">
        <v>33993000</v>
      </c>
      <c r="D24" s="315">
        <v>34775504</v>
      </c>
      <c r="E24" s="315">
        <v>7512000</v>
      </c>
      <c r="F24" s="315">
        <v>7512000</v>
      </c>
      <c r="G24" s="315">
        <v>62470000</v>
      </c>
      <c r="H24" s="326">
        <v>62574500</v>
      </c>
      <c r="I24" s="326">
        <v>130000</v>
      </c>
      <c r="J24" s="326">
        <v>0</v>
      </c>
      <c r="K24" s="327">
        <v>0</v>
      </c>
      <c r="L24" s="327">
        <v>0</v>
      </c>
      <c r="M24" s="315">
        <v>0</v>
      </c>
      <c r="N24" s="315">
        <v>0</v>
      </c>
      <c r="O24" s="315">
        <v>0</v>
      </c>
      <c r="P24" s="315">
        <v>0</v>
      </c>
      <c r="Q24" s="328">
        <v>0</v>
      </c>
      <c r="R24" s="315"/>
      <c r="S24" s="316">
        <f t="shared" si="1"/>
        <v>104105000</v>
      </c>
      <c r="T24" s="316">
        <f t="shared" si="1"/>
        <v>104862004</v>
      </c>
      <c r="U24" s="317">
        <f t="shared" si="2"/>
        <v>104105000</v>
      </c>
      <c r="V24" s="317">
        <f t="shared" si="2"/>
        <v>104862004</v>
      </c>
      <c r="AQ24" s="116"/>
      <c r="AR24" s="116"/>
      <c r="AS24" s="116"/>
      <c r="AT24" s="116"/>
      <c r="AU24" s="116"/>
      <c r="AV24" s="116"/>
    </row>
    <row r="25" spans="1:48" ht="13.5" thickBot="1">
      <c r="A25" s="353" t="s">
        <v>46</v>
      </c>
      <c r="B25" s="353"/>
      <c r="C25" s="329">
        <f>SUM(C20:C24)</f>
        <v>168006000</v>
      </c>
      <c r="D25" s="329">
        <f>+SUM(D20:D24)</f>
        <v>224157781</v>
      </c>
      <c r="E25" s="329">
        <f>SUM(E20:E24)</f>
        <v>35676000</v>
      </c>
      <c r="F25" s="329">
        <f>+SUM(F20:F24)</f>
        <v>43884810</v>
      </c>
      <c r="G25" s="329">
        <f>SUM(G20:G24)</f>
        <v>135888000</v>
      </c>
      <c r="H25" s="329">
        <f>+SUM(H20:H24)</f>
        <v>160711759</v>
      </c>
      <c r="I25" s="329">
        <f>+SUM(I20:I24)</f>
        <v>74910000</v>
      </c>
      <c r="J25" s="329">
        <f>+SUM(J20:J24)</f>
        <v>75296704</v>
      </c>
      <c r="K25" s="329">
        <f>SUM(K20:K24)</f>
        <v>175746000</v>
      </c>
      <c r="L25" s="329">
        <f>+SUM(L20:L24)</f>
        <v>176990206</v>
      </c>
      <c r="M25" s="329">
        <f>SUM(M20:M24)</f>
        <v>3000000</v>
      </c>
      <c r="N25" s="330">
        <f>+SUM(N20:N24)</f>
        <v>446500</v>
      </c>
      <c r="O25" s="331">
        <f>SUM(O20:O24)</f>
        <v>3000867</v>
      </c>
      <c r="P25" s="330">
        <f>+SUM(P20:P24)</f>
        <v>54180870</v>
      </c>
      <c r="Q25" s="332">
        <f>SUM(Q20:Q24)</f>
        <v>9097933</v>
      </c>
      <c r="R25" s="330">
        <f>+SUM(R20:R24)</f>
        <v>87097933</v>
      </c>
      <c r="S25" s="316">
        <f t="shared" si="1"/>
        <v>605324800</v>
      </c>
      <c r="T25" s="316">
        <f t="shared" si="1"/>
        <v>822766563</v>
      </c>
      <c r="U25" s="317">
        <f t="shared" si="2"/>
        <v>429578800</v>
      </c>
      <c r="V25" s="317">
        <f t="shared" si="2"/>
        <v>645776357</v>
      </c>
      <c r="AQ25" s="116"/>
      <c r="AR25" s="116"/>
      <c r="AS25" s="116"/>
      <c r="AT25" s="116"/>
      <c r="AU25" s="116"/>
      <c r="AV25" s="116"/>
    </row>
    <row r="26" spans="43:47" ht="12.75">
      <c r="AQ26" s="116"/>
      <c r="AR26" s="116"/>
      <c r="AS26" s="116"/>
      <c r="AT26" s="116"/>
      <c r="AU26" s="116"/>
    </row>
    <row r="27" spans="43:47" ht="12.75">
      <c r="AQ27" s="116"/>
      <c r="AR27" s="116"/>
      <c r="AS27" s="116"/>
      <c r="AT27" s="116"/>
      <c r="AU27" s="116"/>
    </row>
    <row r="28" spans="43:47" ht="12.75">
      <c r="AQ28" s="116"/>
      <c r="AR28" s="116"/>
      <c r="AS28" s="116"/>
      <c r="AT28" s="116"/>
      <c r="AU28" s="116"/>
    </row>
    <row r="44" ht="13.5" thickBot="1"/>
    <row r="45" ht="13.5" thickBot="1">
      <c r="J45" s="297" t="s">
        <v>342</v>
      </c>
    </row>
  </sheetData>
  <sheetProtection/>
  <mergeCells count="28">
    <mergeCell ref="A1:S1"/>
    <mergeCell ref="A2:S2"/>
    <mergeCell ref="AI5:AK5"/>
    <mergeCell ref="A4:W4"/>
    <mergeCell ref="Q18:R18"/>
    <mergeCell ref="U18:V18"/>
    <mergeCell ref="I5:J5"/>
    <mergeCell ref="K5:L5"/>
    <mergeCell ref="E5:F5"/>
    <mergeCell ref="S5:T5"/>
    <mergeCell ref="A25:B25"/>
    <mergeCell ref="M18:N18"/>
    <mergeCell ref="A18:B18"/>
    <mergeCell ref="G18:H18"/>
    <mergeCell ref="A12:B12"/>
    <mergeCell ref="I18:J18"/>
    <mergeCell ref="C18:D18"/>
    <mergeCell ref="E18:F18"/>
    <mergeCell ref="S18:T18"/>
    <mergeCell ref="K18:L18"/>
    <mergeCell ref="A5:B5"/>
    <mergeCell ref="O5:P5"/>
    <mergeCell ref="Q5:R5"/>
    <mergeCell ref="C5:D5"/>
    <mergeCell ref="G5:H5"/>
    <mergeCell ref="M5:N5"/>
    <mergeCell ref="O18:P18"/>
    <mergeCell ref="A17:W17"/>
  </mergeCells>
  <printOptions horizontalCentered="1"/>
  <pageMargins left="0.11811023622047245" right="0.15748031496062992" top="0.7480314960629921" bottom="0.7480314960629921" header="0.31496062992125984" footer="0.31496062992125984"/>
  <pageSetup fitToHeight="1" fitToWidth="1" horizontalDpi="600" verticalDpi="600" orientation="landscape" paperSize="8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A62"/>
  <sheetViews>
    <sheetView zoomScalePageLayoutView="0" workbookViewId="0" topLeftCell="A1">
      <selection activeCell="I4" sqref="I4"/>
    </sheetView>
  </sheetViews>
  <sheetFormatPr defaultColWidth="9.140625" defaultRowHeight="15"/>
  <cols>
    <col min="3" max="3" width="45.00390625" style="0" bestFit="1" customWidth="1"/>
    <col min="4" max="5" width="12.421875" style="0" bestFit="1" customWidth="1"/>
    <col min="6" max="7" width="11.28125" style="0" bestFit="1" customWidth="1"/>
    <col min="8" max="9" width="12.421875" style="0" bestFit="1" customWidth="1"/>
    <col min="10" max="11" width="11.28125" style="0" bestFit="1" customWidth="1"/>
    <col min="12" max="12" width="10.140625" style="0" bestFit="1" customWidth="1"/>
    <col min="13" max="13" width="11.00390625" style="0" bestFit="1" customWidth="1"/>
    <col min="14" max="14" width="10.140625" style="0" bestFit="1" customWidth="1"/>
    <col min="15" max="15" width="11.28125" style="0" bestFit="1" customWidth="1"/>
    <col min="16" max="16" width="10.140625" style="0" bestFit="1" customWidth="1"/>
    <col min="17" max="17" width="11.28125" style="0" bestFit="1" customWidth="1"/>
    <col min="19" max="19" width="11.140625" style="0" customWidth="1"/>
    <col min="20" max="20" width="11.28125" style="0" bestFit="1" customWidth="1"/>
    <col min="21" max="21" width="13.7109375" style="0" customWidth="1"/>
    <col min="22" max="22" width="10.140625" style="0" bestFit="1" customWidth="1"/>
    <col min="23" max="25" width="12.421875" style="0" bestFit="1" customWidth="1"/>
    <col min="27" max="27" width="10.421875" style="0" customWidth="1"/>
  </cols>
  <sheetData>
    <row r="1" spans="1:27" ht="15.75">
      <c r="A1" s="373" t="s">
        <v>408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3" spans="1:27" ht="15">
      <c r="A3" s="374" t="s">
        <v>352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</row>
    <row r="5" spans="1:27" ht="22.5">
      <c r="A5" s="375" t="s">
        <v>277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</row>
    <row r="6" spans="1:25" ht="16.5" thickBot="1">
      <c r="A6" s="22"/>
      <c r="B6" s="23"/>
      <c r="C6" s="23"/>
      <c r="D6" s="24"/>
      <c r="E6" s="24" t="s">
        <v>365</v>
      </c>
      <c r="F6" s="24"/>
      <c r="G6" s="24" t="s">
        <v>366</v>
      </c>
      <c r="H6" s="24"/>
      <c r="I6" s="24" t="s">
        <v>367</v>
      </c>
      <c r="J6" s="24"/>
      <c r="K6" s="24" t="s">
        <v>368</v>
      </c>
      <c r="L6" s="24"/>
      <c r="M6" s="24"/>
      <c r="N6" s="24"/>
      <c r="O6" s="24" t="s">
        <v>368</v>
      </c>
      <c r="P6" s="24"/>
      <c r="Q6" s="24" t="s">
        <v>369</v>
      </c>
      <c r="R6" s="24"/>
      <c r="S6" s="24" t="s">
        <v>371</v>
      </c>
      <c r="T6" s="24"/>
      <c r="U6" s="24" t="s">
        <v>370</v>
      </c>
      <c r="V6" s="24"/>
      <c r="W6" s="24"/>
      <c r="X6" s="24"/>
      <c r="Y6" s="24" t="s">
        <v>274</v>
      </c>
    </row>
    <row r="7" spans="1:27" ht="16.5" customHeight="1" thickBot="1">
      <c r="A7" s="376" t="s">
        <v>47</v>
      </c>
      <c r="B7" s="378" t="s">
        <v>256</v>
      </c>
      <c r="C7" s="380" t="s">
        <v>48</v>
      </c>
      <c r="D7" s="382" t="s">
        <v>235</v>
      </c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230"/>
      <c r="V7" s="230"/>
      <c r="W7" s="230"/>
      <c r="X7" s="363" t="s">
        <v>46</v>
      </c>
      <c r="Y7" s="364"/>
      <c r="Z7" s="367" t="s">
        <v>353</v>
      </c>
      <c r="AA7" s="368"/>
    </row>
    <row r="8" spans="1:27" ht="87" customHeight="1" thickBot="1">
      <c r="A8" s="377"/>
      <c r="B8" s="379"/>
      <c r="C8" s="381"/>
      <c r="D8" s="371" t="s">
        <v>362</v>
      </c>
      <c r="E8" s="372"/>
      <c r="F8" s="371" t="s">
        <v>216</v>
      </c>
      <c r="G8" s="372"/>
      <c r="H8" s="371" t="s">
        <v>217</v>
      </c>
      <c r="I8" s="372"/>
      <c r="J8" s="371" t="s">
        <v>218</v>
      </c>
      <c r="K8" s="372"/>
      <c r="L8" s="371" t="s">
        <v>219</v>
      </c>
      <c r="M8" s="372"/>
      <c r="N8" s="371" t="s">
        <v>36</v>
      </c>
      <c r="O8" s="372"/>
      <c r="P8" s="371" t="s">
        <v>213</v>
      </c>
      <c r="Q8" s="372"/>
      <c r="R8" s="371" t="s">
        <v>354</v>
      </c>
      <c r="S8" s="372"/>
      <c r="T8" s="371" t="s">
        <v>214</v>
      </c>
      <c r="U8" s="372"/>
      <c r="V8" s="371" t="s">
        <v>345</v>
      </c>
      <c r="W8" s="372"/>
      <c r="X8" s="365"/>
      <c r="Y8" s="366"/>
      <c r="Z8" s="369"/>
      <c r="AA8" s="370"/>
    </row>
    <row r="9" spans="1:27" ht="26.25" thickBot="1">
      <c r="A9" s="243"/>
      <c r="B9" s="258"/>
      <c r="C9" s="243"/>
      <c r="D9" s="255" t="s">
        <v>355</v>
      </c>
      <c r="E9" s="255" t="s">
        <v>356</v>
      </c>
      <c r="F9" s="255" t="s">
        <v>355</v>
      </c>
      <c r="G9" s="255" t="s">
        <v>356</v>
      </c>
      <c r="H9" s="255" t="s">
        <v>355</v>
      </c>
      <c r="I9" s="255" t="s">
        <v>356</v>
      </c>
      <c r="J9" s="255" t="s">
        <v>355</v>
      </c>
      <c r="K9" s="255" t="s">
        <v>356</v>
      </c>
      <c r="L9" s="255" t="s">
        <v>355</v>
      </c>
      <c r="M9" s="255" t="s">
        <v>356</v>
      </c>
      <c r="N9" s="255" t="s">
        <v>355</v>
      </c>
      <c r="O9" s="255" t="s">
        <v>356</v>
      </c>
      <c r="P9" s="255" t="s">
        <v>355</v>
      </c>
      <c r="Q9" s="255" t="s">
        <v>356</v>
      </c>
      <c r="R9" s="255" t="s">
        <v>355</v>
      </c>
      <c r="S9" s="255" t="s">
        <v>356</v>
      </c>
      <c r="T9" s="255" t="s">
        <v>355</v>
      </c>
      <c r="U9" s="255" t="s">
        <v>356</v>
      </c>
      <c r="V9" s="255" t="s">
        <v>355</v>
      </c>
      <c r="W9" s="255" t="s">
        <v>356</v>
      </c>
      <c r="X9" s="259" t="s">
        <v>355</v>
      </c>
      <c r="Y9" s="244" t="s">
        <v>356</v>
      </c>
      <c r="Z9" s="141" t="s">
        <v>355</v>
      </c>
      <c r="AA9" s="245" t="s">
        <v>356</v>
      </c>
    </row>
    <row r="10" spans="1:27" ht="16.5" thickBot="1">
      <c r="A10" s="384" t="s">
        <v>40</v>
      </c>
      <c r="B10" s="260" t="s">
        <v>148</v>
      </c>
      <c r="C10" s="261" t="s">
        <v>197</v>
      </c>
      <c r="D10" s="254">
        <v>15388000</v>
      </c>
      <c r="E10" s="254">
        <v>15388000</v>
      </c>
      <c r="F10" s="254">
        <v>3459000</v>
      </c>
      <c r="G10" s="254">
        <v>3459000</v>
      </c>
      <c r="H10" s="254">
        <v>2795000</v>
      </c>
      <c r="I10" s="254">
        <v>2895000</v>
      </c>
      <c r="J10" s="254">
        <v>0</v>
      </c>
      <c r="K10" s="254">
        <v>0</v>
      </c>
      <c r="L10" s="254">
        <v>0</v>
      </c>
      <c r="M10" s="254">
        <v>0</v>
      </c>
      <c r="N10" s="254">
        <v>3000867</v>
      </c>
      <c r="O10" s="254">
        <v>54180870</v>
      </c>
      <c r="P10" s="254">
        <v>0</v>
      </c>
      <c r="Q10" s="254">
        <v>0</v>
      </c>
      <c r="R10" s="254">
        <v>0</v>
      </c>
      <c r="S10" s="254">
        <v>0</v>
      </c>
      <c r="T10" s="254">
        <v>0</v>
      </c>
      <c r="U10" s="254">
        <v>0</v>
      </c>
      <c r="V10" s="254">
        <v>0</v>
      </c>
      <c r="W10" s="254">
        <v>0</v>
      </c>
      <c r="X10" s="253">
        <f aca="true" t="shared" si="0" ref="X10:Y44">SUM(D10,F10,H10,J10,L10,N10,P10,R10,T10,V10)</f>
        <v>24642867</v>
      </c>
      <c r="Y10" s="253">
        <f t="shared" si="0"/>
        <v>75922870</v>
      </c>
      <c r="Z10" s="247">
        <v>1</v>
      </c>
      <c r="AA10" s="247">
        <v>1</v>
      </c>
    </row>
    <row r="11" spans="1:27" ht="16.5" thickBot="1">
      <c r="A11" s="384"/>
      <c r="B11" s="260" t="s">
        <v>178</v>
      </c>
      <c r="C11" s="261" t="s">
        <v>301</v>
      </c>
      <c r="D11" s="254">
        <v>0</v>
      </c>
      <c r="E11" s="254">
        <v>0</v>
      </c>
      <c r="F11" s="254">
        <v>0</v>
      </c>
      <c r="G11" s="254">
        <v>0</v>
      </c>
      <c r="H11" s="254">
        <v>650000</v>
      </c>
      <c r="I11" s="254">
        <v>314100</v>
      </c>
      <c r="J11" s="254">
        <v>0</v>
      </c>
      <c r="K11" s="254">
        <v>0</v>
      </c>
      <c r="L11" s="254">
        <v>0</v>
      </c>
      <c r="M11" s="254">
        <v>0</v>
      </c>
      <c r="N11" s="254">
        <v>0</v>
      </c>
      <c r="O11" s="254">
        <v>0</v>
      </c>
      <c r="P11" s="254">
        <v>0</v>
      </c>
      <c r="Q11" s="254">
        <v>0</v>
      </c>
      <c r="R11" s="254">
        <v>0</v>
      </c>
      <c r="S11" s="254">
        <v>0</v>
      </c>
      <c r="T11" s="254">
        <v>0</v>
      </c>
      <c r="U11" s="254">
        <v>0</v>
      </c>
      <c r="V11" s="254">
        <v>0</v>
      </c>
      <c r="W11" s="254">
        <v>0</v>
      </c>
      <c r="X11" s="253">
        <f t="shared" si="0"/>
        <v>650000</v>
      </c>
      <c r="Y11" s="253">
        <f t="shared" si="0"/>
        <v>314100</v>
      </c>
      <c r="Z11" s="247">
        <v>0</v>
      </c>
      <c r="AA11" s="247">
        <v>0</v>
      </c>
    </row>
    <row r="12" spans="1:27" ht="16.5" thickBot="1">
      <c r="A12" s="384"/>
      <c r="B12" s="260" t="s">
        <v>179</v>
      </c>
      <c r="C12" s="261" t="s">
        <v>198</v>
      </c>
      <c r="D12" s="254">
        <v>0</v>
      </c>
      <c r="E12" s="254">
        <v>0</v>
      </c>
      <c r="F12" s="254">
        <v>0</v>
      </c>
      <c r="G12" s="254">
        <v>0</v>
      </c>
      <c r="H12" s="254">
        <v>9765000</v>
      </c>
      <c r="I12" s="254">
        <v>11124192</v>
      </c>
      <c r="J12" s="254">
        <v>0</v>
      </c>
      <c r="K12" s="254">
        <v>0</v>
      </c>
      <c r="L12" s="254">
        <v>0</v>
      </c>
      <c r="M12" s="254">
        <v>0</v>
      </c>
      <c r="N12" s="254">
        <v>0</v>
      </c>
      <c r="O12" s="254">
        <v>0</v>
      </c>
      <c r="P12" s="254">
        <v>0</v>
      </c>
      <c r="Q12" s="254">
        <v>4205764</v>
      </c>
      <c r="R12" s="254">
        <v>0</v>
      </c>
      <c r="S12" s="254">
        <v>0</v>
      </c>
      <c r="T12" s="254">
        <v>0</v>
      </c>
      <c r="U12" s="254">
        <v>23092000</v>
      </c>
      <c r="V12" s="254">
        <v>0</v>
      </c>
      <c r="W12" s="254">
        <v>0</v>
      </c>
      <c r="X12" s="253">
        <f t="shared" si="0"/>
        <v>9765000</v>
      </c>
      <c r="Y12" s="253">
        <f t="shared" si="0"/>
        <v>38421956</v>
      </c>
      <c r="Z12" s="247">
        <v>0</v>
      </c>
      <c r="AA12" s="247">
        <v>0</v>
      </c>
    </row>
    <row r="13" spans="1:27" ht="16.5" thickBot="1">
      <c r="A13" s="384"/>
      <c r="B13" s="260" t="s">
        <v>305</v>
      </c>
      <c r="C13" s="261" t="s">
        <v>357</v>
      </c>
      <c r="D13" s="254">
        <v>0</v>
      </c>
      <c r="E13" s="254">
        <v>0</v>
      </c>
      <c r="F13" s="254">
        <v>0</v>
      </c>
      <c r="G13" s="254">
        <v>0</v>
      </c>
      <c r="H13" s="254">
        <v>0</v>
      </c>
      <c r="I13" s="254">
        <v>0</v>
      </c>
      <c r="J13" s="254">
        <v>0</v>
      </c>
      <c r="K13" s="254">
        <v>1238</v>
      </c>
      <c r="L13" s="254">
        <v>0</v>
      </c>
      <c r="M13" s="254">
        <v>0</v>
      </c>
      <c r="N13" s="254">
        <v>0</v>
      </c>
      <c r="O13" s="254">
        <v>0</v>
      </c>
      <c r="P13" s="254">
        <v>0</v>
      </c>
      <c r="Q13" s="254">
        <v>0</v>
      </c>
      <c r="R13" s="254">
        <v>0</v>
      </c>
      <c r="S13" s="254">
        <v>0</v>
      </c>
      <c r="T13" s="254">
        <v>0</v>
      </c>
      <c r="U13" s="254">
        <v>0</v>
      </c>
      <c r="V13" s="254">
        <v>0</v>
      </c>
      <c r="W13" s="254">
        <v>0</v>
      </c>
      <c r="X13" s="253">
        <f t="shared" si="0"/>
        <v>0</v>
      </c>
      <c r="Y13" s="253">
        <f t="shared" si="0"/>
        <v>1238</v>
      </c>
      <c r="Z13" s="247">
        <v>0</v>
      </c>
      <c r="AA13" s="247">
        <v>0</v>
      </c>
    </row>
    <row r="14" spans="1:27" ht="16.5" thickBot="1">
      <c r="A14" s="384"/>
      <c r="B14" s="260" t="s">
        <v>348</v>
      </c>
      <c r="C14" s="261" t="s">
        <v>363</v>
      </c>
      <c r="D14" s="254">
        <v>0</v>
      </c>
      <c r="E14" s="254">
        <v>0</v>
      </c>
      <c r="F14" s="254">
        <v>0</v>
      </c>
      <c r="G14" s="254">
        <v>0</v>
      </c>
      <c r="H14" s="254">
        <v>0</v>
      </c>
      <c r="I14" s="254">
        <v>978000</v>
      </c>
      <c r="J14" s="254">
        <v>0</v>
      </c>
      <c r="K14" s="254">
        <v>0</v>
      </c>
      <c r="L14" s="254">
        <v>0</v>
      </c>
      <c r="M14" s="254">
        <v>0</v>
      </c>
      <c r="N14" s="254">
        <v>0</v>
      </c>
      <c r="O14" s="254">
        <v>0</v>
      </c>
      <c r="P14" s="254">
        <v>0</v>
      </c>
      <c r="Q14" s="254">
        <v>0</v>
      </c>
      <c r="R14" s="254">
        <v>0</v>
      </c>
      <c r="S14" s="254">
        <v>0</v>
      </c>
      <c r="T14" s="254">
        <v>0</v>
      </c>
      <c r="U14" s="254">
        <v>0</v>
      </c>
      <c r="V14" s="254">
        <v>0</v>
      </c>
      <c r="W14" s="254">
        <v>0</v>
      </c>
      <c r="X14" s="253">
        <f t="shared" si="0"/>
        <v>0</v>
      </c>
      <c r="Y14" s="253">
        <f t="shared" si="0"/>
        <v>978000</v>
      </c>
      <c r="Z14" s="247">
        <v>0</v>
      </c>
      <c r="AA14" s="247">
        <v>0</v>
      </c>
    </row>
    <row r="15" spans="1:27" ht="16.5" thickBot="1">
      <c r="A15" s="384"/>
      <c r="B15" s="260" t="s">
        <v>181</v>
      </c>
      <c r="C15" s="262" t="s">
        <v>200</v>
      </c>
      <c r="D15" s="254">
        <v>21677000</v>
      </c>
      <c r="E15" s="254">
        <v>81584732</v>
      </c>
      <c r="F15" s="254">
        <v>2927000</v>
      </c>
      <c r="G15" s="254">
        <v>9297080</v>
      </c>
      <c r="H15" s="254">
        <v>635000</v>
      </c>
      <c r="I15" s="254">
        <v>9794928</v>
      </c>
      <c r="J15" s="254">
        <v>0</v>
      </c>
      <c r="K15" s="254">
        <v>0</v>
      </c>
      <c r="L15" s="254">
        <v>0</v>
      </c>
      <c r="M15" s="254">
        <v>0</v>
      </c>
      <c r="N15" s="254">
        <v>0</v>
      </c>
      <c r="O15" s="254">
        <v>0</v>
      </c>
      <c r="P15" s="254">
        <v>1000000</v>
      </c>
      <c r="Q15" s="254">
        <v>2332114</v>
      </c>
      <c r="R15" s="254">
        <v>0</v>
      </c>
      <c r="S15" s="254">
        <v>0</v>
      </c>
      <c r="T15" s="254">
        <v>0</v>
      </c>
      <c r="U15" s="254">
        <v>0</v>
      </c>
      <c r="V15" s="254">
        <v>0</v>
      </c>
      <c r="W15" s="254">
        <v>0</v>
      </c>
      <c r="X15" s="253">
        <f t="shared" si="0"/>
        <v>26239000</v>
      </c>
      <c r="Y15" s="253">
        <f t="shared" si="0"/>
        <v>103008854</v>
      </c>
      <c r="Z15" s="247">
        <v>16</v>
      </c>
      <c r="AA15" s="247">
        <v>16</v>
      </c>
    </row>
    <row r="16" spans="1:27" ht="16.5" thickBot="1">
      <c r="A16" s="384"/>
      <c r="B16" s="260" t="s">
        <v>346</v>
      </c>
      <c r="C16" s="262" t="s">
        <v>347</v>
      </c>
      <c r="D16" s="254">
        <v>0</v>
      </c>
      <c r="E16" s="254">
        <v>2097549</v>
      </c>
      <c r="F16" s="254">
        <v>0</v>
      </c>
      <c r="G16" s="254">
        <v>235494</v>
      </c>
      <c r="H16" s="254">
        <v>0</v>
      </c>
      <c r="I16" s="254">
        <v>0</v>
      </c>
      <c r="J16" s="254">
        <v>0</v>
      </c>
      <c r="K16" s="254">
        <v>0</v>
      </c>
      <c r="L16" s="254">
        <v>0</v>
      </c>
      <c r="M16" s="254">
        <v>0</v>
      </c>
      <c r="N16" s="254">
        <v>0</v>
      </c>
      <c r="O16" s="254">
        <v>0</v>
      </c>
      <c r="P16" s="254">
        <v>0</v>
      </c>
      <c r="Q16" s="254">
        <v>0</v>
      </c>
      <c r="R16" s="254">
        <v>0</v>
      </c>
      <c r="S16" s="254">
        <v>0</v>
      </c>
      <c r="T16" s="254">
        <v>0</v>
      </c>
      <c r="U16" s="254">
        <v>0</v>
      </c>
      <c r="V16" s="254">
        <v>0</v>
      </c>
      <c r="W16" s="254">
        <v>0</v>
      </c>
      <c r="X16" s="253">
        <f t="shared" si="0"/>
        <v>0</v>
      </c>
      <c r="Y16" s="253">
        <f t="shared" si="0"/>
        <v>2333043</v>
      </c>
      <c r="Z16" s="247">
        <v>0</v>
      </c>
      <c r="AA16" s="247">
        <v>0</v>
      </c>
    </row>
    <row r="17" spans="1:27" ht="16.5" thickBot="1">
      <c r="A17" s="384"/>
      <c r="B17" s="260" t="s">
        <v>182</v>
      </c>
      <c r="C17" s="262" t="s">
        <v>201</v>
      </c>
      <c r="D17" s="254">
        <v>3149000</v>
      </c>
      <c r="E17" s="254">
        <v>13924326</v>
      </c>
      <c r="F17" s="254">
        <v>426000</v>
      </c>
      <c r="G17" s="254">
        <v>1589514</v>
      </c>
      <c r="H17" s="254">
        <v>1270000</v>
      </c>
      <c r="I17" s="254">
        <v>4169441</v>
      </c>
      <c r="J17" s="254">
        <v>0</v>
      </c>
      <c r="K17" s="254">
        <v>0</v>
      </c>
      <c r="L17" s="254">
        <v>0</v>
      </c>
      <c r="M17" s="254">
        <v>0</v>
      </c>
      <c r="N17" s="254">
        <v>0</v>
      </c>
      <c r="O17" s="254">
        <v>0</v>
      </c>
      <c r="P17" s="254">
        <v>0</v>
      </c>
      <c r="Q17" s="254">
        <v>1997920</v>
      </c>
      <c r="R17" s="254">
        <v>0</v>
      </c>
      <c r="S17" s="254">
        <v>0</v>
      </c>
      <c r="T17" s="254">
        <v>0</v>
      </c>
      <c r="U17" s="254">
        <v>0</v>
      </c>
      <c r="V17" s="254">
        <v>0</v>
      </c>
      <c r="W17" s="254">
        <v>0</v>
      </c>
      <c r="X17" s="253">
        <f t="shared" si="0"/>
        <v>4845000</v>
      </c>
      <c r="Y17" s="253">
        <f t="shared" si="0"/>
        <v>21681201</v>
      </c>
      <c r="Z17" s="247">
        <v>3</v>
      </c>
      <c r="AA17" s="247">
        <v>3</v>
      </c>
    </row>
    <row r="18" spans="1:27" ht="16.5" thickBot="1">
      <c r="A18" s="384"/>
      <c r="B18" s="263" t="s">
        <v>183</v>
      </c>
      <c r="C18" s="262" t="s">
        <v>302</v>
      </c>
      <c r="D18" s="254">
        <v>0</v>
      </c>
      <c r="E18" s="254">
        <v>0</v>
      </c>
      <c r="F18" s="254">
        <v>0</v>
      </c>
      <c r="G18" s="254">
        <v>0</v>
      </c>
      <c r="H18" s="254">
        <v>4185000</v>
      </c>
      <c r="I18" s="254">
        <v>3388100</v>
      </c>
      <c r="J18" s="254">
        <v>0</v>
      </c>
      <c r="K18" s="254">
        <v>0</v>
      </c>
      <c r="L18" s="254">
        <v>0</v>
      </c>
      <c r="M18" s="254">
        <v>0</v>
      </c>
      <c r="N18" s="254">
        <v>0</v>
      </c>
      <c r="O18" s="254">
        <v>0</v>
      </c>
      <c r="P18" s="254">
        <v>0</v>
      </c>
      <c r="Q18" s="254">
        <v>0</v>
      </c>
      <c r="R18" s="254">
        <v>0</v>
      </c>
      <c r="S18" s="254">
        <v>0</v>
      </c>
      <c r="T18" s="254">
        <v>63900000</v>
      </c>
      <c r="U18" s="254">
        <v>63900000</v>
      </c>
      <c r="V18" s="254">
        <v>0</v>
      </c>
      <c r="W18" s="254">
        <v>0</v>
      </c>
      <c r="X18" s="253">
        <f t="shared" si="0"/>
        <v>68085000</v>
      </c>
      <c r="Y18" s="253">
        <f t="shared" si="0"/>
        <v>67288100</v>
      </c>
      <c r="Z18" s="247">
        <v>0</v>
      </c>
      <c r="AA18" s="247">
        <v>0</v>
      </c>
    </row>
    <row r="19" spans="1:27" ht="16.5" thickBot="1">
      <c r="A19" s="384"/>
      <c r="B19" s="260" t="s">
        <v>184</v>
      </c>
      <c r="C19" s="262" t="s">
        <v>303</v>
      </c>
      <c r="D19" s="254">
        <v>0</v>
      </c>
      <c r="E19" s="254">
        <v>0</v>
      </c>
      <c r="F19" s="254">
        <v>0</v>
      </c>
      <c r="G19" s="254">
        <v>0</v>
      </c>
      <c r="H19" s="254">
        <v>0</v>
      </c>
      <c r="I19" s="254">
        <v>0</v>
      </c>
      <c r="J19" s="254">
        <v>140000</v>
      </c>
      <c r="K19" s="254">
        <v>140000</v>
      </c>
      <c r="L19" s="254">
        <v>0</v>
      </c>
      <c r="M19" s="254">
        <v>0</v>
      </c>
      <c r="N19" s="254">
        <v>0</v>
      </c>
      <c r="O19" s="254">
        <v>0</v>
      </c>
      <c r="P19" s="254">
        <v>0</v>
      </c>
      <c r="Q19" s="254">
        <v>0</v>
      </c>
      <c r="R19" s="254">
        <v>0</v>
      </c>
      <c r="S19" s="254">
        <v>0</v>
      </c>
      <c r="T19" s="254">
        <v>0</v>
      </c>
      <c r="U19" s="254">
        <v>0</v>
      </c>
      <c r="V19" s="254">
        <v>0</v>
      </c>
      <c r="W19" s="254">
        <v>0</v>
      </c>
      <c r="X19" s="253">
        <f t="shared" si="0"/>
        <v>140000</v>
      </c>
      <c r="Y19" s="253">
        <f t="shared" si="0"/>
        <v>140000</v>
      </c>
      <c r="Z19" s="247">
        <v>0</v>
      </c>
      <c r="AA19" s="247">
        <v>0</v>
      </c>
    </row>
    <row r="20" spans="1:27" ht="16.5" thickBot="1">
      <c r="A20" s="384"/>
      <c r="B20" s="260" t="s">
        <v>185</v>
      </c>
      <c r="C20" s="262" t="s">
        <v>202</v>
      </c>
      <c r="D20" s="254">
        <v>0</v>
      </c>
      <c r="E20" s="254">
        <v>0</v>
      </c>
      <c r="F20" s="254">
        <v>0</v>
      </c>
      <c r="G20" s="254">
        <v>0</v>
      </c>
      <c r="H20" s="254">
        <v>0</v>
      </c>
      <c r="I20" s="254">
        <v>5892430</v>
      </c>
      <c r="J20" s="254">
        <v>10417000</v>
      </c>
      <c r="K20" s="254">
        <v>10417000</v>
      </c>
      <c r="L20" s="254">
        <v>0</v>
      </c>
      <c r="M20" s="254">
        <v>0</v>
      </c>
      <c r="N20" s="254">
        <v>0</v>
      </c>
      <c r="O20" s="254">
        <v>0</v>
      </c>
      <c r="P20" s="254">
        <v>0</v>
      </c>
      <c r="Q20" s="254">
        <v>0</v>
      </c>
      <c r="R20" s="254">
        <v>0</v>
      </c>
      <c r="S20" s="254">
        <v>169375</v>
      </c>
      <c r="T20" s="254">
        <v>0</v>
      </c>
      <c r="U20" s="254">
        <v>0</v>
      </c>
      <c r="V20" s="254">
        <v>0</v>
      </c>
      <c r="W20" s="254">
        <v>0</v>
      </c>
      <c r="X20" s="253">
        <f t="shared" si="0"/>
        <v>10417000</v>
      </c>
      <c r="Y20" s="253">
        <f t="shared" si="0"/>
        <v>16478805</v>
      </c>
      <c r="Z20" s="247">
        <v>0</v>
      </c>
      <c r="AA20" s="247">
        <v>0</v>
      </c>
    </row>
    <row r="21" spans="1:27" ht="16.5" thickBot="1">
      <c r="A21" s="384"/>
      <c r="B21" s="260" t="s">
        <v>186</v>
      </c>
      <c r="C21" s="262" t="s">
        <v>203</v>
      </c>
      <c r="D21" s="254">
        <v>0</v>
      </c>
      <c r="E21" s="254">
        <v>0</v>
      </c>
      <c r="F21" s="254">
        <v>0</v>
      </c>
      <c r="G21" s="254">
        <v>0</v>
      </c>
      <c r="H21" s="254">
        <v>4206000</v>
      </c>
      <c r="I21" s="257">
        <v>381000</v>
      </c>
      <c r="J21" s="254">
        <v>0</v>
      </c>
      <c r="K21" s="254">
        <v>0</v>
      </c>
      <c r="L21" s="254">
        <v>0</v>
      </c>
      <c r="M21" s="254">
        <v>0</v>
      </c>
      <c r="N21" s="254">
        <v>0</v>
      </c>
      <c r="O21" s="254">
        <v>0</v>
      </c>
      <c r="P21" s="254">
        <v>0</v>
      </c>
      <c r="Q21" s="254">
        <v>1732026</v>
      </c>
      <c r="R21" s="254">
        <v>0</v>
      </c>
      <c r="S21" s="254">
        <v>0</v>
      </c>
      <c r="T21" s="254">
        <v>0</v>
      </c>
      <c r="U21" s="254">
        <v>0</v>
      </c>
      <c r="V21" s="254">
        <v>0</v>
      </c>
      <c r="W21" s="254">
        <v>0</v>
      </c>
      <c r="X21" s="253">
        <f t="shared" si="0"/>
        <v>4206000</v>
      </c>
      <c r="Y21" s="253">
        <f t="shared" si="0"/>
        <v>2113026</v>
      </c>
      <c r="Z21" s="247">
        <v>0</v>
      </c>
      <c r="AA21" s="247">
        <v>0</v>
      </c>
    </row>
    <row r="22" spans="1:27" ht="16.5" thickBot="1">
      <c r="A22" s="384"/>
      <c r="B22" s="260" t="s">
        <v>187</v>
      </c>
      <c r="C22" s="262" t="s">
        <v>49</v>
      </c>
      <c r="D22" s="254">
        <v>0</v>
      </c>
      <c r="E22" s="254">
        <v>0</v>
      </c>
      <c r="F22" s="254">
        <v>0</v>
      </c>
      <c r="G22" s="254">
        <v>0</v>
      </c>
      <c r="H22" s="254">
        <v>6400000</v>
      </c>
      <c r="I22" s="254">
        <v>6400000</v>
      </c>
      <c r="J22" s="254">
        <v>0</v>
      </c>
      <c r="K22" s="254">
        <v>0</v>
      </c>
      <c r="L22" s="254">
        <v>0</v>
      </c>
      <c r="M22" s="254">
        <v>0</v>
      </c>
      <c r="N22" s="254">
        <v>0</v>
      </c>
      <c r="O22" s="254">
        <v>0</v>
      </c>
      <c r="P22" s="254">
        <v>0</v>
      </c>
      <c r="Q22" s="254">
        <v>0</v>
      </c>
      <c r="R22" s="254">
        <v>0</v>
      </c>
      <c r="S22" s="254">
        <v>0</v>
      </c>
      <c r="T22" s="254">
        <v>0</v>
      </c>
      <c r="U22" s="254">
        <v>0</v>
      </c>
      <c r="V22" s="254">
        <v>0</v>
      </c>
      <c r="W22" s="254">
        <v>0</v>
      </c>
      <c r="X22" s="253">
        <f t="shared" si="0"/>
        <v>6400000</v>
      </c>
      <c r="Y22" s="253">
        <f t="shared" si="0"/>
        <v>6400000</v>
      </c>
      <c r="Z22" s="247">
        <v>0</v>
      </c>
      <c r="AA22" s="247">
        <v>0</v>
      </c>
    </row>
    <row r="23" spans="1:27" ht="16.5" thickBot="1">
      <c r="A23" s="384"/>
      <c r="B23" s="260" t="s">
        <v>150</v>
      </c>
      <c r="C23" s="262" t="s">
        <v>149</v>
      </c>
      <c r="D23" s="254">
        <v>1900000</v>
      </c>
      <c r="E23" s="254">
        <v>2046126</v>
      </c>
      <c r="F23" s="254">
        <v>425000</v>
      </c>
      <c r="G23" s="254">
        <v>425000</v>
      </c>
      <c r="H23" s="254">
        <v>1751000</v>
      </c>
      <c r="I23" s="254">
        <v>1801208</v>
      </c>
      <c r="J23" s="254">
        <v>0</v>
      </c>
      <c r="K23" s="254">
        <v>0</v>
      </c>
      <c r="L23" s="254">
        <v>0</v>
      </c>
      <c r="M23" s="254">
        <v>0</v>
      </c>
      <c r="N23" s="254">
        <v>0</v>
      </c>
      <c r="O23" s="254">
        <v>0</v>
      </c>
      <c r="P23" s="254">
        <v>745000</v>
      </c>
      <c r="Q23" s="254">
        <v>389475</v>
      </c>
      <c r="R23" s="254">
        <v>0</v>
      </c>
      <c r="S23" s="254">
        <v>0</v>
      </c>
      <c r="T23" s="254">
        <v>0</v>
      </c>
      <c r="U23" s="254">
        <v>0</v>
      </c>
      <c r="V23" s="254">
        <v>0</v>
      </c>
      <c r="W23" s="254">
        <v>0</v>
      </c>
      <c r="X23" s="253">
        <f t="shared" si="0"/>
        <v>4821000</v>
      </c>
      <c r="Y23" s="253">
        <f t="shared" si="0"/>
        <v>4661809</v>
      </c>
      <c r="Z23" s="247">
        <v>1</v>
      </c>
      <c r="AA23" s="247">
        <v>1</v>
      </c>
    </row>
    <row r="24" spans="1:27" ht="16.5" thickBot="1">
      <c r="A24" s="384"/>
      <c r="B24" s="260" t="s">
        <v>151</v>
      </c>
      <c r="C24" s="262" t="s">
        <v>204</v>
      </c>
      <c r="D24" s="254">
        <v>14826000</v>
      </c>
      <c r="E24" s="254">
        <v>15391952</v>
      </c>
      <c r="F24" s="254">
        <v>3556000</v>
      </c>
      <c r="G24" s="254">
        <v>3627399</v>
      </c>
      <c r="H24" s="254">
        <v>12320000</v>
      </c>
      <c r="I24" s="254">
        <f>25000+14483134</f>
        <v>14508134</v>
      </c>
      <c r="J24" s="254">
        <v>3096000</v>
      </c>
      <c r="K24" s="254">
        <v>2885622</v>
      </c>
      <c r="L24" s="254">
        <v>0</v>
      </c>
      <c r="M24" s="254">
        <v>0</v>
      </c>
      <c r="N24" s="254">
        <v>0</v>
      </c>
      <c r="O24" s="254">
        <v>0</v>
      </c>
      <c r="P24" s="254">
        <v>1000000</v>
      </c>
      <c r="Q24" s="254">
        <v>994826</v>
      </c>
      <c r="R24" s="254">
        <v>0</v>
      </c>
      <c r="S24" s="254">
        <v>0</v>
      </c>
      <c r="T24" s="254">
        <v>0</v>
      </c>
      <c r="U24" s="254">
        <v>0</v>
      </c>
      <c r="V24" s="254">
        <v>0</v>
      </c>
      <c r="W24" s="254">
        <v>0</v>
      </c>
      <c r="X24" s="253">
        <f t="shared" si="0"/>
        <v>34798000</v>
      </c>
      <c r="Y24" s="253">
        <f t="shared" si="0"/>
        <v>37407933</v>
      </c>
      <c r="Z24" s="247">
        <v>7</v>
      </c>
      <c r="AA24" s="247">
        <v>7</v>
      </c>
    </row>
    <row r="25" spans="1:27" ht="16.5" thickBot="1">
      <c r="A25" s="384"/>
      <c r="B25" s="260" t="s">
        <v>188</v>
      </c>
      <c r="C25" s="262" t="s">
        <v>205</v>
      </c>
      <c r="D25" s="254">
        <v>0</v>
      </c>
      <c r="E25" s="254">
        <v>0</v>
      </c>
      <c r="F25" s="254">
        <v>0</v>
      </c>
      <c r="G25" s="254">
        <v>0</v>
      </c>
      <c r="H25" s="254">
        <v>1820000</v>
      </c>
      <c r="I25" s="254">
        <v>1773000</v>
      </c>
      <c r="J25" s="254">
        <v>0</v>
      </c>
      <c r="K25" s="254">
        <v>0</v>
      </c>
      <c r="L25" s="254">
        <v>0</v>
      </c>
      <c r="M25" s="254">
        <v>0</v>
      </c>
      <c r="N25" s="254">
        <v>0</v>
      </c>
      <c r="O25" s="254">
        <v>0</v>
      </c>
      <c r="P25" s="254">
        <v>0</v>
      </c>
      <c r="Q25" s="254">
        <v>0</v>
      </c>
      <c r="R25" s="254">
        <v>0</v>
      </c>
      <c r="S25" s="254">
        <v>0</v>
      </c>
      <c r="T25" s="254">
        <v>0</v>
      </c>
      <c r="U25" s="254">
        <v>0</v>
      </c>
      <c r="V25" s="254">
        <v>0</v>
      </c>
      <c r="W25" s="254">
        <v>0</v>
      </c>
      <c r="X25" s="253">
        <f t="shared" si="0"/>
        <v>1820000</v>
      </c>
      <c r="Y25" s="253">
        <f t="shared" si="0"/>
        <v>1773000</v>
      </c>
      <c r="Z25" s="247">
        <v>0</v>
      </c>
      <c r="AA25" s="247">
        <v>0</v>
      </c>
    </row>
    <row r="26" spans="1:27" ht="16.5" thickBot="1">
      <c r="A26" s="384"/>
      <c r="B26" s="260" t="s">
        <v>189</v>
      </c>
      <c r="C26" s="262" t="s">
        <v>206</v>
      </c>
      <c r="D26" s="254">
        <v>0</v>
      </c>
      <c r="E26" s="254">
        <v>0</v>
      </c>
      <c r="F26" s="254">
        <v>0</v>
      </c>
      <c r="G26" s="254">
        <v>0</v>
      </c>
      <c r="H26" s="254">
        <v>0</v>
      </c>
      <c r="I26" s="254">
        <v>0</v>
      </c>
      <c r="J26" s="254">
        <v>90000</v>
      </c>
      <c r="K26" s="254">
        <v>90000</v>
      </c>
      <c r="L26" s="254">
        <v>0</v>
      </c>
      <c r="M26" s="254">
        <v>0</v>
      </c>
      <c r="N26" s="254">
        <v>0</v>
      </c>
      <c r="O26" s="254">
        <v>0</v>
      </c>
      <c r="P26" s="254">
        <v>0</v>
      </c>
      <c r="Q26" s="254">
        <v>0</v>
      </c>
      <c r="R26" s="254">
        <v>0</v>
      </c>
      <c r="S26" s="254">
        <v>0</v>
      </c>
      <c r="T26" s="254">
        <v>0</v>
      </c>
      <c r="U26" s="254">
        <v>0</v>
      </c>
      <c r="V26" s="254">
        <v>0</v>
      </c>
      <c r="W26" s="254">
        <v>0</v>
      </c>
      <c r="X26" s="253">
        <f t="shared" si="0"/>
        <v>90000</v>
      </c>
      <c r="Y26" s="253">
        <f t="shared" si="0"/>
        <v>90000</v>
      </c>
      <c r="Z26" s="247">
        <v>0</v>
      </c>
      <c r="AA26" s="247">
        <v>0</v>
      </c>
    </row>
    <row r="27" spans="1:27" ht="16.5" thickBot="1">
      <c r="A27" s="384"/>
      <c r="B27" s="260" t="s">
        <v>152</v>
      </c>
      <c r="C27" s="261" t="s">
        <v>50</v>
      </c>
      <c r="D27" s="254">
        <v>9651000</v>
      </c>
      <c r="E27" s="254">
        <v>9723041</v>
      </c>
      <c r="F27" s="254">
        <v>2162000</v>
      </c>
      <c r="G27" s="254">
        <v>2090601</v>
      </c>
      <c r="H27" s="254">
        <v>950000</v>
      </c>
      <c r="I27" s="254">
        <v>1041381</v>
      </c>
      <c r="J27" s="254">
        <v>0</v>
      </c>
      <c r="K27" s="254">
        <v>0</v>
      </c>
      <c r="L27" s="254">
        <v>0</v>
      </c>
      <c r="M27" s="254">
        <v>0</v>
      </c>
      <c r="N27" s="254">
        <v>0</v>
      </c>
      <c r="O27" s="254">
        <v>0</v>
      </c>
      <c r="P27" s="254">
        <v>284000</v>
      </c>
      <c r="Q27" s="254">
        <v>253287</v>
      </c>
      <c r="R27" s="254">
        <v>0</v>
      </c>
      <c r="S27" s="254">
        <v>0</v>
      </c>
      <c r="T27" s="254">
        <v>0</v>
      </c>
      <c r="U27" s="254">
        <v>0</v>
      </c>
      <c r="V27" s="254">
        <v>0</v>
      </c>
      <c r="W27" s="254">
        <v>0</v>
      </c>
      <c r="X27" s="253">
        <f t="shared" si="0"/>
        <v>13047000</v>
      </c>
      <c r="Y27" s="253">
        <f t="shared" si="0"/>
        <v>13108310</v>
      </c>
      <c r="Z27" s="247">
        <v>3</v>
      </c>
      <c r="AA27" s="247">
        <v>3</v>
      </c>
    </row>
    <row r="28" spans="1:27" ht="16.5" thickBot="1">
      <c r="A28" s="384"/>
      <c r="B28" s="260" t="s">
        <v>191</v>
      </c>
      <c r="C28" s="261" t="s">
        <v>208</v>
      </c>
      <c r="D28" s="254">
        <v>720000</v>
      </c>
      <c r="E28" s="254">
        <v>720000</v>
      </c>
      <c r="F28" s="254">
        <v>162000</v>
      </c>
      <c r="G28" s="254">
        <v>162000</v>
      </c>
      <c r="H28" s="254">
        <v>1007000</v>
      </c>
      <c r="I28" s="254">
        <v>2234220</v>
      </c>
      <c r="J28" s="254">
        <v>1400000</v>
      </c>
      <c r="K28" s="254">
        <v>1398762</v>
      </c>
      <c r="L28" s="254">
        <v>0</v>
      </c>
      <c r="M28" s="254">
        <v>0</v>
      </c>
      <c r="N28" s="254">
        <v>0</v>
      </c>
      <c r="O28" s="254">
        <v>0</v>
      </c>
      <c r="P28" s="254">
        <v>0</v>
      </c>
      <c r="Q28" s="254">
        <v>785000</v>
      </c>
      <c r="R28" s="254">
        <v>0</v>
      </c>
      <c r="S28" s="254">
        <v>0</v>
      </c>
      <c r="T28" s="254">
        <v>22964000</v>
      </c>
      <c r="U28" s="254">
        <v>0</v>
      </c>
      <c r="V28" s="254">
        <v>0</v>
      </c>
      <c r="W28" s="254">
        <v>0</v>
      </c>
      <c r="X28" s="253">
        <f t="shared" si="0"/>
        <v>26253000</v>
      </c>
      <c r="Y28" s="253">
        <f t="shared" si="0"/>
        <v>5299982</v>
      </c>
      <c r="Z28" s="247">
        <v>0</v>
      </c>
      <c r="AA28" s="247">
        <v>1</v>
      </c>
    </row>
    <row r="29" spans="1:27" ht="16.5" thickBot="1">
      <c r="A29" s="384"/>
      <c r="B29" s="264" t="s">
        <v>224</v>
      </c>
      <c r="C29" s="261" t="s">
        <v>226</v>
      </c>
      <c r="D29" s="254">
        <v>0</v>
      </c>
      <c r="E29" s="254">
        <v>0</v>
      </c>
      <c r="F29" s="254">
        <v>0</v>
      </c>
      <c r="G29" s="254">
        <v>0</v>
      </c>
      <c r="H29" s="254">
        <v>0</v>
      </c>
      <c r="I29" s="254">
        <v>0</v>
      </c>
      <c r="J29" s="254"/>
      <c r="K29" s="254">
        <v>0</v>
      </c>
      <c r="L29" s="254">
        <v>0</v>
      </c>
      <c r="M29" s="254">
        <v>0</v>
      </c>
      <c r="N29" s="254">
        <v>0</v>
      </c>
      <c r="O29" s="254">
        <v>0</v>
      </c>
      <c r="P29" s="254">
        <v>918000</v>
      </c>
      <c r="Q29" s="254">
        <v>3607983</v>
      </c>
      <c r="R29" s="254">
        <v>0</v>
      </c>
      <c r="S29" s="254">
        <v>0</v>
      </c>
      <c r="T29" s="254">
        <v>0</v>
      </c>
      <c r="U29" s="254">
        <v>0</v>
      </c>
      <c r="V29" s="254">
        <v>0</v>
      </c>
      <c r="W29" s="254">
        <v>0</v>
      </c>
      <c r="X29" s="253">
        <f t="shared" si="0"/>
        <v>918000</v>
      </c>
      <c r="Y29" s="253">
        <f t="shared" si="0"/>
        <v>3607983</v>
      </c>
      <c r="Z29" s="247">
        <v>0</v>
      </c>
      <c r="AA29" s="247">
        <v>0</v>
      </c>
    </row>
    <row r="30" spans="1:27" ht="16.5" thickBot="1">
      <c r="A30" s="384"/>
      <c r="B30" s="260" t="s">
        <v>153</v>
      </c>
      <c r="C30" s="261" t="s">
        <v>210</v>
      </c>
      <c r="D30" s="254">
        <v>1151000</v>
      </c>
      <c r="E30" s="254">
        <v>1179144</v>
      </c>
      <c r="F30" s="254">
        <v>311000</v>
      </c>
      <c r="G30" s="254">
        <v>313308</v>
      </c>
      <c r="H30" s="254">
        <v>445000</v>
      </c>
      <c r="I30" s="254">
        <v>338584</v>
      </c>
      <c r="J30" s="254">
        <v>0</v>
      </c>
      <c r="K30" s="254">
        <v>0</v>
      </c>
      <c r="L30" s="254">
        <v>0</v>
      </c>
      <c r="M30" s="254">
        <v>0</v>
      </c>
      <c r="N30" s="254">
        <v>0</v>
      </c>
      <c r="O30" s="254">
        <v>0</v>
      </c>
      <c r="P30" s="254">
        <v>0</v>
      </c>
      <c r="Q30" s="254">
        <v>0</v>
      </c>
      <c r="R30" s="254">
        <v>0</v>
      </c>
      <c r="S30" s="254">
        <v>0</v>
      </c>
      <c r="T30" s="254">
        <v>0</v>
      </c>
      <c r="U30" s="254">
        <v>0</v>
      </c>
      <c r="V30" s="254">
        <v>0</v>
      </c>
      <c r="W30" s="254">
        <v>0</v>
      </c>
      <c r="X30" s="253">
        <f t="shared" si="0"/>
        <v>1907000</v>
      </c>
      <c r="Y30" s="253">
        <f t="shared" si="0"/>
        <v>1831036</v>
      </c>
      <c r="Z30" s="247">
        <v>0</v>
      </c>
      <c r="AA30" s="247">
        <v>0</v>
      </c>
    </row>
    <row r="31" spans="1:27" ht="16.5" thickBot="1">
      <c r="A31" s="384"/>
      <c r="B31" s="260" t="s">
        <v>194</v>
      </c>
      <c r="C31" s="261" t="s">
        <v>154</v>
      </c>
      <c r="D31" s="254">
        <v>4321000</v>
      </c>
      <c r="E31" s="254">
        <v>4443024</v>
      </c>
      <c r="F31" s="254">
        <v>968000</v>
      </c>
      <c r="G31" s="254">
        <v>1010417</v>
      </c>
      <c r="H31" s="254">
        <v>1680000</v>
      </c>
      <c r="I31" s="254">
        <v>2156500</v>
      </c>
      <c r="J31" s="254">
        <v>0</v>
      </c>
      <c r="K31" s="254">
        <v>0</v>
      </c>
      <c r="L31" s="254">
        <v>0</v>
      </c>
      <c r="M31" s="254">
        <v>0</v>
      </c>
      <c r="N31" s="254">
        <v>0</v>
      </c>
      <c r="O31" s="254">
        <v>0</v>
      </c>
      <c r="P31" s="254">
        <v>0</v>
      </c>
      <c r="Q31" s="254">
        <v>0</v>
      </c>
      <c r="R31" s="254">
        <v>0</v>
      </c>
      <c r="S31" s="254">
        <v>0</v>
      </c>
      <c r="T31" s="254">
        <v>0</v>
      </c>
      <c r="U31" s="254">
        <v>0</v>
      </c>
      <c r="V31" s="254">
        <v>0</v>
      </c>
      <c r="W31" s="254">
        <v>0</v>
      </c>
      <c r="X31" s="253">
        <f t="shared" si="0"/>
        <v>6969000</v>
      </c>
      <c r="Y31" s="253">
        <f t="shared" si="0"/>
        <v>7609941</v>
      </c>
      <c r="Z31" s="247">
        <v>2</v>
      </c>
      <c r="AA31" s="247">
        <v>2</v>
      </c>
    </row>
    <row r="32" spans="1:27" ht="16.5" thickBot="1">
      <c r="A32" s="384"/>
      <c r="B32" s="260" t="s">
        <v>350</v>
      </c>
      <c r="C32" s="261" t="s">
        <v>351</v>
      </c>
      <c r="D32" s="254">
        <v>0</v>
      </c>
      <c r="E32" s="254">
        <v>0</v>
      </c>
      <c r="F32" s="254">
        <v>0</v>
      </c>
      <c r="G32" s="254">
        <v>0</v>
      </c>
      <c r="H32" s="254">
        <v>0</v>
      </c>
      <c r="I32" s="254">
        <v>0</v>
      </c>
      <c r="J32" s="254">
        <v>0</v>
      </c>
      <c r="K32" s="254">
        <v>0</v>
      </c>
      <c r="L32" s="254">
        <v>0</v>
      </c>
      <c r="M32" s="254">
        <v>1462500</v>
      </c>
      <c r="N32" s="254">
        <v>0</v>
      </c>
      <c r="O32" s="254">
        <v>0</v>
      </c>
      <c r="P32" s="254">
        <v>0</v>
      </c>
      <c r="Q32" s="254">
        <v>0</v>
      </c>
      <c r="R32" s="254">
        <v>0</v>
      </c>
      <c r="S32" s="254">
        <v>0</v>
      </c>
      <c r="T32" s="254">
        <v>0</v>
      </c>
      <c r="U32" s="254">
        <v>0</v>
      </c>
      <c r="V32" s="254">
        <v>0</v>
      </c>
      <c r="W32" s="254">
        <v>0</v>
      </c>
      <c r="X32" s="253">
        <f t="shared" si="0"/>
        <v>0</v>
      </c>
      <c r="Y32" s="253">
        <f t="shared" si="0"/>
        <v>1462500</v>
      </c>
      <c r="Z32" s="247">
        <v>0</v>
      </c>
      <c r="AA32" s="247">
        <v>0</v>
      </c>
    </row>
    <row r="33" spans="1:27" ht="16.5" thickBot="1">
      <c r="A33" s="384"/>
      <c r="B33" s="260" t="s">
        <v>195</v>
      </c>
      <c r="C33" s="261" t="s">
        <v>211</v>
      </c>
      <c r="D33" s="254">
        <v>0</v>
      </c>
      <c r="E33" s="254">
        <v>0</v>
      </c>
      <c r="F33" s="254">
        <v>0</v>
      </c>
      <c r="G33" s="254">
        <v>0</v>
      </c>
      <c r="H33" s="254">
        <v>762000</v>
      </c>
      <c r="I33" s="254">
        <v>645780</v>
      </c>
      <c r="J33" s="254">
        <v>0</v>
      </c>
      <c r="K33" s="254">
        <v>0</v>
      </c>
      <c r="L33" s="254">
        <v>0</v>
      </c>
      <c r="M33" s="254">
        <v>0</v>
      </c>
      <c r="N33" s="254">
        <v>0</v>
      </c>
      <c r="O33" s="254">
        <v>0</v>
      </c>
      <c r="P33" s="254">
        <v>0</v>
      </c>
      <c r="Q33" s="254">
        <v>0</v>
      </c>
      <c r="R33" s="254">
        <v>0</v>
      </c>
      <c r="S33" s="254">
        <v>0</v>
      </c>
      <c r="T33" s="254">
        <v>0</v>
      </c>
      <c r="U33" s="254">
        <v>0</v>
      </c>
      <c r="V33" s="254">
        <v>0</v>
      </c>
      <c r="W33" s="254">
        <v>0</v>
      </c>
      <c r="X33" s="253">
        <f t="shared" si="0"/>
        <v>762000</v>
      </c>
      <c r="Y33" s="253">
        <f t="shared" si="0"/>
        <v>645780</v>
      </c>
      <c r="Z33" s="247">
        <v>0</v>
      </c>
      <c r="AA33" s="247">
        <v>0</v>
      </c>
    </row>
    <row r="34" spans="1:27" ht="16.5" thickBot="1">
      <c r="A34" s="384"/>
      <c r="B34" s="260" t="s">
        <v>349</v>
      </c>
      <c r="C34" s="261" t="s">
        <v>364</v>
      </c>
      <c r="D34" s="254">
        <v>0</v>
      </c>
      <c r="E34" s="254">
        <v>0</v>
      </c>
      <c r="F34" s="254">
        <v>0</v>
      </c>
      <c r="G34" s="254">
        <v>0</v>
      </c>
      <c r="H34" s="254">
        <v>0</v>
      </c>
      <c r="I34" s="254">
        <v>4875809</v>
      </c>
      <c r="J34" s="254">
        <v>0</v>
      </c>
      <c r="K34" s="254">
        <v>0</v>
      </c>
      <c r="L34" s="254">
        <v>0</v>
      </c>
      <c r="M34" s="254">
        <v>0</v>
      </c>
      <c r="N34" s="254">
        <v>0</v>
      </c>
      <c r="O34" s="254">
        <v>0</v>
      </c>
      <c r="P34" s="254">
        <v>0</v>
      </c>
      <c r="Q34" s="254">
        <v>0</v>
      </c>
      <c r="R34" s="254">
        <v>0</v>
      </c>
      <c r="S34" s="254">
        <v>0</v>
      </c>
      <c r="T34" s="254">
        <v>0</v>
      </c>
      <c r="U34" s="254">
        <v>0</v>
      </c>
      <c r="V34" s="254">
        <v>0</v>
      </c>
      <c r="W34" s="254">
        <v>0</v>
      </c>
      <c r="X34" s="253">
        <f t="shared" si="0"/>
        <v>0</v>
      </c>
      <c r="Y34" s="253">
        <f t="shared" si="0"/>
        <v>4875809</v>
      </c>
      <c r="Z34" s="247">
        <v>0</v>
      </c>
      <c r="AA34" s="247">
        <v>0</v>
      </c>
    </row>
    <row r="35" spans="1:27" ht="16.5" thickBot="1">
      <c r="A35" s="384"/>
      <c r="B35" s="260" t="s">
        <v>196</v>
      </c>
      <c r="C35" s="261" t="s">
        <v>212</v>
      </c>
      <c r="D35" s="254">
        <v>0</v>
      </c>
      <c r="E35" s="254">
        <v>0</v>
      </c>
      <c r="F35" s="254">
        <v>0</v>
      </c>
      <c r="G35" s="254">
        <v>0</v>
      </c>
      <c r="H35" s="254">
        <v>20000</v>
      </c>
      <c r="I35" s="254">
        <v>20000</v>
      </c>
      <c r="J35" s="254">
        <v>500000</v>
      </c>
      <c r="K35" s="257">
        <v>500000</v>
      </c>
      <c r="L35" s="254">
        <v>1633000</v>
      </c>
      <c r="M35" s="254">
        <v>1633000</v>
      </c>
      <c r="N35" s="254">
        <v>0</v>
      </c>
      <c r="O35" s="254">
        <v>0</v>
      </c>
      <c r="P35" s="254">
        <v>0</v>
      </c>
      <c r="Q35" s="254">
        <v>0</v>
      </c>
      <c r="R35" s="254">
        <v>0</v>
      </c>
      <c r="S35" s="254">
        <v>0</v>
      </c>
      <c r="T35" s="254">
        <v>0</v>
      </c>
      <c r="U35" s="254">
        <v>0</v>
      </c>
      <c r="V35" s="254">
        <v>0</v>
      </c>
      <c r="W35" s="254">
        <v>0</v>
      </c>
      <c r="X35" s="253">
        <f t="shared" si="0"/>
        <v>2153000</v>
      </c>
      <c r="Y35" s="253">
        <f t="shared" si="0"/>
        <v>2153000</v>
      </c>
      <c r="Z35" s="247">
        <v>0</v>
      </c>
      <c r="AA35" s="247">
        <v>0</v>
      </c>
    </row>
    <row r="36" spans="1:27" ht="16.5" thickBot="1">
      <c r="A36" s="384"/>
      <c r="B36" s="260" t="s">
        <v>358</v>
      </c>
      <c r="C36" s="261" t="s">
        <v>359</v>
      </c>
      <c r="D36" s="254">
        <v>0</v>
      </c>
      <c r="E36" s="254">
        <v>0</v>
      </c>
      <c r="F36" s="254">
        <v>0</v>
      </c>
      <c r="G36" s="254">
        <v>0</v>
      </c>
      <c r="H36" s="254">
        <v>0</v>
      </c>
      <c r="I36" s="254">
        <v>0</v>
      </c>
      <c r="J36" s="254">
        <v>0</v>
      </c>
      <c r="K36" s="254">
        <v>0</v>
      </c>
      <c r="L36" s="254">
        <v>0</v>
      </c>
      <c r="M36" s="254">
        <v>0</v>
      </c>
      <c r="N36" s="254">
        <v>0</v>
      </c>
      <c r="O36" s="254">
        <v>0</v>
      </c>
      <c r="P36" s="254">
        <v>0</v>
      </c>
      <c r="Q36" s="254">
        <v>0</v>
      </c>
      <c r="R36" s="254">
        <v>0</v>
      </c>
      <c r="S36" s="254">
        <v>0</v>
      </c>
      <c r="T36" s="254">
        <v>0</v>
      </c>
      <c r="U36" s="254">
        <v>0</v>
      </c>
      <c r="V36" s="254">
        <v>0</v>
      </c>
      <c r="W36" s="254">
        <v>78000000</v>
      </c>
      <c r="X36" s="253">
        <f t="shared" si="0"/>
        <v>0</v>
      </c>
      <c r="Y36" s="253">
        <f t="shared" si="0"/>
        <v>78000000</v>
      </c>
      <c r="Z36" s="247">
        <v>0</v>
      </c>
      <c r="AA36" s="247">
        <v>0</v>
      </c>
    </row>
    <row r="37" spans="1:27" ht="16.5" thickBot="1">
      <c r="A37" s="384"/>
      <c r="B37" s="260" t="s">
        <v>304</v>
      </c>
      <c r="C37" s="261" t="s">
        <v>209</v>
      </c>
      <c r="D37" s="254">
        <v>0</v>
      </c>
      <c r="E37" s="254">
        <v>0</v>
      </c>
      <c r="F37" s="254">
        <v>0</v>
      </c>
      <c r="G37" s="254">
        <v>0</v>
      </c>
      <c r="H37" s="254">
        <v>0</v>
      </c>
      <c r="I37" s="254">
        <v>0</v>
      </c>
      <c r="J37" s="254">
        <v>59137000</v>
      </c>
      <c r="K37" s="254">
        <v>59683844</v>
      </c>
      <c r="L37" s="254">
        <v>0</v>
      </c>
      <c r="M37" s="254">
        <v>0</v>
      </c>
      <c r="N37" s="254">
        <v>0</v>
      </c>
      <c r="O37" s="254">
        <v>0</v>
      </c>
      <c r="P37" s="254">
        <v>0</v>
      </c>
      <c r="Q37" s="254">
        <v>0</v>
      </c>
      <c r="R37" s="254">
        <v>0</v>
      </c>
      <c r="S37" s="254">
        <v>0</v>
      </c>
      <c r="T37" s="254">
        <v>0</v>
      </c>
      <c r="U37" s="254">
        <v>0</v>
      </c>
      <c r="V37" s="254">
        <v>0</v>
      </c>
      <c r="W37" s="254">
        <v>0</v>
      </c>
      <c r="X37" s="253">
        <f t="shared" si="0"/>
        <v>59137000</v>
      </c>
      <c r="Y37" s="253">
        <f t="shared" si="0"/>
        <v>59683844</v>
      </c>
      <c r="Z37" s="247">
        <v>0</v>
      </c>
      <c r="AA37" s="247">
        <v>0</v>
      </c>
    </row>
    <row r="38" spans="1:27" ht="16.5" thickBot="1">
      <c r="A38" s="384"/>
      <c r="B38" s="260" t="s">
        <v>305</v>
      </c>
      <c r="C38" s="261" t="s">
        <v>360</v>
      </c>
      <c r="D38" s="254">
        <v>0</v>
      </c>
      <c r="E38" s="254">
        <v>0</v>
      </c>
      <c r="F38" s="254">
        <v>0</v>
      </c>
      <c r="G38" s="254">
        <v>0</v>
      </c>
      <c r="H38" s="254">
        <v>0</v>
      </c>
      <c r="I38" s="254">
        <v>0</v>
      </c>
      <c r="J38" s="254">
        <v>0</v>
      </c>
      <c r="K38" s="254">
        <v>0</v>
      </c>
      <c r="L38" s="254">
        <v>0</v>
      </c>
      <c r="M38" s="254">
        <v>0</v>
      </c>
      <c r="N38" s="254">
        <v>0</v>
      </c>
      <c r="O38" s="254">
        <v>0</v>
      </c>
      <c r="P38" s="254">
        <v>0</v>
      </c>
      <c r="Q38" s="254">
        <v>0</v>
      </c>
      <c r="R38" s="254">
        <v>0</v>
      </c>
      <c r="S38" s="254">
        <v>0</v>
      </c>
      <c r="T38" s="254">
        <v>0</v>
      </c>
      <c r="U38" s="254">
        <v>0</v>
      </c>
      <c r="V38" s="254">
        <v>9097933</v>
      </c>
      <c r="W38" s="254">
        <v>9097933</v>
      </c>
      <c r="X38" s="253">
        <f t="shared" si="0"/>
        <v>9097933</v>
      </c>
      <c r="Y38" s="253">
        <f t="shared" si="0"/>
        <v>9097933</v>
      </c>
      <c r="Z38" s="247">
        <v>0</v>
      </c>
      <c r="AA38" s="247">
        <v>0</v>
      </c>
    </row>
    <row r="39" spans="1:27" ht="16.5" thickBot="1">
      <c r="A39" s="384"/>
      <c r="B39" s="126" t="s">
        <v>51</v>
      </c>
      <c r="C39" s="126"/>
      <c r="D39" s="253">
        <f aca="true" t="shared" si="1" ref="D39:W39">SUM(D10:D38)</f>
        <v>72783000</v>
      </c>
      <c r="E39" s="253">
        <f t="shared" si="1"/>
        <v>146497894</v>
      </c>
      <c r="F39" s="253">
        <f t="shared" si="1"/>
        <v>14396000</v>
      </c>
      <c r="G39" s="253">
        <f t="shared" si="1"/>
        <v>22209813</v>
      </c>
      <c r="H39" s="253">
        <f t="shared" si="1"/>
        <v>50661000</v>
      </c>
      <c r="I39" s="253">
        <f t="shared" si="1"/>
        <v>74731807</v>
      </c>
      <c r="J39" s="253">
        <f t="shared" si="1"/>
        <v>74780000</v>
      </c>
      <c r="K39" s="253">
        <f t="shared" si="1"/>
        <v>75116466</v>
      </c>
      <c r="L39" s="253">
        <f t="shared" si="1"/>
        <v>1633000</v>
      </c>
      <c r="M39" s="253">
        <f t="shared" si="1"/>
        <v>3095500</v>
      </c>
      <c r="N39" s="253">
        <f t="shared" si="1"/>
        <v>3000867</v>
      </c>
      <c r="O39" s="253">
        <f t="shared" si="1"/>
        <v>54180870</v>
      </c>
      <c r="P39" s="253">
        <f t="shared" si="1"/>
        <v>3947000</v>
      </c>
      <c r="Q39" s="253">
        <f t="shared" si="1"/>
        <v>16298395</v>
      </c>
      <c r="R39" s="253">
        <f t="shared" si="1"/>
        <v>0</v>
      </c>
      <c r="S39" s="253">
        <f t="shared" si="1"/>
        <v>169375</v>
      </c>
      <c r="T39" s="253">
        <f t="shared" si="1"/>
        <v>86864000</v>
      </c>
      <c r="U39" s="253">
        <f t="shared" si="1"/>
        <v>86992000</v>
      </c>
      <c r="V39" s="253">
        <f t="shared" si="1"/>
        <v>9097933</v>
      </c>
      <c r="W39" s="253">
        <f t="shared" si="1"/>
        <v>87097933</v>
      </c>
      <c r="X39" s="253">
        <f t="shared" si="0"/>
        <v>317162800</v>
      </c>
      <c r="Y39" s="253">
        <f t="shared" si="0"/>
        <v>566390053</v>
      </c>
      <c r="Z39" s="247">
        <f>SUM(Z10:Z38)</f>
        <v>33</v>
      </c>
      <c r="AA39" s="247">
        <f>SUM(AA10:AA38)</f>
        <v>34</v>
      </c>
    </row>
    <row r="40" spans="1:27" ht="16.5" thickBot="1">
      <c r="A40" s="384"/>
      <c r="B40" s="260" t="s">
        <v>190</v>
      </c>
      <c r="C40" s="261" t="s">
        <v>207</v>
      </c>
      <c r="D40" s="254">
        <v>771000</v>
      </c>
      <c r="E40" s="254">
        <v>771000</v>
      </c>
      <c r="F40" s="254">
        <v>173000</v>
      </c>
      <c r="G40" s="254">
        <v>173000</v>
      </c>
      <c r="H40" s="254">
        <v>220000</v>
      </c>
      <c r="I40" s="254">
        <v>238578</v>
      </c>
      <c r="J40" s="254">
        <v>0</v>
      </c>
      <c r="K40" s="254">
        <v>0</v>
      </c>
      <c r="L40" s="254">
        <v>0</v>
      </c>
      <c r="M40" s="254">
        <v>0</v>
      </c>
      <c r="N40" s="254">
        <v>0</v>
      </c>
      <c r="O40" s="254">
        <v>0</v>
      </c>
      <c r="P40" s="254">
        <v>0</v>
      </c>
      <c r="Q40" s="254">
        <v>0</v>
      </c>
      <c r="R40" s="254">
        <v>0</v>
      </c>
      <c r="S40" s="254">
        <v>0</v>
      </c>
      <c r="T40" s="254">
        <v>0</v>
      </c>
      <c r="U40" s="254">
        <v>0</v>
      </c>
      <c r="V40" s="254">
        <v>0</v>
      </c>
      <c r="W40" s="254">
        <v>0</v>
      </c>
      <c r="X40" s="253">
        <f t="shared" si="0"/>
        <v>1164000</v>
      </c>
      <c r="Y40" s="253">
        <f t="shared" si="0"/>
        <v>1182578</v>
      </c>
      <c r="Z40" s="247">
        <v>0</v>
      </c>
      <c r="AA40" s="247">
        <v>0</v>
      </c>
    </row>
    <row r="41" spans="1:27" ht="16.5" thickBot="1">
      <c r="A41" s="384"/>
      <c r="B41" s="260" t="s">
        <v>361</v>
      </c>
      <c r="C41" s="261" t="s">
        <v>156</v>
      </c>
      <c r="D41" s="254">
        <v>0</v>
      </c>
      <c r="E41" s="254">
        <v>0</v>
      </c>
      <c r="F41" s="254">
        <v>0</v>
      </c>
      <c r="G41" s="254">
        <v>0</v>
      </c>
      <c r="H41" s="254">
        <v>0</v>
      </c>
      <c r="I41" s="254">
        <v>0</v>
      </c>
      <c r="J41" s="254">
        <v>0</v>
      </c>
      <c r="K41" s="254">
        <v>0</v>
      </c>
      <c r="L41" s="254">
        <v>567000</v>
      </c>
      <c r="M41" s="257">
        <v>567000</v>
      </c>
      <c r="N41" s="254">
        <v>0</v>
      </c>
      <c r="O41" s="254">
        <v>0</v>
      </c>
      <c r="P41" s="254">
        <v>0</v>
      </c>
      <c r="Q41" s="254">
        <v>0</v>
      </c>
      <c r="R41" s="254">
        <v>0</v>
      </c>
      <c r="S41" s="254">
        <v>0</v>
      </c>
      <c r="T41" s="254">
        <v>0</v>
      </c>
      <c r="U41" s="254">
        <v>0</v>
      </c>
      <c r="V41" s="254">
        <v>0</v>
      </c>
      <c r="W41" s="254">
        <v>0</v>
      </c>
      <c r="X41" s="253">
        <f t="shared" si="0"/>
        <v>567000</v>
      </c>
      <c r="Y41" s="253">
        <f t="shared" si="0"/>
        <v>567000</v>
      </c>
      <c r="Z41" s="247">
        <v>0</v>
      </c>
      <c r="AA41" s="247">
        <v>0</v>
      </c>
    </row>
    <row r="42" spans="1:27" ht="16.5" thickBot="1">
      <c r="A42" s="384"/>
      <c r="B42" s="260" t="s">
        <v>196</v>
      </c>
      <c r="C42" s="261" t="s">
        <v>236</v>
      </c>
      <c r="D42" s="254">
        <v>0</v>
      </c>
      <c r="E42" s="254">
        <v>0</v>
      </c>
      <c r="F42" s="254">
        <v>0</v>
      </c>
      <c r="G42" s="254">
        <v>0</v>
      </c>
      <c r="H42" s="254">
        <v>0</v>
      </c>
      <c r="I42" s="254">
        <v>0</v>
      </c>
      <c r="J42" s="254">
        <v>0</v>
      </c>
      <c r="K42" s="254">
        <v>0</v>
      </c>
      <c r="L42" s="254">
        <v>800000</v>
      </c>
      <c r="M42" s="257">
        <v>800000</v>
      </c>
      <c r="N42" s="254">
        <v>0</v>
      </c>
      <c r="O42" s="254">
        <v>0</v>
      </c>
      <c r="P42" s="254">
        <v>0</v>
      </c>
      <c r="Q42" s="254">
        <v>0</v>
      </c>
      <c r="R42" s="254">
        <v>0</v>
      </c>
      <c r="S42" s="254">
        <v>0</v>
      </c>
      <c r="T42" s="254">
        <v>0</v>
      </c>
      <c r="U42" s="254">
        <v>0</v>
      </c>
      <c r="V42" s="254">
        <v>0</v>
      </c>
      <c r="W42" s="254">
        <v>0</v>
      </c>
      <c r="X42" s="253">
        <f t="shared" si="0"/>
        <v>800000</v>
      </c>
      <c r="Y42" s="253">
        <f t="shared" si="0"/>
        <v>800000</v>
      </c>
      <c r="Z42" s="247">
        <v>0</v>
      </c>
      <c r="AA42" s="247">
        <v>0</v>
      </c>
    </row>
    <row r="43" spans="1:27" ht="16.5" thickBot="1">
      <c r="A43" s="384"/>
      <c r="B43" s="265" t="s">
        <v>180</v>
      </c>
      <c r="C43" s="262" t="s">
        <v>199</v>
      </c>
      <c r="D43" s="254">
        <v>0</v>
      </c>
      <c r="E43" s="254">
        <v>0</v>
      </c>
      <c r="F43" s="254">
        <v>0</v>
      </c>
      <c r="G43" s="254">
        <v>0</v>
      </c>
      <c r="H43" s="254">
        <v>1665000</v>
      </c>
      <c r="I43" s="254">
        <v>2173297</v>
      </c>
      <c r="J43" s="254">
        <v>0</v>
      </c>
      <c r="K43" s="254">
        <v>0</v>
      </c>
      <c r="L43" s="254">
        <v>0</v>
      </c>
      <c r="M43" s="254">
        <v>0</v>
      </c>
      <c r="N43" s="254">
        <v>0</v>
      </c>
      <c r="O43" s="254">
        <v>0</v>
      </c>
      <c r="P43" s="254">
        <v>0</v>
      </c>
      <c r="Q43" s="254">
        <v>95100</v>
      </c>
      <c r="R43" s="254">
        <v>0</v>
      </c>
      <c r="S43" s="254">
        <v>0</v>
      </c>
      <c r="T43" s="254">
        <v>0</v>
      </c>
      <c r="U43" s="254">
        <v>0</v>
      </c>
      <c r="V43" s="254">
        <v>0</v>
      </c>
      <c r="W43" s="254">
        <v>0</v>
      </c>
      <c r="X43" s="253">
        <f t="shared" si="0"/>
        <v>1665000</v>
      </c>
      <c r="Y43" s="253">
        <f t="shared" si="0"/>
        <v>2268397</v>
      </c>
      <c r="Z43" s="247">
        <v>0</v>
      </c>
      <c r="AA43" s="247">
        <v>0</v>
      </c>
    </row>
    <row r="44" spans="1:27" ht="16.5" thickBot="1">
      <c r="A44" s="384"/>
      <c r="B44" s="260" t="s">
        <v>151</v>
      </c>
      <c r="C44" s="262" t="s">
        <v>237</v>
      </c>
      <c r="D44" s="254">
        <v>0</v>
      </c>
      <c r="E44" s="254">
        <v>0</v>
      </c>
      <c r="F44" s="254">
        <v>0</v>
      </c>
      <c r="G44" s="254">
        <v>0</v>
      </c>
      <c r="H44" s="254">
        <v>0</v>
      </c>
      <c r="I44" s="254">
        <v>0</v>
      </c>
      <c r="J44" s="254">
        <v>0</v>
      </c>
      <c r="K44" s="254">
        <v>0</v>
      </c>
      <c r="L44" s="254">
        <v>0</v>
      </c>
      <c r="M44" s="254">
        <v>0</v>
      </c>
      <c r="N44" s="254">
        <v>0</v>
      </c>
      <c r="O44" s="254">
        <v>0</v>
      </c>
      <c r="P44" s="254">
        <v>3000000</v>
      </c>
      <c r="Q44" s="254">
        <v>3000000</v>
      </c>
      <c r="R44" s="254">
        <v>0</v>
      </c>
      <c r="S44" s="254">
        <v>0</v>
      </c>
      <c r="T44" s="254">
        <v>0</v>
      </c>
      <c r="U44" s="254">
        <v>0</v>
      </c>
      <c r="V44" s="254">
        <v>0</v>
      </c>
      <c r="W44" s="254">
        <v>0</v>
      </c>
      <c r="X44" s="253">
        <f t="shared" si="0"/>
        <v>3000000</v>
      </c>
      <c r="Y44" s="253">
        <f t="shared" si="0"/>
        <v>3000000</v>
      </c>
      <c r="Z44" s="247">
        <v>0</v>
      </c>
      <c r="AA44" s="247">
        <v>0</v>
      </c>
    </row>
    <row r="45" spans="1:27" ht="16.5" thickBot="1">
      <c r="A45" s="384"/>
      <c r="B45" s="126" t="s">
        <v>52</v>
      </c>
      <c r="C45" s="126"/>
      <c r="D45" s="253">
        <f>SUM(D40:D44)</f>
        <v>771000</v>
      </c>
      <c r="E45" s="253">
        <f>SUM(E40:E44)</f>
        <v>771000</v>
      </c>
      <c r="F45" s="253">
        <f aca="true" t="shared" si="2" ref="F45:Y45">SUM(F40:F44)</f>
        <v>173000</v>
      </c>
      <c r="G45" s="253">
        <f t="shared" si="2"/>
        <v>173000</v>
      </c>
      <c r="H45" s="253">
        <f t="shared" si="2"/>
        <v>1885000</v>
      </c>
      <c r="I45" s="253">
        <f t="shared" si="2"/>
        <v>2411875</v>
      </c>
      <c r="J45" s="253">
        <f t="shared" si="2"/>
        <v>0</v>
      </c>
      <c r="K45" s="253">
        <f t="shared" si="2"/>
        <v>0</v>
      </c>
      <c r="L45" s="253">
        <f t="shared" si="2"/>
        <v>1367000</v>
      </c>
      <c r="M45" s="253">
        <f t="shared" si="2"/>
        <v>1367000</v>
      </c>
      <c r="N45" s="253">
        <f t="shared" si="2"/>
        <v>0</v>
      </c>
      <c r="O45" s="253">
        <f t="shared" si="2"/>
        <v>0</v>
      </c>
      <c r="P45" s="253">
        <f t="shared" si="2"/>
        <v>3000000</v>
      </c>
      <c r="Q45" s="253">
        <f t="shared" si="2"/>
        <v>3095100</v>
      </c>
      <c r="R45" s="253">
        <f t="shared" si="2"/>
        <v>0</v>
      </c>
      <c r="S45" s="253">
        <f t="shared" si="2"/>
        <v>0</v>
      </c>
      <c r="T45" s="253">
        <f t="shared" si="2"/>
        <v>0</v>
      </c>
      <c r="U45" s="253">
        <f t="shared" si="2"/>
        <v>0</v>
      </c>
      <c r="V45" s="253">
        <f t="shared" si="2"/>
        <v>0</v>
      </c>
      <c r="W45" s="253">
        <f t="shared" si="2"/>
        <v>0</v>
      </c>
      <c r="X45" s="246">
        <f aca="true" t="shared" si="3" ref="X45:Y62">SUM(D45,F45,H45,J45,L45,N45,P45,R45,T45,V45)</f>
        <v>7196000</v>
      </c>
      <c r="Y45" s="246">
        <f t="shared" si="2"/>
        <v>7817975</v>
      </c>
      <c r="Z45" s="247">
        <f>SUM(Z40:Z44)</f>
        <v>0</v>
      </c>
      <c r="AA45" s="247">
        <f>SUM(AA40:AA44)</f>
        <v>0</v>
      </c>
    </row>
    <row r="46" spans="1:27" ht="16.5" thickBot="1">
      <c r="A46" s="384"/>
      <c r="B46" s="385" t="s">
        <v>53</v>
      </c>
      <c r="C46" s="386"/>
      <c r="D46" s="253">
        <f aca="true" t="shared" si="4" ref="D46:W46">D39+D45</f>
        <v>73554000</v>
      </c>
      <c r="E46" s="253">
        <f t="shared" si="4"/>
        <v>147268894</v>
      </c>
      <c r="F46" s="253">
        <f t="shared" si="4"/>
        <v>14569000</v>
      </c>
      <c r="G46" s="253">
        <f t="shared" si="4"/>
        <v>22382813</v>
      </c>
      <c r="H46" s="253">
        <f t="shared" si="4"/>
        <v>52546000</v>
      </c>
      <c r="I46" s="253">
        <f t="shared" si="4"/>
        <v>77143682</v>
      </c>
      <c r="J46" s="253">
        <f t="shared" si="4"/>
        <v>74780000</v>
      </c>
      <c r="K46" s="253">
        <f t="shared" si="4"/>
        <v>75116466</v>
      </c>
      <c r="L46" s="253">
        <f t="shared" si="4"/>
        <v>3000000</v>
      </c>
      <c r="M46" s="253">
        <f t="shared" si="4"/>
        <v>4462500</v>
      </c>
      <c r="N46" s="253">
        <f t="shared" si="4"/>
        <v>3000867</v>
      </c>
      <c r="O46" s="253">
        <f t="shared" si="4"/>
        <v>54180870</v>
      </c>
      <c r="P46" s="253">
        <f t="shared" si="4"/>
        <v>6947000</v>
      </c>
      <c r="Q46" s="253">
        <f t="shared" si="4"/>
        <v>19393495</v>
      </c>
      <c r="R46" s="253">
        <f t="shared" si="4"/>
        <v>0</v>
      </c>
      <c r="S46" s="253">
        <f t="shared" si="4"/>
        <v>169375</v>
      </c>
      <c r="T46" s="253">
        <f t="shared" si="4"/>
        <v>86864000</v>
      </c>
      <c r="U46" s="253">
        <f t="shared" si="4"/>
        <v>86992000</v>
      </c>
      <c r="V46" s="253">
        <f t="shared" si="4"/>
        <v>9097933</v>
      </c>
      <c r="W46" s="253">
        <f t="shared" si="4"/>
        <v>87097933</v>
      </c>
      <c r="X46" s="246">
        <f t="shared" si="3"/>
        <v>324358800</v>
      </c>
      <c r="Y46" s="246">
        <f>Y39+Y45</f>
        <v>574208028</v>
      </c>
      <c r="Z46" s="247">
        <f>SUM(Z39,Z45)</f>
        <v>33</v>
      </c>
      <c r="AA46" s="247">
        <f>SUM(AA39,AA45)</f>
        <v>34</v>
      </c>
    </row>
    <row r="47" spans="1:27" ht="16.5" thickBot="1">
      <c r="A47" s="384" t="s">
        <v>41</v>
      </c>
      <c r="B47" s="248" t="s">
        <v>148</v>
      </c>
      <c r="C47" s="125" t="s">
        <v>197</v>
      </c>
      <c r="D47" s="254">
        <v>54715000</v>
      </c>
      <c r="E47" s="254">
        <v>55813581</v>
      </c>
      <c r="F47" s="254">
        <v>12307000</v>
      </c>
      <c r="G47" s="254">
        <v>12607000</v>
      </c>
      <c r="H47" s="254">
        <v>13602000</v>
      </c>
      <c r="I47" s="254">
        <v>12637075</v>
      </c>
      <c r="J47" s="254">
        <v>0</v>
      </c>
      <c r="K47" s="254">
        <v>0</v>
      </c>
      <c r="L47" s="254">
        <v>0</v>
      </c>
      <c r="M47" s="254">
        <v>0</v>
      </c>
      <c r="N47" s="254">
        <v>0</v>
      </c>
      <c r="O47" s="254">
        <v>0</v>
      </c>
      <c r="P47" s="254">
        <v>400000</v>
      </c>
      <c r="Q47" s="254">
        <v>768924</v>
      </c>
      <c r="R47" s="254">
        <v>0</v>
      </c>
      <c r="S47" s="254">
        <v>0</v>
      </c>
      <c r="T47" s="254">
        <v>0</v>
      </c>
      <c r="U47" s="254">
        <v>0</v>
      </c>
      <c r="V47" s="254">
        <v>0</v>
      </c>
      <c r="W47" s="254">
        <v>0</v>
      </c>
      <c r="X47" s="250">
        <f t="shared" si="3"/>
        <v>81024000</v>
      </c>
      <c r="Y47" s="250">
        <f>SUM(E47,G47,I47,K47,M47,O47,Q47,S47,U47,W47)</f>
        <v>81826580</v>
      </c>
      <c r="Z47" s="247">
        <v>17</v>
      </c>
      <c r="AA47" s="247">
        <v>17</v>
      </c>
    </row>
    <row r="48" spans="1:27" ht="16.5" thickBot="1">
      <c r="A48" s="384"/>
      <c r="B48" s="387" t="s">
        <v>54</v>
      </c>
      <c r="C48" s="388"/>
      <c r="D48" s="253">
        <f>D47</f>
        <v>54715000</v>
      </c>
      <c r="E48" s="253">
        <f aca="true" t="shared" si="5" ref="E48:Y48">E47</f>
        <v>55813581</v>
      </c>
      <c r="F48" s="253">
        <f t="shared" si="5"/>
        <v>12307000</v>
      </c>
      <c r="G48" s="253">
        <f t="shared" si="5"/>
        <v>12607000</v>
      </c>
      <c r="H48" s="253">
        <f t="shared" si="5"/>
        <v>13602000</v>
      </c>
      <c r="I48" s="253">
        <f t="shared" si="5"/>
        <v>12637075</v>
      </c>
      <c r="J48" s="253">
        <f t="shared" si="5"/>
        <v>0</v>
      </c>
      <c r="K48" s="253">
        <f t="shared" si="5"/>
        <v>0</v>
      </c>
      <c r="L48" s="253">
        <f t="shared" si="5"/>
        <v>0</v>
      </c>
      <c r="M48" s="253">
        <f t="shared" si="5"/>
        <v>0</v>
      </c>
      <c r="N48" s="253">
        <f t="shared" si="5"/>
        <v>0</v>
      </c>
      <c r="O48" s="253">
        <f t="shared" si="5"/>
        <v>0</v>
      </c>
      <c r="P48" s="253">
        <f t="shared" si="5"/>
        <v>400000</v>
      </c>
      <c r="Q48" s="253">
        <f t="shared" si="5"/>
        <v>768924</v>
      </c>
      <c r="R48" s="253">
        <f t="shared" si="5"/>
        <v>0</v>
      </c>
      <c r="S48" s="253">
        <f t="shared" si="5"/>
        <v>0</v>
      </c>
      <c r="T48" s="253">
        <f t="shared" si="5"/>
        <v>0</v>
      </c>
      <c r="U48" s="253">
        <f t="shared" si="5"/>
        <v>0</v>
      </c>
      <c r="V48" s="253">
        <f t="shared" si="5"/>
        <v>0</v>
      </c>
      <c r="W48" s="253">
        <f t="shared" si="5"/>
        <v>0</v>
      </c>
      <c r="X48" s="253">
        <f t="shared" si="3"/>
        <v>81024000</v>
      </c>
      <c r="Y48" s="246">
        <f t="shared" si="5"/>
        <v>81826580</v>
      </c>
      <c r="Z48" s="247">
        <f>SUM(Z47)</f>
        <v>17</v>
      </c>
      <c r="AA48" s="247">
        <f>SUM(AA47)</f>
        <v>17</v>
      </c>
    </row>
    <row r="49" spans="1:27" s="267" customFormat="1" ht="16.5" thickBot="1">
      <c r="A49" s="384" t="s">
        <v>43</v>
      </c>
      <c r="B49" s="260" t="s">
        <v>224</v>
      </c>
      <c r="C49" s="261" t="s">
        <v>226</v>
      </c>
      <c r="D49" s="254">
        <v>2906000</v>
      </c>
      <c r="E49" s="254">
        <v>3092573</v>
      </c>
      <c r="F49" s="254">
        <v>652000</v>
      </c>
      <c r="G49" s="254">
        <v>677210</v>
      </c>
      <c r="H49" s="254">
        <v>5110000</v>
      </c>
      <c r="I49" s="254">
        <v>6175300</v>
      </c>
      <c r="J49" s="254">
        <v>0</v>
      </c>
      <c r="K49" s="254">
        <v>20000</v>
      </c>
      <c r="L49" s="254">
        <v>0</v>
      </c>
      <c r="M49" s="254">
        <v>0</v>
      </c>
      <c r="N49" s="254">
        <v>0</v>
      </c>
      <c r="O49" s="254">
        <v>0</v>
      </c>
      <c r="P49" s="254">
        <v>131000</v>
      </c>
      <c r="Q49" s="254">
        <v>231000</v>
      </c>
      <c r="R49" s="254">
        <v>0</v>
      </c>
      <c r="S49" s="254">
        <v>0</v>
      </c>
      <c r="T49" s="254">
        <v>0</v>
      </c>
      <c r="U49" s="254">
        <v>0</v>
      </c>
      <c r="V49" s="254">
        <v>0</v>
      </c>
      <c r="W49" s="254">
        <v>0</v>
      </c>
      <c r="X49" s="250">
        <f t="shared" si="3"/>
        <v>8799000</v>
      </c>
      <c r="Y49" s="250">
        <f>SUM(E49,G49,I49,K49,M49,O49,Q49,S49,U49,W49)</f>
        <v>10196083</v>
      </c>
      <c r="Z49" s="266">
        <v>1</v>
      </c>
      <c r="AA49" s="266">
        <v>1</v>
      </c>
    </row>
    <row r="50" spans="1:27" s="267" customFormat="1" ht="16.5" thickBot="1">
      <c r="A50" s="384"/>
      <c r="B50" s="385" t="s">
        <v>225</v>
      </c>
      <c r="C50" s="386"/>
      <c r="D50" s="253">
        <f aca="true" t="shared" si="6" ref="D50:W50">SUM(D49)</f>
        <v>2906000</v>
      </c>
      <c r="E50" s="253">
        <f t="shared" si="6"/>
        <v>3092573</v>
      </c>
      <c r="F50" s="253">
        <f t="shared" si="6"/>
        <v>652000</v>
      </c>
      <c r="G50" s="253">
        <f t="shared" si="6"/>
        <v>677210</v>
      </c>
      <c r="H50" s="253">
        <f t="shared" si="6"/>
        <v>5110000</v>
      </c>
      <c r="I50" s="253">
        <f t="shared" si="6"/>
        <v>6175300</v>
      </c>
      <c r="J50" s="253">
        <f t="shared" si="6"/>
        <v>0</v>
      </c>
      <c r="K50" s="253">
        <f t="shared" si="6"/>
        <v>20000</v>
      </c>
      <c r="L50" s="253">
        <f t="shared" si="6"/>
        <v>0</v>
      </c>
      <c r="M50" s="253">
        <f t="shared" si="6"/>
        <v>0</v>
      </c>
      <c r="N50" s="253">
        <f t="shared" si="6"/>
        <v>0</v>
      </c>
      <c r="O50" s="253">
        <f t="shared" si="6"/>
        <v>0</v>
      </c>
      <c r="P50" s="253">
        <f t="shared" si="6"/>
        <v>131000</v>
      </c>
      <c r="Q50" s="253">
        <f t="shared" si="6"/>
        <v>231000</v>
      </c>
      <c r="R50" s="253">
        <f t="shared" si="6"/>
        <v>0</v>
      </c>
      <c r="S50" s="253">
        <f t="shared" si="6"/>
        <v>0</v>
      </c>
      <c r="T50" s="253">
        <f t="shared" si="6"/>
        <v>0</v>
      </c>
      <c r="U50" s="253">
        <f t="shared" si="6"/>
        <v>0</v>
      </c>
      <c r="V50" s="253">
        <f t="shared" si="6"/>
        <v>0</v>
      </c>
      <c r="W50" s="253">
        <f t="shared" si="6"/>
        <v>0</v>
      </c>
      <c r="X50" s="253">
        <f t="shared" si="3"/>
        <v>8799000</v>
      </c>
      <c r="Y50" s="253">
        <f>SUM(Y49)</f>
        <v>10196083</v>
      </c>
      <c r="Z50" s="266">
        <f>SUM(Z49)</f>
        <v>1</v>
      </c>
      <c r="AA50" s="266">
        <f>SUM(AA49)</f>
        <v>1</v>
      </c>
    </row>
    <row r="51" spans="1:27" s="267" customFormat="1" ht="19.5" customHeight="1" thickBot="1">
      <c r="A51" s="229"/>
      <c r="B51" s="268" t="s">
        <v>373</v>
      </c>
      <c r="C51" s="261" t="s">
        <v>372</v>
      </c>
      <c r="D51" s="254">
        <v>0</v>
      </c>
      <c r="E51" s="254">
        <v>0</v>
      </c>
      <c r="F51" s="254">
        <v>0</v>
      </c>
      <c r="G51" s="254">
        <v>0</v>
      </c>
      <c r="H51" s="254">
        <v>0</v>
      </c>
      <c r="I51" s="254">
        <v>948259</v>
      </c>
      <c r="J51" s="254">
        <v>0</v>
      </c>
      <c r="K51" s="254">
        <v>0</v>
      </c>
      <c r="L51" s="254">
        <v>0</v>
      </c>
      <c r="M51" s="254">
        <v>0</v>
      </c>
      <c r="N51" s="254">
        <v>0</v>
      </c>
      <c r="O51" s="254">
        <v>0</v>
      </c>
      <c r="P51" s="254">
        <v>0</v>
      </c>
      <c r="Q51" s="254">
        <v>0</v>
      </c>
      <c r="R51" s="254">
        <v>0</v>
      </c>
      <c r="S51" s="254">
        <v>0</v>
      </c>
      <c r="T51" s="254">
        <v>0</v>
      </c>
      <c r="U51" s="254">
        <v>0</v>
      </c>
      <c r="V51" s="254">
        <v>0</v>
      </c>
      <c r="W51" s="254">
        <v>0</v>
      </c>
      <c r="X51" s="250">
        <f t="shared" si="3"/>
        <v>0</v>
      </c>
      <c r="Y51" s="250">
        <f>SUM(E51,G51,I51,K51,M51,O51,Q51,S51,U51,W51)</f>
        <v>948259</v>
      </c>
      <c r="Z51" s="266">
        <v>0</v>
      </c>
      <c r="AA51" s="266">
        <v>0</v>
      </c>
    </row>
    <row r="52" spans="1:27" s="267" customFormat="1" ht="16.5" thickBot="1">
      <c r="A52" s="384" t="s">
        <v>45</v>
      </c>
      <c r="B52" s="268" t="s">
        <v>229</v>
      </c>
      <c r="C52" s="261" t="s">
        <v>227</v>
      </c>
      <c r="D52" s="254">
        <v>2838000</v>
      </c>
      <c r="E52" s="254">
        <v>3155218</v>
      </c>
      <c r="F52" s="254">
        <v>636000</v>
      </c>
      <c r="G52" s="254">
        <v>705787</v>
      </c>
      <c r="H52" s="254">
        <v>2160000</v>
      </c>
      <c r="I52" s="254">
        <v>1232942</v>
      </c>
      <c r="J52" s="254">
        <v>0</v>
      </c>
      <c r="K52" s="254">
        <v>0</v>
      </c>
      <c r="L52" s="254">
        <v>0</v>
      </c>
      <c r="M52" s="254">
        <v>0</v>
      </c>
      <c r="N52" s="254">
        <v>0</v>
      </c>
      <c r="O52" s="254">
        <v>0</v>
      </c>
      <c r="P52" s="254">
        <v>121000</v>
      </c>
      <c r="Q52" s="254">
        <v>305000</v>
      </c>
      <c r="R52" s="254">
        <v>0</v>
      </c>
      <c r="S52" s="254">
        <v>0</v>
      </c>
      <c r="T52" s="254">
        <v>0</v>
      </c>
      <c r="U52" s="254">
        <v>0</v>
      </c>
      <c r="V52" s="254">
        <v>0</v>
      </c>
      <c r="W52" s="254">
        <v>0</v>
      </c>
      <c r="X52" s="250">
        <f t="shared" si="3"/>
        <v>5755000</v>
      </c>
      <c r="Y52" s="250">
        <f>SUM(E52,G52,I52,K52,M52,O52,Q52,S52,U52,W52)</f>
        <v>5398947</v>
      </c>
      <c r="Z52" s="266">
        <v>1</v>
      </c>
      <c r="AA52" s="266">
        <v>1</v>
      </c>
    </row>
    <row r="53" spans="1:27" s="267" customFormat="1" ht="16.5" thickBot="1">
      <c r="A53" s="384"/>
      <c r="B53" s="385" t="s">
        <v>228</v>
      </c>
      <c r="C53" s="386"/>
      <c r="D53" s="253">
        <f>SUM(D52)</f>
        <v>2838000</v>
      </c>
      <c r="E53" s="253">
        <f aca="true" t="shared" si="7" ref="E53:Y53">SUM(E52)</f>
        <v>3155218</v>
      </c>
      <c r="F53" s="253">
        <f t="shared" si="7"/>
        <v>636000</v>
      </c>
      <c r="G53" s="253">
        <f t="shared" si="7"/>
        <v>705787</v>
      </c>
      <c r="H53" s="253">
        <f t="shared" si="7"/>
        <v>2160000</v>
      </c>
      <c r="I53" s="253">
        <f t="shared" si="7"/>
        <v>1232942</v>
      </c>
      <c r="J53" s="253">
        <f t="shared" si="7"/>
        <v>0</v>
      </c>
      <c r="K53" s="253">
        <f t="shared" si="7"/>
        <v>0</v>
      </c>
      <c r="L53" s="253">
        <f t="shared" si="7"/>
        <v>0</v>
      </c>
      <c r="M53" s="253">
        <f t="shared" si="7"/>
        <v>0</v>
      </c>
      <c r="N53" s="253">
        <f t="shared" si="7"/>
        <v>0</v>
      </c>
      <c r="O53" s="253">
        <f t="shared" si="7"/>
        <v>0</v>
      </c>
      <c r="P53" s="253">
        <f t="shared" si="7"/>
        <v>121000</v>
      </c>
      <c r="Q53" s="253">
        <f t="shared" si="7"/>
        <v>305000</v>
      </c>
      <c r="R53" s="253">
        <f t="shared" si="7"/>
        <v>0</v>
      </c>
      <c r="S53" s="253">
        <f t="shared" si="7"/>
        <v>0</v>
      </c>
      <c r="T53" s="253">
        <f t="shared" si="7"/>
        <v>0</v>
      </c>
      <c r="U53" s="253">
        <f t="shared" si="7"/>
        <v>0</v>
      </c>
      <c r="V53" s="253">
        <f t="shared" si="7"/>
        <v>0</v>
      </c>
      <c r="W53" s="253">
        <f t="shared" si="7"/>
        <v>0</v>
      </c>
      <c r="X53" s="253">
        <f t="shared" si="3"/>
        <v>5755000</v>
      </c>
      <c r="Y53" s="253">
        <f t="shared" si="7"/>
        <v>5398947</v>
      </c>
      <c r="Z53" s="266">
        <f>SUM(Z52)</f>
        <v>1</v>
      </c>
      <c r="AA53" s="266">
        <f>SUM(AA52)</f>
        <v>1</v>
      </c>
    </row>
    <row r="54" spans="1:27" s="267" customFormat="1" ht="23.25" thickBot="1">
      <c r="A54" s="229"/>
      <c r="B54" s="142" t="s">
        <v>230</v>
      </c>
      <c r="C54" s="143" t="s">
        <v>220</v>
      </c>
      <c r="D54" s="256">
        <v>8592000</v>
      </c>
      <c r="E54" s="256">
        <v>9259504</v>
      </c>
      <c r="F54" s="256">
        <v>1924000</v>
      </c>
      <c r="G54" s="256">
        <v>2055000</v>
      </c>
      <c r="H54" s="256">
        <v>400000</v>
      </c>
      <c r="I54" s="256">
        <v>610338</v>
      </c>
      <c r="J54" s="256">
        <v>0</v>
      </c>
      <c r="K54" s="256">
        <v>0</v>
      </c>
      <c r="L54" s="256">
        <v>0</v>
      </c>
      <c r="M54" s="256">
        <v>0</v>
      </c>
      <c r="N54" s="256">
        <v>0</v>
      </c>
      <c r="O54" s="256">
        <v>0</v>
      </c>
      <c r="P54" s="256">
        <v>0</v>
      </c>
      <c r="Q54" s="256">
        <v>0</v>
      </c>
      <c r="R54" s="256">
        <v>0</v>
      </c>
      <c r="S54" s="256">
        <v>0</v>
      </c>
      <c r="T54" s="256">
        <v>0</v>
      </c>
      <c r="U54" s="256">
        <v>0</v>
      </c>
      <c r="V54" s="256">
        <v>0</v>
      </c>
      <c r="W54" s="256">
        <v>0</v>
      </c>
      <c r="X54" s="250">
        <f t="shared" si="3"/>
        <v>10916000</v>
      </c>
      <c r="Y54" s="250">
        <f t="shared" si="3"/>
        <v>11924842</v>
      </c>
      <c r="Z54" s="266">
        <v>5</v>
      </c>
      <c r="AA54" s="266">
        <v>5</v>
      </c>
    </row>
    <row r="55" spans="1:27" s="267" customFormat="1" ht="23.25" thickBot="1">
      <c r="A55" s="229"/>
      <c r="B55" s="142" t="s">
        <v>231</v>
      </c>
      <c r="C55" s="143" t="s">
        <v>221</v>
      </c>
      <c r="D55" s="256">
        <v>2532000</v>
      </c>
      <c r="E55" s="256">
        <v>2076081</v>
      </c>
      <c r="F55" s="256">
        <v>540000</v>
      </c>
      <c r="G55" s="256">
        <v>540000</v>
      </c>
      <c r="H55" s="256">
        <v>1500000</v>
      </c>
      <c r="I55" s="256">
        <v>934209</v>
      </c>
      <c r="J55" s="256">
        <v>0</v>
      </c>
      <c r="K55" s="256">
        <v>0</v>
      </c>
      <c r="L55" s="256">
        <v>0</v>
      </c>
      <c r="M55" s="256">
        <v>0</v>
      </c>
      <c r="N55" s="256">
        <v>0</v>
      </c>
      <c r="O55" s="256">
        <v>0</v>
      </c>
      <c r="P55" s="256">
        <v>0</v>
      </c>
      <c r="Q55" s="256">
        <v>0</v>
      </c>
      <c r="R55" s="256">
        <v>0</v>
      </c>
      <c r="S55" s="256">
        <v>0</v>
      </c>
      <c r="T55" s="256">
        <v>0</v>
      </c>
      <c r="U55" s="256">
        <v>0</v>
      </c>
      <c r="V55" s="256">
        <v>0</v>
      </c>
      <c r="W55" s="256">
        <v>0</v>
      </c>
      <c r="X55" s="250">
        <f t="shared" si="3"/>
        <v>4572000</v>
      </c>
      <c r="Y55" s="250">
        <f t="shared" si="3"/>
        <v>3550290</v>
      </c>
      <c r="Z55" s="266">
        <v>1</v>
      </c>
      <c r="AA55" s="266">
        <v>1</v>
      </c>
    </row>
    <row r="56" spans="1:27" ht="23.25" thickBot="1">
      <c r="A56" s="229"/>
      <c r="B56" s="142" t="s">
        <v>232</v>
      </c>
      <c r="C56" s="143" t="s">
        <v>222</v>
      </c>
      <c r="D56" s="256">
        <v>5117000</v>
      </c>
      <c r="E56" s="256">
        <v>5917000</v>
      </c>
      <c r="F56" s="256">
        <v>1146000</v>
      </c>
      <c r="G56" s="256">
        <v>1282000</v>
      </c>
      <c r="H56" s="256">
        <v>1500000</v>
      </c>
      <c r="I56" s="256">
        <v>1893105</v>
      </c>
      <c r="J56" s="256">
        <v>65000</v>
      </c>
      <c r="K56" s="256">
        <v>0</v>
      </c>
      <c r="L56" s="256">
        <v>0</v>
      </c>
      <c r="M56" s="256">
        <v>0</v>
      </c>
      <c r="N56" s="256">
        <v>0</v>
      </c>
      <c r="O56" s="256">
        <v>0</v>
      </c>
      <c r="P56" s="256">
        <v>20000</v>
      </c>
      <c r="Q56" s="256">
        <v>180500</v>
      </c>
      <c r="R56" s="256">
        <v>0</v>
      </c>
      <c r="S56" s="256">
        <v>0</v>
      </c>
      <c r="T56" s="256">
        <v>0</v>
      </c>
      <c r="U56" s="256">
        <v>0</v>
      </c>
      <c r="V56" s="251">
        <v>0</v>
      </c>
      <c r="W56" s="256">
        <v>0</v>
      </c>
      <c r="X56" s="249">
        <f t="shared" si="3"/>
        <v>7848000</v>
      </c>
      <c r="Y56" s="249">
        <f t="shared" si="3"/>
        <v>9272605</v>
      </c>
      <c r="Z56" s="247">
        <v>2</v>
      </c>
      <c r="AA56" s="247">
        <v>2</v>
      </c>
    </row>
    <row r="57" spans="1:27" s="267" customFormat="1" ht="23.25" thickBot="1">
      <c r="A57" s="229"/>
      <c r="B57" s="142" t="s">
        <v>233</v>
      </c>
      <c r="C57" s="143" t="s">
        <v>223</v>
      </c>
      <c r="D57" s="256">
        <v>1997000</v>
      </c>
      <c r="E57" s="256">
        <v>1997000</v>
      </c>
      <c r="F57" s="256">
        <v>447000</v>
      </c>
      <c r="G57" s="256">
        <v>180000</v>
      </c>
      <c r="H57" s="256">
        <v>15663000</v>
      </c>
      <c r="I57" s="256">
        <v>16237848</v>
      </c>
      <c r="J57" s="256">
        <v>0</v>
      </c>
      <c r="K57" s="256">
        <v>0</v>
      </c>
      <c r="L57" s="256">
        <v>0</v>
      </c>
      <c r="M57" s="256">
        <v>0</v>
      </c>
      <c r="N57" s="256">
        <v>0</v>
      </c>
      <c r="O57" s="256">
        <v>0</v>
      </c>
      <c r="P57" s="256">
        <v>0</v>
      </c>
      <c r="Q57" s="256">
        <v>0</v>
      </c>
      <c r="R57" s="256">
        <v>0</v>
      </c>
      <c r="S57" s="256">
        <v>0</v>
      </c>
      <c r="T57" s="256">
        <v>0</v>
      </c>
      <c r="U57" s="256">
        <v>0</v>
      </c>
      <c r="V57" s="256">
        <v>0</v>
      </c>
      <c r="W57" s="256">
        <v>0</v>
      </c>
      <c r="X57" s="250">
        <f t="shared" si="3"/>
        <v>18107000</v>
      </c>
      <c r="Y57" s="250">
        <f t="shared" si="3"/>
        <v>18414848</v>
      </c>
      <c r="Z57" s="266">
        <v>1</v>
      </c>
      <c r="AA57" s="266">
        <v>1</v>
      </c>
    </row>
    <row r="58" spans="1:27" s="267" customFormat="1" ht="23.25" thickBot="1">
      <c r="A58" s="229"/>
      <c r="B58" s="142" t="s">
        <v>193</v>
      </c>
      <c r="C58" s="143" t="s">
        <v>307</v>
      </c>
      <c r="D58" s="256">
        <v>0</v>
      </c>
      <c r="E58" s="256">
        <v>0</v>
      </c>
      <c r="F58" s="256">
        <v>0</v>
      </c>
      <c r="G58" s="256">
        <v>0</v>
      </c>
      <c r="H58" s="256">
        <v>972000</v>
      </c>
      <c r="I58" s="256">
        <v>937000</v>
      </c>
      <c r="J58" s="256">
        <v>0</v>
      </c>
      <c r="K58" s="256">
        <v>0</v>
      </c>
      <c r="L58" s="256">
        <v>0</v>
      </c>
      <c r="M58" s="256">
        <v>0</v>
      </c>
      <c r="N58" s="256">
        <v>0</v>
      </c>
      <c r="O58" s="256">
        <v>0</v>
      </c>
      <c r="P58" s="256">
        <v>0</v>
      </c>
      <c r="Q58" s="256">
        <v>0</v>
      </c>
      <c r="R58" s="256">
        <v>0</v>
      </c>
      <c r="S58" s="256">
        <v>0</v>
      </c>
      <c r="T58" s="256">
        <v>0</v>
      </c>
      <c r="U58" s="256">
        <v>0</v>
      </c>
      <c r="V58" s="256">
        <v>0</v>
      </c>
      <c r="W58" s="256">
        <v>0</v>
      </c>
      <c r="X58" s="250">
        <f t="shared" si="3"/>
        <v>972000</v>
      </c>
      <c r="Y58" s="250">
        <f t="shared" si="3"/>
        <v>937000</v>
      </c>
      <c r="Z58" s="266">
        <v>0</v>
      </c>
      <c r="AA58" s="266">
        <v>0</v>
      </c>
    </row>
    <row r="59" spans="1:27" s="267" customFormat="1" ht="23.25" thickBot="1">
      <c r="A59" s="229"/>
      <c r="B59" s="142" t="s">
        <v>192</v>
      </c>
      <c r="C59" s="143" t="s">
        <v>306</v>
      </c>
      <c r="D59" s="256">
        <v>0</v>
      </c>
      <c r="E59" s="256">
        <v>0</v>
      </c>
      <c r="F59" s="256">
        <v>0</v>
      </c>
      <c r="G59" s="256">
        <v>0</v>
      </c>
      <c r="H59" s="256">
        <v>1270000</v>
      </c>
      <c r="I59" s="256">
        <v>1526000</v>
      </c>
      <c r="J59" s="256">
        <v>0</v>
      </c>
      <c r="K59" s="256">
        <v>0</v>
      </c>
      <c r="L59" s="256">
        <v>0</v>
      </c>
      <c r="M59" s="256">
        <v>0</v>
      </c>
      <c r="N59" s="256">
        <v>0</v>
      </c>
      <c r="O59" s="256">
        <v>0</v>
      </c>
      <c r="P59" s="256">
        <v>0</v>
      </c>
      <c r="Q59" s="256">
        <v>0</v>
      </c>
      <c r="R59" s="256">
        <v>0</v>
      </c>
      <c r="S59" s="256">
        <v>0</v>
      </c>
      <c r="T59" s="256">
        <v>0</v>
      </c>
      <c r="U59" s="256">
        <v>0</v>
      </c>
      <c r="V59" s="256">
        <v>0</v>
      </c>
      <c r="W59" s="256">
        <v>0</v>
      </c>
      <c r="X59" s="250">
        <f t="shared" si="3"/>
        <v>1270000</v>
      </c>
      <c r="Y59" s="250">
        <f t="shared" si="3"/>
        <v>1526000</v>
      </c>
      <c r="Z59" s="266">
        <v>0</v>
      </c>
      <c r="AA59" s="266">
        <v>0</v>
      </c>
    </row>
    <row r="60" spans="1:27" ht="23.25" thickBot="1">
      <c r="A60" s="229"/>
      <c r="B60" s="142" t="s">
        <v>153</v>
      </c>
      <c r="C60" s="143" t="s">
        <v>210</v>
      </c>
      <c r="D60" s="256">
        <v>15755000</v>
      </c>
      <c r="E60" s="256">
        <v>15525919</v>
      </c>
      <c r="F60" s="256">
        <v>3455000</v>
      </c>
      <c r="G60" s="256">
        <v>3455000</v>
      </c>
      <c r="H60" s="256">
        <v>41165000</v>
      </c>
      <c r="I60" s="256">
        <v>40436000</v>
      </c>
      <c r="J60" s="256">
        <v>65000</v>
      </c>
      <c r="K60" s="256">
        <v>0</v>
      </c>
      <c r="L60" s="256">
        <v>0</v>
      </c>
      <c r="M60" s="256">
        <v>0</v>
      </c>
      <c r="N60" s="256">
        <v>0</v>
      </c>
      <c r="O60" s="256">
        <v>0</v>
      </c>
      <c r="P60" s="256">
        <v>0</v>
      </c>
      <c r="Q60" s="256">
        <v>70000</v>
      </c>
      <c r="R60" s="256">
        <v>0</v>
      </c>
      <c r="S60" s="256">
        <v>0</v>
      </c>
      <c r="T60" s="256">
        <v>0</v>
      </c>
      <c r="U60" s="256">
        <v>0</v>
      </c>
      <c r="V60" s="256">
        <v>0</v>
      </c>
      <c r="W60" s="256">
        <v>0</v>
      </c>
      <c r="X60" s="250">
        <f t="shared" si="3"/>
        <v>60440000</v>
      </c>
      <c r="Y60" s="249">
        <f t="shared" si="3"/>
        <v>59486919</v>
      </c>
      <c r="Z60" s="247">
        <v>9</v>
      </c>
      <c r="AA60" s="247">
        <v>9</v>
      </c>
    </row>
    <row r="61" spans="1:27" s="267" customFormat="1" ht="30.75" customHeight="1" thickBot="1">
      <c r="A61" s="252" t="s">
        <v>141</v>
      </c>
      <c r="B61" s="389" t="s">
        <v>234</v>
      </c>
      <c r="C61" s="390"/>
      <c r="D61" s="253">
        <f>SUM(D54:D60)</f>
        <v>33993000</v>
      </c>
      <c r="E61" s="253">
        <f aca="true" t="shared" si="8" ref="E61:Y61">SUM(E54:E60)</f>
        <v>34775504</v>
      </c>
      <c r="F61" s="253">
        <f t="shared" si="8"/>
        <v>7512000</v>
      </c>
      <c r="G61" s="253">
        <f t="shared" si="8"/>
        <v>7512000</v>
      </c>
      <c r="H61" s="253">
        <f t="shared" si="8"/>
        <v>62470000</v>
      </c>
      <c r="I61" s="253">
        <f t="shared" si="8"/>
        <v>62574500</v>
      </c>
      <c r="J61" s="253">
        <f t="shared" si="8"/>
        <v>130000</v>
      </c>
      <c r="K61" s="253">
        <f t="shared" si="8"/>
        <v>0</v>
      </c>
      <c r="L61" s="253">
        <f t="shared" si="8"/>
        <v>0</v>
      </c>
      <c r="M61" s="253">
        <v>0</v>
      </c>
      <c r="N61" s="253">
        <f t="shared" si="8"/>
        <v>0</v>
      </c>
      <c r="O61" s="253">
        <f t="shared" si="8"/>
        <v>0</v>
      </c>
      <c r="P61" s="253">
        <f t="shared" si="8"/>
        <v>20000</v>
      </c>
      <c r="Q61" s="253">
        <f t="shared" si="8"/>
        <v>250500</v>
      </c>
      <c r="R61" s="253">
        <f t="shared" si="8"/>
        <v>0</v>
      </c>
      <c r="S61" s="253">
        <f t="shared" si="8"/>
        <v>0</v>
      </c>
      <c r="T61" s="253">
        <f t="shared" si="8"/>
        <v>0</v>
      </c>
      <c r="U61" s="253">
        <f t="shared" si="8"/>
        <v>0</v>
      </c>
      <c r="V61" s="253">
        <f t="shared" si="8"/>
        <v>0</v>
      </c>
      <c r="W61" s="253">
        <f t="shared" si="8"/>
        <v>0</v>
      </c>
      <c r="X61" s="253">
        <f t="shared" si="3"/>
        <v>104125000</v>
      </c>
      <c r="Y61" s="253">
        <f t="shared" si="8"/>
        <v>105112504</v>
      </c>
      <c r="Z61" s="266">
        <f>SUM(Z54:Z60)</f>
        <v>18</v>
      </c>
      <c r="AA61" s="266">
        <f>SUM(AA54:AA60)</f>
        <v>18</v>
      </c>
    </row>
    <row r="62" spans="1:27" s="267" customFormat="1" ht="16.5" thickBot="1">
      <c r="A62" s="391" t="s">
        <v>55</v>
      </c>
      <c r="B62" s="391"/>
      <c r="C62" s="391"/>
      <c r="D62" s="253">
        <f>SUM(D46,D48,D50,D53,D61)</f>
        <v>168006000</v>
      </c>
      <c r="E62" s="253">
        <f aca="true" t="shared" si="9" ref="E62:Y62">SUM(E46,E48,E50,E53,E61)</f>
        <v>244105770</v>
      </c>
      <c r="F62" s="253">
        <f t="shared" si="9"/>
        <v>35676000</v>
      </c>
      <c r="G62" s="254">
        <f t="shared" si="9"/>
        <v>43884810</v>
      </c>
      <c r="H62" s="253">
        <f t="shared" si="9"/>
        <v>135888000</v>
      </c>
      <c r="I62" s="253">
        <f t="shared" si="9"/>
        <v>159763499</v>
      </c>
      <c r="J62" s="253">
        <f t="shared" si="9"/>
        <v>74910000</v>
      </c>
      <c r="K62" s="253">
        <f t="shared" si="9"/>
        <v>75136466</v>
      </c>
      <c r="L62" s="253">
        <f t="shared" si="9"/>
        <v>3000000</v>
      </c>
      <c r="M62" s="253">
        <f t="shared" si="9"/>
        <v>4462500</v>
      </c>
      <c r="N62" s="253">
        <f t="shared" si="9"/>
        <v>3000867</v>
      </c>
      <c r="O62" s="253">
        <f t="shared" si="9"/>
        <v>54180870</v>
      </c>
      <c r="P62" s="253">
        <f t="shared" si="9"/>
        <v>7619000</v>
      </c>
      <c r="Q62" s="253">
        <f t="shared" si="9"/>
        <v>20948919</v>
      </c>
      <c r="R62" s="253">
        <f t="shared" si="9"/>
        <v>0</v>
      </c>
      <c r="S62" s="253">
        <f t="shared" si="9"/>
        <v>169375</v>
      </c>
      <c r="T62" s="253">
        <f t="shared" si="9"/>
        <v>86864000</v>
      </c>
      <c r="U62" s="253">
        <f t="shared" si="9"/>
        <v>86992000</v>
      </c>
      <c r="V62" s="253">
        <f t="shared" si="9"/>
        <v>9097933</v>
      </c>
      <c r="W62" s="253">
        <f>SUM(W46,W48,W50,W53,W61)</f>
        <v>87097933</v>
      </c>
      <c r="X62" s="253">
        <f t="shared" si="3"/>
        <v>524061800</v>
      </c>
      <c r="Y62" s="253">
        <f t="shared" si="9"/>
        <v>776742142</v>
      </c>
      <c r="Z62" s="266">
        <f>SUM(Z46,Z48,Z50,Z53,Z61)</f>
        <v>70</v>
      </c>
      <c r="AA62" s="266">
        <f>SUM(AA46,AA48,AA50,AA53,AA61)</f>
        <v>71</v>
      </c>
    </row>
  </sheetData>
  <sheetProtection/>
  <mergeCells count="29">
    <mergeCell ref="A49:A50"/>
    <mergeCell ref="B50:C50"/>
    <mergeCell ref="A52:A53"/>
    <mergeCell ref="B53:C53"/>
    <mergeCell ref="B61:C61"/>
    <mergeCell ref="A62:C62"/>
    <mergeCell ref="A10:A46"/>
    <mergeCell ref="B46:C46"/>
    <mergeCell ref="A47:A48"/>
    <mergeCell ref="B48:C48"/>
    <mergeCell ref="F8:G8"/>
    <mergeCell ref="H8:I8"/>
    <mergeCell ref="A1:AA1"/>
    <mergeCell ref="A3:AA3"/>
    <mergeCell ref="A5:AA5"/>
    <mergeCell ref="A7:A8"/>
    <mergeCell ref="B7:B8"/>
    <mergeCell ref="C7:C8"/>
    <mergeCell ref="D7:T7"/>
    <mergeCell ref="R8:S8"/>
    <mergeCell ref="T8:U8"/>
    <mergeCell ref="V8:W8"/>
    <mergeCell ref="X7:Y8"/>
    <mergeCell ref="Z7:AA8"/>
    <mergeCell ref="D8:E8"/>
    <mergeCell ref="L8:M8"/>
    <mergeCell ref="N8:O8"/>
    <mergeCell ref="P8:Q8"/>
    <mergeCell ref="J8:K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3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I53"/>
  <sheetViews>
    <sheetView zoomScale="145" zoomScaleNormal="145" zoomScaleSheetLayoutView="90" zoomScalePageLayoutView="0" workbookViewId="0" topLeftCell="A1">
      <selection activeCell="C8" sqref="C8"/>
    </sheetView>
  </sheetViews>
  <sheetFormatPr defaultColWidth="8.8515625" defaultRowHeight="15"/>
  <cols>
    <col min="1" max="1" width="4.421875" style="21" customWidth="1"/>
    <col min="2" max="2" width="7.57421875" style="22" customWidth="1"/>
    <col min="3" max="3" width="93.140625" style="22" bestFit="1" customWidth="1"/>
    <col min="4" max="4" width="15.57421875" style="22" customWidth="1"/>
    <col min="5" max="5" width="14.140625" style="22" customWidth="1"/>
    <col min="6" max="6" width="15.57421875" style="21" customWidth="1"/>
    <col min="7" max="16384" width="8.8515625" style="21" customWidth="1"/>
  </cols>
  <sheetData>
    <row r="1" spans="1:5" ht="15.75">
      <c r="A1" s="336" t="s">
        <v>409</v>
      </c>
      <c r="B1" s="336"/>
      <c r="C1" s="336"/>
      <c r="D1" s="336"/>
      <c r="E1" s="336"/>
    </row>
    <row r="2" spans="1:9" s="22" customFormat="1" ht="27.75" customHeight="1">
      <c r="A2" s="393" t="s">
        <v>278</v>
      </c>
      <c r="B2" s="393"/>
      <c r="C2" s="393"/>
      <c r="D2" s="393"/>
      <c r="E2" s="393"/>
      <c r="F2" s="72"/>
      <c r="G2" s="72"/>
      <c r="H2" s="72"/>
      <c r="I2" s="72"/>
    </row>
    <row r="3" spans="1:9" ht="29.25" customHeight="1">
      <c r="A3" s="394" t="s">
        <v>72</v>
      </c>
      <c r="B3" s="394"/>
      <c r="C3" s="394"/>
      <c r="D3" s="394"/>
      <c r="E3" s="394"/>
      <c r="F3" s="72"/>
      <c r="G3" s="72"/>
      <c r="H3" s="72"/>
      <c r="I3" s="72"/>
    </row>
    <row r="4" spans="2:9" ht="12.75" customHeight="1">
      <c r="B4" s="73"/>
      <c r="C4" s="74"/>
      <c r="D4" s="75" t="s">
        <v>73</v>
      </c>
      <c r="F4" s="72"/>
      <c r="G4" s="72"/>
      <c r="H4" s="72"/>
      <c r="I4" s="72"/>
    </row>
    <row r="5" spans="1:9" ht="12.75" customHeight="1">
      <c r="A5" s="392" t="s">
        <v>74</v>
      </c>
      <c r="B5" s="392"/>
      <c r="C5" s="392"/>
      <c r="D5" s="76">
        <v>1426453</v>
      </c>
      <c r="F5" s="72"/>
      <c r="G5" s="72"/>
      <c r="H5" s="72"/>
      <c r="I5" s="72"/>
    </row>
    <row r="6" spans="1:9" ht="12.75" customHeight="1">
      <c r="A6" s="77"/>
      <c r="B6" s="78"/>
      <c r="C6" s="78"/>
      <c r="D6" s="79"/>
      <c r="F6" s="72"/>
      <c r="G6" s="72"/>
      <c r="H6" s="72"/>
      <c r="I6" s="72"/>
    </row>
    <row r="7" spans="1:9" ht="15.75" customHeight="1">
      <c r="A7" s="392" t="s">
        <v>75</v>
      </c>
      <c r="B7" s="392"/>
      <c r="C7" s="392"/>
      <c r="D7" s="80"/>
      <c r="F7" s="72"/>
      <c r="G7" s="72"/>
      <c r="H7" s="72"/>
      <c r="I7" s="72"/>
    </row>
    <row r="8" spans="2:9" ht="12.75" customHeight="1">
      <c r="B8" s="73"/>
      <c r="C8" s="81"/>
      <c r="D8" s="79" t="s">
        <v>279</v>
      </c>
      <c r="F8" s="72"/>
      <c r="G8" s="72"/>
      <c r="H8" s="72"/>
      <c r="I8" s="72"/>
    </row>
    <row r="9" spans="2:9" ht="12.75" customHeight="1">
      <c r="B9" s="73"/>
      <c r="C9" s="82"/>
      <c r="D9" s="76">
        <v>2507</v>
      </c>
      <c r="F9" s="72"/>
      <c r="G9" s="72"/>
      <c r="H9" s="72"/>
      <c r="I9" s="72"/>
    </row>
    <row r="10" spans="2:9" ht="12.75" customHeight="1">
      <c r="B10" s="73"/>
      <c r="C10" s="83" t="s">
        <v>308</v>
      </c>
      <c r="D10" s="84"/>
      <c r="F10" s="72"/>
      <c r="G10" s="72"/>
      <c r="H10" s="72"/>
      <c r="I10" s="72"/>
    </row>
    <row r="11" spans="2:9" ht="12.75" customHeight="1">
      <c r="B11" s="85"/>
      <c r="C11" s="86" t="s">
        <v>76</v>
      </c>
      <c r="D11" s="76" t="s">
        <v>77</v>
      </c>
      <c r="E11" s="76" t="s">
        <v>77</v>
      </c>
      <c r="F11" s="72"/>
      <c r="G11" s="72"/>
      <c r="H11" s="72"/>
      <c r="I11" s="72"/>
    </row>
    <row r="12" spans="2:9" ht="12.75" customHeight="1">
      <c r="B12" s="76" t="s">
        <v>78</v>
      </c>
      <c r="C12" s="87" t="s">
        <v>62</v>
      </c>
      <c r="D12" s="395" t="s">
        <v>79</v>
      </c>
      <c r="E12" s="396"/>
      <c r="F12" s="72"/>
      <c r="G12" s="72"/>
      <c r="H12" s="72"/>
      <c r="I12" s="72"/>
    </row>
    <row r="13" spans="2:9" ht="12.75" customHeight="1">
      <c r="B13" s="76"/>
      <c r="C13" s="87"/>
      <c r="D13" s="241" t="s">
        <v>160</v>
      </c>
      <c r="E13" s="242" t="s">
        <v>374</v>
      </c>
      <c r="F13" s="72"/>
      <c r="G13" s="72"/>
      <c r="H13" s="72"/>
      <c r="I13" s="72"/>
    </row>
    <row r="14" spans="2:9" ht="12.75" customHeight="1">
      <c r="B14" s="88" t="s">
        <v>80</v>
      </c>
      <c r="C14" s="276" t="s">
        <v>280</v>
      </c>
      <c r="D14" s="215">
        <v>70806800</v>
      </c>
      <c r="E14" s="271">
        <v>70806800</v>
      </c>
      <c r="F14" s="72"/>
      <c r="G14" s="72"/>
      <c r="H14" s="72"/>
      <c r="I14" s="72"/>
    </row>
    <row r="15" spans="2:9" ht="12.75" customHeight="1">
      <c r="B15" s="88" t="s">
        <v>81</v>
      </c>
      <c r="C15" s="89" t="s">
        <v>82</v>
      </c>
      <c r="D15" s="215">
        <v>20130543</v>
      </c>
      <c r="E15" s="271">
        <v>20130543</v>
      </c>
      <c r="F15" s="72"/>
      <c r="G15" s="72"/>
      <c r="H15" s="72"/>
      <c r="I15" s="72"/>
    </row>
    <row r="16" spans="2:9" ht="12.75" customHeight="1">
      <c r="B16" s="88" t="s">
        <v>83</v>
      </c>
      <c r="C16" s="89" t="s">
        <v>84</v>
      </c>
      <c r="D16" s="215">
        <v>9024810</v>
      </c>
      <c r="E16" s="271">
        <v>9024810</v>
      </c>
      <c r="F16" s="72"/>
      <c r="G16" s="72"/>
      <c r="H16" s="72"/>
      <c r="I16" s="72"/>
    </row>
    <row r="17" spans="2:9" ht="12.75" customHeight="1">
      <c r="B17" s="88" t="s">
        <v>85</v>
      </c>
      <c r="C17" s="89" t="s">
        <v>86</v>
      </c>
      <c r="D17" s="215">
        <v>6400000</v>
      </c>
      <c r="E17" s="271">
        <v>6400000</v>
      </c>
      <c r="F17" s="72"/>
      <c r="G17" s="72"/>
      <c r="H17" s="72"/>
      <c r="I17" s="72"/>
    </row>
    <row r="18" spans="2:9" ht="12.75" customHeight="1">
      <c r="B18" s="88" t="s">
        <v>87</v>
      </c>
      <c r="C18" s="89" t="s">
        <v>88</v>
      </c>
      <c r="D18" s="215">
        <v>522123</v>
      </c>
      <c r="E18" s="271">
        <v>522123</v>
      </c>
      <c r="F18" s="72"/>
      <c r="G18" s="72"/>
      <c r="H18" s="72"/>
      <c r="I18" s="72"/>
    </row>
    <row r="19" spans="2:9" ht="12.75" customHeight="1">
      <c r="B19" s="88" t="s">
        <v>89</v>
      </c>
      <c r="C19" s="89" t="s">
        <v>90</v>
      </c>
      <c r="D19" s="215">
        <v>4183610</v>
      </c>
      <c r="E19" s="271">
        <v>4183610</v>
      </c>
      <c r="F19" s="72"/>
      <c r="G19" s="72"/>
      <c r="H19" s="72"/>
      <c r="I19" s="72"/>
    </row>
    <row r="20" spans="2:9" ht="12.75" customHeight="1">
      <c r="B20" s="88" t="s">
        <v>91</v>
      </c>
      <c r="C20" s="89" t="s">
        <v>92</v>
      </c>
      <c r="D20" s="215">
        <v>6768900</v>
      </c>
      <c r="E20" s="271">
        <v>6768900</v>
      </c>
      <c r="F20" s="72"/>
      <c r="G20" s="72"/>
      <c r="H20" s="72"/>
      <c r="I20" s="72"/>
    </row>
    <row r="21" spans="2:9" ht="12.75" customHeight="1">
      <c r="B21" s="88" t="s">
        <v>93</v>
      </c>
      <c r="C21" s="89" t="s">
        <v>94</v>
      </c>
      <c r="D21" s="215">
        <v>81600</v>
      </c>
      <c r="E21" s="271">
        <v>81600</v>
      </c>
      <c r="F21" s="72"/>
      <c r="G21" s="72"/>
      <c r="H21" s="72"/>
      <c r="I21" s="72"/>
    </row>
    <row r="22" spans="2:9" ht="12.75" customHeight="1">
      <c r="B22" s="88"/>
      <c r="C22" s="89" t="s">
        <v>95</v>
      </c>
      <c r="D22" s="215">
        <v>17601812</v>
      </c>
      <c r="E22" s="271">
        <v>17601812</v>
      </c>
      <c r="F22" s="72"/>
      <c r="G22" s="72"/>
      <c r="H22" s="72"/>
      <c r="I22" s="72"/>
    </row>
    <row r="23" spans="2:9" ht="12.75" customHeight="1">
      <c r="B23" s="88"/>
      <c r="C23" s="89" t="s">
        <v>387</v>
      </c>
      <c r="D23" s="215">
        <v>0</v>
      </c>
      <c r="E23" s="271">
        <v>266827</v>
      </c>
      <c r="F23" s="72"/>
      <c r="G23" s="72"/>
      <c r="H23" s="72"/>
      <c r="I23" s="72"/>
    </row>
    <row r="24" spans="2:9" ht="12.75" customHeight="1">
      <c r="B24" s="88"/>
      <c r="C24" s="89" t="s">
        <v>388</v>
      </c>
      <c r="D24" s="215">
        <v>0</v>
      </c>
      <c r="E24" s="271">
        <v>1000000</v>
      </c>
      <c r="F24" s="72"/>
      <c r="G24" s="72"/>
      <c r="H24" s="72"/>
      <c r="I24" s="72"/>
    </row>
    <row r="25" spans="2:9" ht="12.75" customHeight="1">
      <c r="B25" s="88" t="s">
        <v>40</v>
      </c>
      <c r="C25" s="90" t="s">
        <v>96</v>
      </c>
      <c r="D25" s="216">
        <f>SUM(D14:D15,D20,D21,D22,)</f>
        <v>115389655</v>
      </c>
      <c r="E25" s="216">
        <f>SUM(E14:E15,E20,E21,E23,E22,,E24)</f>
        <v>116656482</v>
      </c>
      <c r="F25" s="72"/>
      <c r="G25" s="72"/>
      <c r="H25" s="72"/>
      <c r="I25" s="72"/>
    </row>
    <row r="26" spans="2:5" ht="12.75">
      <c r="B26" s="88"/>
      <c r="C26" s="276" t="s">
        <v>309</v>
      </c>
      <c r="D26" s="217">
        <v>21753513</v>
      </c>
      <c r="E26" s="215">
        <f>21753513+1835000</f>
        <v>23588513</v>
      </c>
    </row>
    <row r="27" spans="2:5" ht="12.75">
      <c r="B27" s="88"/>
      <c r="C27" s="276" t="s">
        <v>389</v>
      </c>
      <c r="D27" s="217">
        <v>11919733</v>
      </c>
      <c r="E27" s="215">
        <v>13707693</v>
      </c>
    </row>
    <row r="28" spans="2:5" ht="12.75">
      <c r="B28" s="88"/>
      <c r="C28" s="89" t="s">
        <v>390</v>
      </c>
      <c r="D28" s="217">
        <v>305600</v>
      </c>
      <c r="E28" s="215">
        <v>351440</v>
      </c>
    </row>
    <row r="29" spans="2:5" ht="12.75">
      <c r="B29" s="88"/>
      <c r="C29" s="89" t="s">
        <v>240</v>
      </c>
      <c r="D29" s="217">
        <v>418900</v>
      </c>
      <c r="E29" s="215">
        <v>418900</v>
      </c>
    </row>
    <row r="30" spans="2:5" ht="12.75">
      <c r="B30" s="88"/>
      <c r="C30" s="276" t="s">
        <v>310</v>
      </c>
      <c r="D30" s="217">
        <v>6000000</v>
      </c>
      <c r="E30" s="215">
        <v>6000000</v>
      </c>
    </row>
    <row r="31" spans="2:5" ht="12.75">
      <c r="B31" s="88"/>
      <c r="C31" s="277" t="s">
        <v>311</v>
      </c>
      <c r="D31" s="217">
        <v>3000000</v>
      </c>
      <c r="E31" s="215">
        <v>3000000</v>
      </c>
    </row>
    <row r="32" spans="2:5" ht="12.75">
      <c r="B32" s="88"/>
      <c r="C32" s="276" t="s">
        <v>312</v>
      </c>
      <c r="D32" s="217">
        <v>4030533</v>
      </c>
      <c r="E32" s="215">
        <v>4030533</v>
      </c>
    </row>
    <row r="33" spans="2:5" ht="12.75">
      <c r="B33" s="88"/>
      <c r="C33" s="276" t="s">
        <v>391</v>
      </c>
      <c r="D33" s="217">
        <v>2233133</v>
      </c>
      <c r="E33" s="215">
        <v>2559933</v>
      </c>
    </row>
    <row r="34" spans="2:5" ht="12.75">
      <c r="B34" s="88"/>
      <c r="C34" s="89" t="s">
        <v>392</v>
      </c>
      <c r="D34" s="217">
        <v>0</v>
      </c>
      <c r="E34" s="215">
        <v>383992</v>
      </c>
    </row>
    <row r="35" spans="2:5" ht="12.75">
      <c r="B35" s="88" t="s">
        <v>41</v>
      </c>
      <c r="C35" s="91" t="s">
        <v>241</v>
      </c>
      <c r="D35" s="218">
        <f>SUM(D26:D34)</f>
        <v>49661412</v>
      </c>
      <c r="E35" s="216">
        <f>SUM(E26:E34)</f>
        <v>54041004</v>
      </c>
    </row>
    <row r="36" spans="2:6" ht="12.75">
      <c r="B36" s="88"/>
      <c r="C36" s="89" t="s">
        <v>242</v>
      </c>
      <c r="D36" s="217">
        <v>24345000</v>
      </c>
      <c r="E36" s="215">
        <v>24345000</v>
      </c>
      <c r="F36" s="71"/>
    </row>
    <row r="37" spans="2:5" ht="12.75">
      <c r="B37" s="88"/>
      <c r="C37" s="276" t="s">
        <v>397</v>
      </c>
      <c r="D37" s="217">
        <v>17495040</v>
      </c>
      <c r="E37" s="215">
        <v>18898560</v>
      </c>
    </row>
    <row r="38" spans="2:6" ht="12.75">
      <c r="B38" s="88"/>
      <c r="C38" s="89" t="s">
        <v>97</v>
      </c>
      <c r="D38" s="217">
        <v>19396358</v>
      </c>
      <c r="E38" s="215">
        <v>18376429</v>
      </c>
      <c r="F38" s="71"/>
    </row>
    <row r="39" spans="2:7" ht="12.75">
      <c r="B39" s="88"/>
      <c r="C39" s="89" t="s">
        <v>313</v>
      </c>
      <c r="D39" s="273">
        <v>964440</v>
      </c>
      <c r="E39" s="215">
        <v>1297890</v>
      </c>
      <c r="F39" s="274"/>
      <c r="G39" s="274"/>
    </row>
    <row r="40" spans="2:7" ht="12.75">
      <c r="B40" s="88"/>
      <c r="C40" s="89" t="s">
        <v>243</v>
      </c>
      <c r="D40" s="271">
        <v>3000000</v>
      </c>
      <c r="E40" s="215">
        <v>3000000</v>
      </c>
      <c r="F40" s="274"/>
      <c r="G40" s="274"/>
    </row>
    <row r="41" spans="2:7" ht="12.75">
      <c r="B41" s="88"/>
      <c r="C41" s="276" t="s">
        <v>393</v>
      </c>
      <c r="D41" s="271">
        <v>5812800</v>
      </c>
      <c r="E41" s="215">
        <v>5037760</v>
      </c>
      <c r="F41" s="274"/>
      <c r="G41" s="274"/>
    </row>
    <row r="42" spans="2:7" ht="12.75">
      <c r="B42" s="88"/>
      <c r="C42" s="276" t="s">
        <v>394</v>
      </c>
      <c r="D42" s="271">
        <v>350000</v>
      </c>
      <c r="E42" s="215">
        <v>200000</v>
      </c>
      <c r="F42" s="274"/>
      <c r="G42" s="274"/>
    </row>
    <row r="43" spans="2:7" ht="12.75">
      <c r="B43" s="88"/>
      <c r="C43" s="276" t="s">
        <v>395</v>
      </c>
      <c r="D43" s="271">
        <v>4200000</v>
      </c>
      <c r="E43" s="215">
        <v>3780000</v>
      </c>
      <c r="F43" s="274"/>
      <c r="G43" s="274"/>
    </row>
    <row r="44" spans="2:7" ht="12.75">
      <c r="B44" s="88"/>
      <c r="C44" s="276" t="s">
        <v>396</v>
      </c>
      <c r="D44" s="271">
        <v>1853000</v>
      </c>
      <c r="E44" s="215">
        <v>1962000</v>
      </c>
      <c r="F44" s="274"/>
      <c r="G44" s="275"/>
    </row>
    <row r="45" spans="2:5" ht="12.75">
      <c r="B45" s="146"/>
      <c r="C45" s="147" t="s">
        <v>314</v>
      </c>
      <c r="D45" s="219">
        <v>2000000</v>
      </c>
      <c r="E45" s="215">
        <v>3061019</v>
      </c>
    </row>
    <row r="46" spans="2:5" ht="12.75">
      <c r="B46" s="88" t="s">
        <v>98</v>
      </c>
      <c r="C46" s="90" t="s">
        <v>99</v>
      </c>
      <c r="D46" s="218">
        <f>SUM(D36:D45)</f>
        <v>79416638</v>
      </c>
      <c r="E46" s="216">
        <f>SUM(E36:E45)</f>
        <v>79958658</v>
      </c>
    </row>
    <row r="47" spans="2:6" ht="12.75">
      <c r="B47" s="88"/>
      <c r="C47" s="89" t="s">
        <v>100</v>
      </c>
      <c r="D47" s="219">
        <v>2857980</v>
      </c>
      <c r="E47" s="215">
        <v>3730994</v>
      </c>
      <c r="F47" s="71"/>
    </row>
    <row r="48" spans="2:5" ht="12.75">
      <c r="B48" s="88" t="s">
        <v>45</v>
      </c>
      <c r="C48" s="90" t="s">
        <v>101</v>
      </c>
      <c r="D48" s="218">
        <f>D47</f>
        <v>2857980</v>
      </c>
      <c r="E48" s="216">
        <f>E47</f>
        <v>3730994</v>
      </c>
    </row>
    <row r="49" spans="2:5" ht="12.75">
      <c r="B49" s="88"/>
      <c r="C49" s="90" t="s">
        <v>377</v>
      </c>
      <c r="D49" s="218">
        <v>29984000</v>
      </c>
      <c r="E49" s="216">
        <v>9300622</v>
      </c>
    </row>
    <row r="50" spans="2:5" ht="12.75">
      <c r="B50" s="88" t="s">
        <v>141</v>
      </c>
      <c r="C50" s="90" t="s">
        <v>244</v>
      </c>
      <c r="D50" s="218">
        <f>SUM(D49:D49)</f>
        <v>29984000</v>
      </c>
      <c r="E50" s="272">
        <f>SUM(E49:E49)</f>
        <v>9300622</v>
      </c>
    </row>
    <row r="51" spans="2:5" ht="12.75">
      <c r="B51" s="88" t="s">
        <v>375</v>
      </c>
      <c r="C51" s="90" t="s">
        <v>376</v>
      </c>
      <c r="D51" s="218">
        <v>0</v>
      </c>
      <c r="E51" s="272">
        <v>62345375</v>
      </c>
    </row>
    <row r="52" spans="2:5" ht="12.75">
      <c r="B52" s="88"/>
      <c r="C52" s="90" t="s">
        <v>332</v>
      </c>
      <c r="D52" s="218">
        <v>0</v>
      </c>
      <c r="E52" s="272">
        <v>243289</v>
      </c>
    </row>
    <row r="53" spans="2:5" ht="25.5">
      <c r="B53" s="88"/>
      <c r="C53" s="92" t="s">
        <v>315</v>
      </c>
      <c r="D53" s="218">
        <f>SUM(D25,D35,D46,D48,D50)</f>
        <v>277309685</v>
      </c>
      <c r="E53" s="218">
        <f>SUM(E25,E35,E46,E48,E50,E51,E52)</f>
        <v>326276424</v>
      </c>
    </row>
  </sheetData>
  <sheetProtection/>
  <mergeCells count="6">
    <mergeCell ref="A7:C7"/>
    <mergeCell ref="A1:E1"/>
    <mergeCell ref="A2:E2"/>
    <mergeCell ref="A3:E3"/>
    <mergeCell ref="A5:C5"/>
    <mergeCell ref="D12:E12"/>
  </mergeCells>
  <printOptions horizontalCentered="1"/>
  <pageMargins left="0.15748031496062992" right="0.15748031496062992" top="0.31496062992125984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17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10.28125" style="26" customWidth="1"/>
    <col min="2" max="2" width="55.00390625" style="26" customWidth="1"/>
    <col min="3" max="3" width="14.140625" style="26" customWidth="1"/>
    <col min="4" max="4" width="13.8515625" style="26" customWidth="1"/>
    <col min="5" max="16384" width="9.140625" style="26" customWidth="1"/>
  </cols>
  <sheetData>
    <row r="1" spans="1:6" ht="22.5" customHeight="1">
      <c r="A1" s="398" t="s">
        <v>410</v>
      </c>
      <c r="B1" s="398"/>
      <c r="C1" s="398"/>
      <c r="D1" s="398"/>
      <c r="E1" s="149"/>
      <c r="F1" s="149"/>
    </row>
    <row r="2" spans="1:6" ht="22.5" customHeight="1">
      <c r="A2" s="145"/>
      <c r="B2" s="145"/>
      <c r="C2" s="145"/>
      <c r="D2" s="145"/>
      <c r="E2" s="149"/>
      <c r="F2" s="149"/>
    </row>
    <row r="3" spans="1:6" ht="39" customHeight="1">
      <c r="A3" s="397" t="s">
        <v>281</v>
      </c>
      <c r="B3" s="397"/>
      <c r="C3" s="397"/>
      <c r="D3" s="397"/>
      <c r="E3" s="148"/>
      <c r="F3" s="148"/>
    </row>
    <row r="4" spans="2:3" ht="12.75">
      <c r="B4" s="27"/>
      <c r="C4" s="27"/>
    </row>
    <row r="5" spans="2:3" ht="12.75">
      <c r="B5" s="28"/>
      <c r="C5" s="28"/>
    </row>
    <row r="6" ht="12.75">
      <c r="B6" s="28"/>
    </row>
    <row r="7" spans="2:3" ht="12.75">
      <c r="B7" s="28"/>
      <c r="C7" s="128"/>
    </row>
    <row r="8" spans="2:3" ht="12.75">
      <c r="B8" s="28"/>
      <c r="C8" s="128" t="s">
        <v>258</v>
      </c>
    </row>
    <row r="9" spans="2:4" ht="15.75">
      <c r="B9" s="269" t="s">
        <v>48</v>
      </c>
      <c r="C9" s="201" t="s">
        <v>378</v>
      </c>
      <c r="D9" s="201" t="s">
        <v>374</v>
      </c>
    </row>
    <row r="10" spans="2:4" s="33" customFormat="1" ht="15" customHeight="1">
      <c r="B10" s="30" t="s">
        <v>379</v>
      </c>
      <c r="C10" s="201">
        <v>60200000</v>
      </c>
      <c r="D10" s="201">
        <v>62345375</v>
      </c>
    </row>
    <row r="11" spans="2:4" s="33" customFormat="1" ht="15" customHeight="1">
      <c r="B11" s="30" t="s">
        <v>380</v>
      </c>
      <c r="C11" s="201">
        <v>0</v>
      </c>
      <c r="D11" s="201">
        <v>169375</v>
      </c>
    </row>
    <row r="12" spans="2:4" ht="15.75">
      <c r="B12" s="32" t="s">
        <v>267</v>
      </c>
      <c r="C12" s="201">
        <v>1500000</v>
      </c>
      <c r="D12" s="201">
        <v>1500000</v>
      </c>
    </row>
    <row r="13" spans="2:4" s="33" customFormat="1" ht="15" customHeight="1">
      <c r="B13" s="30" t="s">
        <v>57</v>
      </c>
      <c r="C13" s="201">
        <v>200000</v>
      </c>
      <c r="D13" s="201">
        <v>200000</v>
      </c>
    </row>
    <row r="14" spans="2:4" s="31" customFormat="1" ht="15" customHeight="1">
      <c r="B14" s="29" t="s">
        <v>56</v>
      </c>
      <c r="C14" s="202">
        <f>SUM(C9:C13)</f>
        <v>61900000</v>
      </c>
      <c r="D14" s="202">
        <f>SUM(D9:D13)</f>
        <v>64214750</v>
      </c>
    </row>
    <row r="15" spans="2:4" s="31" customFormat="1" ht="15" customHeight="1">
      <c r="B15" s="32" t="s">
        <v>300</v>
      </c>
      <c r="C15" s="201">
        <v>32583000</v>
      </c>
      <c r="D15" s="201">
        <v>32583000</v>
      </c>
    </row>
    <row r="16" spans="2:4" ht="15" customHeight="1">
      <c r="B16" s="29" t="s">
        <v>56</v>
      </c>
      <c r="C16" s="202">
        <f>SUM(C15)</f>
        <v>32583000</v>
      </c>
      <c r="D16" s="202">
        <f>SUM(D15)</f>
        <v>32583000</v>
      </c>
    </row>
    <row r="17" spans="2:4" ht="15" customHeight="1">
      <c r="B17" s="35" t="s">
        <v>58</v>
      </c>
      <c r="C17" s="202">
        <f>SUM(C14,C16)</f>
        <v>94483000</v>
      </c>
      <c r="D17" s="202">
        <f>SUM(D14,D16)</f>
        <v>96797750</v>
      </c>
    </row>
  </sheetData>
  <sheetProtection/>
  <mergeCells count="2">
    <mergeCell ref="A3:D3"/>
    <mergeCell ref="A1:D1"/>
  </mergeCells>
  <printOptions horizontalCentered="1"/>
  <pageMargins left="0.35433070866141736" right="0.35433070866141736" top="0.551181102362204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E123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5.8515625" style="26" customWidth="1"/>
    <col min="2" max="2" width="57.140625" style="42" customWidth="1"/>
    <col min="3" max="3" width="30.8515625" style="42" customWidth="1"/>
    <col min="4" max="4" width="15.00390625" style="48" customWidth="1"/>
    <col min="5" max="5" width="14.7109375" style="26" customWidth="1"/>
    <col min="6" max="16384" width="9.140625" style="26" customWidth="1"/>
  </cols>
  <sheetData>
    <row r="1" spans="1:5" ht="30" customHeight="1">
      <c r="A1" s="333" t="s">
        <v>411</v>
      </c>
      <c r="B1" s="333"/>
      <c r="C1" s="333"/>
      <c r="D1" s="333"/>
      <c r="E1" s="333"/>
    </row>
    <row r="2" spans="1:5" ht="30" customHeight="1">
      <c r="A2" s="144"/>
      <c r="B2" s="144"/>
      <c r="C2" s="144"/>
      <c r="D2" s="144"/>
      <c r="E2" s="144"/>
    </row>
    <row r="3" spans="1:5" ht="49.5" customHeight="1">
      <c r="A3" s="399" t="s">
        <v>282</v>
      </c>
      <c r="B3" s="399"/>
      <c r="C3" s="399"/>
      <c r="D3" s="399"/>
      <c r="E3" s="399"/>
    </row>
    <row r="4" spans="2:4" ht="15.75">
      <c r="B4" s="36"/>
      <c r="C4" s="36"/>
      <c r="D4" s="37"/>
    </row>
    <row r="5" spans="2:4" ht="19.5" customHeight="1" thickBot="1">
      <c r="B5" s="36"/>
      <c r="C5" s="36"/>
      <c r="D5" s="37" t="s">
        <v>258</v>
      </c>
    </row>
    <row r="6" spans="2:5" s="31" customFormat="1" ht="39" customHeight="1" thickBot="1">
      <c r="B6" s="151" t="s">
        <v>254</v>
      </c>
      <c r="C6" s="152" t="s">
        <v>246</v>
      </c>
      <c r="D6" s="150" t="s">
        <v>160</v>
      </c>
      <c r="E6" s="150" t="s">
        <v>374</v>
      </c>
    </row>
    <row r="7" spans="2:5" ht="15.75">
      <c r="B7" s="34" t="s">
        <v>292</v>
      </c>
      <c r="C7" s="153" t="s">
        <v>248</v>
      </c>
      <c r="D7" s="201">
        <v>60200000</v>
      </c>
      <c r="E7" s="201">
        <v>62345375</v>
      </c>
    </row>
    <row r="8" spans="2:5" ht="15.75">
      <c r="B8" s="38" t="s">
        <v>59</v>
      </c>
      <c r="C8" s="38"/>
      <c r="D8" s="154">
        <f>+D7</f>
        <v>60200000</v>
      </c>
      <c r="E8" s="154">
        <f>+E7</f>
        <v>62345375</v>
      </c>
    </row>
    <row r="9" spans="2:5" ht="15.75">
      <c r="B9" s="34" t="s">
        <v>61</v>
      </c>
      <c r="C9" s="153" t="s">
        <v>247</v>
      </c>
      <c r="D9" s="201">
        <v>284000</v>
      </c>
      <c r="E9" s="201">
        <v>253287</v>
      </c>
    </row>
    <row r="10" spans="2:5" ht="15.75">
      <c r="B10" s="34" t="s">
        <v>245</v>
      </c>
      <c r="C10" s="153" t="s">
        <v>247</v>
      </c>
      <c r="D10" s="201">
        <v>400000</v>
      </c>
      <c r="E10" s="201">
        <v>768924</v>
      </c>
    </row>
    <row r="11" spans="2:5" ht="15.75">
      <c r="B11" s="34" t="s">
        <v>255</v>
      </c>
      <c r="C11" s="153" t="s">
        <v>247</v>
      </c>
      <c r="D11" s="201">
        <v>131000</v>
      </c>
      <c r="E11" s="201">
        <v>231000</v>
      </c>
    </row>
    <row r="12" spans="2:5" ht="15.75">
      <c r="B12" s="34" t="s">
        <v>283</v>
      </c>
      <c r="C12" s="153" t="s">
        <v>247</v>
      </c>
      <c r="D12" s="201">
        <v>121000</v>
      </c>
      <c r="E12" s="201">
        <v>305000</v>
      </c>
    </row>
    <row r="13" spans="2:5" ht="15.75">
      <c r="B13" s="34" t="s">
        <v>284</v>
      </c>
      <c r="C13" s="153" t="s">
        <v>247</v>
      </c>
      <c r="D13" s="201">
        <v>20000</v>
      </c>
      <c r="E13" s="201">
        <v>250500</v>
      </c>
    </row>
    <row r="14" spans="2:5" ht="15.75">
      <c r="B14" s="34" t="s">
        <v>285</v>
      </c>
      <c r="C14" s="153" t="s">
        <v>247</v>
      </c>
      <c r="D14" s="201">
        <v>418000</v>
      </c>
      <c r="E14" s="201">
        <v>418000</v>
      </c>
    </row>
    <row r="15" spans="2:5" ht="15.75">
      <c r="B15" s="34" t="s">
        <v>286</v>
      </c>
      <c r="C15" s="153" t="s">
        <v>247</v>
      </c>
      <c r="D15" s="201">
        <v>500000</v>
      </c>
      <c r="E15" s="201">
        <v>3189983</v>
      </c>
    </row>
    <row r="16" spans="2:5" ht="15.75">
      <c r="B16" s="34" t="s">
        <v>287</v>
      </c>
      <c r="C16" s="153" t="s">
        <v>247</v>
      </c>
      <c r="D16" s="201">
        <v>745000</v>
      </c>
      <c r="E16" s="201">
        <v>389475</v>
      </c>
    </row>
    <row r="17" spans="2:5" ht="15.75">
      <c r="B17" s="34" t="s">
        <v>288</v>
      </c>
      <c r="C17" s="153" t="s">
        <v>247</v>
      </c>
      <c r="D17" s="201">
        <v>3000000</v>
      </c>
      <c r="E17" s="201">
        <v>3000000</v>
      </c>
    </row>
    <row r="18" spans="2:5" ht="15.75">
      <c r="B18" s="34" t="s">
        <v>289</v>
      </c>
      <c r="C18" s="153" t="s">
        <v>247</v>
      </c>
      <c r="D18" s="201">
        <v>1000000</v>
      </c>
      <c r="E18" s="201">
        <v>1000000</v>
      </c>
    </row>
    <row r="19" spans="2:5" ht="15.75">
      <c r="B19" s="34" t="s">
        <v>290</v>
      </c>
      <c r="C19" s="153" t="s">
        <v>247</v>
      </c>
      <c r="D19" s="201">
        <v>1000000</v>
      </c>
      <c r="E19" s="201">
        <v>994826</v>
      </c>
    </row>
    <row r="20" spans="2:5" ht="15.75">
      <c r="B20" s="34" t="s">
        <v>381</v>
      </c>
      <c r="C20" s="153" t="s">
        <v>247</v>
      </c>
      <c r="D20" s="201">
        <v>0</v>
      </c>
      <c r="E20" s="201">
        <f>1332114-19956</f>
        <v>1312158</v>
      </c>
    </row>
    <row r="21" spans="2:5" ht="15.75">
      <c r="B21" s="34" t="s">
        <v>382</v>
      </c>
      <c r="C21" s="153" t="s">
        <v>247</v>
      </c>
      <c r="D21" s="201">
        <v>0</v>
      </c>
      <c r="E21" s="282">
        <f>121920</f>
        <v>121920</v>
      </c>
    </row>
    <row r="22" spans="2:5" ht="15.75">
      <c r="B22" s="34" t="s">
        <v>383</v>
      </c>
      <c r="C22" s="153" t="s">
        <v>247</v>
      </c>
      <c r="D22" s="201">
        <v>0</v>
      </c>
      <c r="E22" s="282">
        <v>63506</v>
      </c>
    </row>
    <row r="23" spans="2:5" ht="15.75">
      <c r="B23" s="34" t="s">
        <v>291</v>
      </c>
      <c r="C23" s="153" t="s">
        <v>248</v>
      </c>
      <c r="D23" s="201">
        <v>2200000</v>
      </c>
      <c r="E23" s="282">
        <v>2200000</v>
      </c>
    </row>
    <row r="24" spans="2:5" ht="15.75">
      <c r="B24" s="34" t="s">
        <v>399</v>
      </c>
      <c r="C24" s="153" t="s">
        <v>248</v>
      </c>
      <c r="D24" s="201">
        <v>22964000</v>
      </c>
      <c r="E24" s="201">
        <v>0</v>
      </c>
    </row>
    <row r="25" spans="2:5" ht="15.75">
      <c r="B25" s="34" t="s">
        <v>293</v>
      </c>
      <c r="C25" s="153" t="s">
        <v>248</v>
      </c>
      <c r="D25" s="201">
        <v>0</v>
      </c>
      <c r="E25" s="201">
        <v>23092000</v>
      </c>
    </row>
    <row r="26" spans="2:5" ht="15.75">
      <c r="B26" s="34" t="s">
        <v>294</v>
      </c>
      <c r="C26" s="153" t="s">
        <v>248</v>
      </c>
      <c r="D26" s="201">
        <v>1500000</v>
      </c>
      <c r="E26" s="201">
        <v>1500000</v>
      </c>
    </row>
    <row r="27" spans="2:5" ht="15.75">
      <c r="B27" s="34" t="s">
        <v>384</v>
      </c>
      <c r="C27" s="153" t="s">
        <v>385</v>
      </c>
      <c r="D27" s="201">
        <v>0</v>
      </c>
      <c r="E27" s="201">
        <v>169375</v>
      </c>
    </row>
    <row r="28" spans="2:5" ht="15.75">
      <c r="B28" s="34" t="s">
        <v>398</v>
      </c>
      <c r="C28" s="153" t="s">
        <v>248</v>
      </c>
      <c r="D28" s="201">
        <v>0</v>
      </c>
      <c r="E28" s="201">
        <v>785000</v>
      </c>
    </row>
    <row r="29" spans="2:5" ht="15.75">
      <c r="B29" s="34" t="s">
        <v>400</v>
      </c>
      <c r="C29" s="153" t="s">
        <v>248</v>
      </c>
      <c r="D29" s="201">
        <v>0</v>
      </c>
      <c r="E29" s="201">
        <v>1732026</v>
      </c>
    </row>
    <row r="30" spans="2:5" ht="15.75">
      <c r="B30" s="34" t="s">
        <v>401</v>
      </c>
      <c r="C30" s="153" t="s">
        <v>247</v>
      </c>
      <c r="D30" s="201">
        <v>0</v>
      </c>
      <c r="E30" s="201">
        <v>2100000</v>
      </c>
    </row>
    <row r="31" spans="2:5" ht="15.75">
      <c r="B31" s="34" t="s">
        <v>402</v>
      </c>
      <c r="C31" s="153" t="s">
        <v>247</v>
      </c>
      <c r="D31" s="201">
        <v>0</v>
      </c>
      <c r="E31" s="201">
        <v>1718564</v>
      </c>
    </row>
    <row r="32" spans="2:5" ht="15.75">
      <c r="B32" s="39" t="s">
        <v>60</v>
      </c>
      <c r="C32" s="39"/>
      <c r="D32" s="203">
        <f>SUM(D9:D26)</f>
        <v>34283000</v>
      </c>
      <c r="E32" s="203">
        <f>SUM(E9:E31)</f>
        <v>45595544</v>
      </c>
    </row>
    <row r="33" spans="2:5" ht="15.75">
      <c r="B33" s="35" t="s">
        <v>56</v>
      </c>
      <c r="C33" s="35"/>
      <c r="D33" s="202">
        <f>SUM(D8,D32)</f>
        <v>94483000</v>
      </c>
      <c r="E33" s="202">
        <f>SUM(E8,E32)</f>
        <v>107940919</v>
      </c>
    </row>
    <row r="34" spans="2:4" s="31" customFormat="1" ht="15.75">
      <c r="B34" s="40"/>
      <c r="C34" s="40"/>
      <c r="D34" s="41"/>
    </row>
    <row r="35" spans="2:5" ht="11.25" customHeight="1">
      <c r="B35" s="40"/>
      <c r="C35" s="40"/>
      <c r="D35" s="41"/>
      <c r="E35" s="283"/>
    </row>
    <row r="36" spans="2:4" ht="11.25" customHeight="1">
      <c r="B36" s="40"/>
      <c r="C36" s="40"/>
      <c r="D36" s="41"/>
    </row>
    <row r="37" spans="2:4" s="31" customFormat="1" ht="15.75">
      <c r="B37" s="40"/>
      <c r="C37" s="40"/>
      <c r="D37" s="40"/>
    </row>
    <row r="38" spans="2:4" s="31" customFormat="1" ht="15.75">
      <c r="B38" s="42"/>
      <c r="C38" s="42"/>
      <c r="D38" s="42"/>
    </row>
    <row r="39" ht="15.75">
      <c r="D39" s="42"/>
    </row>
    <row r="40" spans="2:4" s="31" customFormat="1" ht="15.75">
      <c r="B40" s="42"/>
      <c r="C40" s="42"/>
      <c r="D40" s="42"/>
    </row>
    <row r="41" ht="15.75">
      <c r="D41" s="42"/>
    </row>
    <row r="42" ht="15.75">
      <c r="D42" s="42"/>
    </row>
    <row r="43" ht="15.75">
      <c r="D43" s="42"/>
    </row>
    <row r="44" ht="15.75">
      <c r="D44" s="42"/>
    </row>
    <row r="45" ht="15.75">
      <c r="D45" s="42"/>
    </row>
    <row r="46" ht="15.75">
      <c r="D46" s="42"/>
    </row>
    <row r="47" ht="15.75">
      <c r="D47" s="42"/>
    </row>
    <row r="48" ht="15.75">
      <c r="D48" s="42"/>
    </row>
    <row r="49" ht="15.75">
      <c r="D49" s="42"/>
    </row>
    <row r="50" ht="15.75">
      <c r="D50" s="42"/>
    </row>
    <row r="51" spans="2:4" ht="15.75">
      <c r="B51" s="43"/>
      <c r="C51" s="43"/>
      <c r="D51" s="44"/>
    </row>
    <row r="52" spans="2:4" ht="15.75">
      <c r="B52" s="43"/>
      <c r="C52" s="43"/>
      <c r="D52" s="44"/>
    </row>
    <row r="53" spans="2:4" ht="15.75">
      <c r="B53" s="43"/>
      <c r="C53" s="43"/>
      <c r="D53" s="44"/>
    </row>
    <row r="54" spans="2:4" ht="15.75">
      <c r="B54" s="43"/>
      <c r="C54" s="43"/>
      <c r="D54" s="44"/>
    </row>
    <row r="55" spans="2:4" s="33" customFormat="1" ht="15.75">
      <c r="B55" s="43"/>
      <c r="C55" s="43"/>
      <c r="D55" s="44"/>
    </row>
    <row r="56" spans="2:4" s="31" customFormat="1" ht="15.75">
      <c r="B56" s="43"/>
      <c r="C56" s="43"/>
      <c r="D56" s="44"/>
    </row>
    <row r="57" spans="2:4" s="45" customFormat="1" ht="15.75">
      <c r="B57" s="43"/>
      <c r="C57" s="43"/>
      <c r="D57" s="44"/>
    </row>
    <row r="58" spans="2:4" ht="15.75">
      <c r="B58" s="43"/>
      <c r="C58" s="43"/>
      <c r="D58" s="44"/>
    </row>
    <row r="59" spans="2:4" ht="15.75">
      <c r="B59" s="43"/>
      <c r="C59" s="43"/>
      <c r="D59" s="44"/>
    </row>
    <row r="60" spans="2:4" ht="15.75">
      <c r="B60" s="43"/>
      <c r="C60" s="43"/>
      <c r="D60" s="44"/>
    </row>
    <row r="61" spans="2:4" ht="15.75">
      <c r="B61" s="43"/>
      <c r="C61" s="43"/>
      <c r="D61" s="44"/>
    </row>
    <row r="62" spans="2:4" ht="15.75">
      <c r="B62" s="43"/>
      <c r="C62" s="43"/>
      <c r="D62" s="44"/>
    </row>
    <row r="63" spans="2:4" ht="15.75">
      <c r="B63" s="43"/>
      <c r="C63" s="43"/>
      <c r="D63" s="44"/>
    </row>
    <row r="64" spans="2:4" ht="15.75">
      <c r="B64" s="43"/>
      <c r="C64" s="43"/>
      <c r="D64" s="44"/>
    </row>
    <row r="65" spans="2:4" ht="15.75">
      <c r="B65" s="43"/>
      <c r="C65" s="43"/>
      <c r="D65" s="44"/>
    </row>
    <row r="66" spans="2:4" ht="15.75">
      <c r="B66" s="43"/>
      <c r="C66" s="43"/>
      <c r="D66" s="44"/>
    </row>
    <row r="67" spans="2:4" ht="15.75">
      <c r="B67" s="43"/>
      <c r="C67" s="43"/>
      <c r="D67" s="44"/>
    </row>
    <row r="68" spans="2:4" ht="15.75">
      <c r="B68" s="43"/>
      <c r="C68" s="43"/>
      <c r="D68" s="44"/>
    </row>
    <row r="69" spans="2:4" ht="15.75">
      <c r="B69" s="40"/>
      <c r="C69" s="40"/>
      <c r="D69" s="46"/>
    </row>
    <row r="70" ht="15.75">
      <c r="D70" s="42"/>
    </row>
    <row r="71" ht="15.75">
      <c r="D71" s="42"/>
    </row>
    <row r="72" spans="2:4" s="31" customFormat="1" ht="15.75">
      <c r="B72" s="40"/>
      <c r="C72" s="40"/>
      <c r="D72" s="40"/>
    </row>
    <row r="73" ht="15.75">
      <c r="D73" s="42"/>
    </row>
    <row r="74" ht="15.75">
      <c r="D74" s="42"/>
    </row>
    <row r="75" spans="2:4" s="31" customFormat="1" ht="15.75">
      <c r="B75" s="40"/>
      <c r="C75" s="40"/>
      <c r="D75" s="42"/>
    </row>
    <row r="76" spans="2:4" ht="15.75">
      <c r="B76" s="43"/>
      <c r="C76" s="43"/>
      <c r="D76" s="47"/>
    </row>
    <row r="77" spans="2:4" ht="15.75">
      <c r="B77" s="43"/>
      <c r="C77" s="43"/>
      <c r="D77" s="47"/>
    </row>
    <row r="78" spans="2:4" ht="15.75">
      <c r="B78" s="43"/>
      <c r="C78" s="43"/>
      <c r="D78" s="47"/>
    </row>
    <row r="79" spans="2:4" ht="15.75">
      <c r="B79" s="43"/>
      <c r="C79" s="43"/>
      <c r="D79" s="47"/>
    </row>
    <row r="80" spans="2:4" ht="15.75">
      <c r="B80" s="43"/>
      <c r="C80" s="43"/>
      <c r="D80" s="47"/>
    </row>
    <row r="81" spans="2:4" ht="15.75">
      <c r="B81" s="43"/>
      <c r="C81" s="43"/>
      <c r="D81" s="47"/>
    </row>
    <row r="82" spans="2:4" ht="15.75">
      <c r="B82" s="43"/>
      <c r="C82" s="43"/>
      <c r="D82" s="47"/>
    </row>
    <row r="83" spans="2:4" ht="15.75">
      <c r="B83" s="43"/>
      <c r="C83" s="43"/>
      <c r="D83" s="47"/>
    </row>
    <row r="84" spans="2:4" ht="15.75">
      <c r="B84" s="40"/>
      <c r="C84" s="40"/>
      <c r="D84" s="41"/>
    </row>
    <row r="85" spans="2:3" ht="15.75">
      <c r="B85" s="40"/>
      <c r="C85" s="40"/>
    </row>
    <row r="86" ht="15.75">
      <c r="D86" s="41"/>
    </row>
    <row r="87" spans="2:3" ht="15.75">
      <c r="B87" s="40"/>
      <c r="C87" s="40"/>
    </row>
    <row r="89" ht="15.75">
      <c r="D89" s="41"/>
    </row>
    <row r="90" spans="2:4" ht="15.75">
      <c r="B90" s="40"/>
      <c r="C90" s="40"/>
      <c r="D90" s="41"/>
    </row>
    <row r="91" spans="2:3" ht="15.75">
      <c r="B91" s="40"/>
      <c r="C91" s="40"/>
    </row>
    <row r="92" ht="15.75">
      <c r="D92" s="41"/>
    </row>
    <row r="93" spans="2:4" ht="15.75">
      <c r="B93" s="40"/>
      <c r="C93" s="40"/>
      <c r="D93" s="47"/>
    </row>
    <row r="94" spans="2:4" ht="15.75">
      <c r="B94" s="49"/>
      <c r="C94" s="49"/>
      <c r="D94" s="47"/>
    </row>
    <row r="95" spans="2:4" ht="15.75">
      <c r="B95" s="49"/>
      <c r="C95" s="49"/>
      <c r="D95" s="47"/>
    </row>
    <row r="96" spans="2:4" ht="15.75">
      <c r="B96" s="49"/>
      <c r="C96" s="49"/>
      <c r="D96" s="47"/>
    </row>
    <row r="97" spans="2:4" ht="15.75">
      <c r="B97" s="49"/>
      <c r="C97" s="49"/>
      <c r="D97" s="47"/>
    </row>
    <row r="98" spans="2:4" ht="15.75">
      <c r="B98" s="49"/>
      <c r="C98" s="49"/>
      <c r="D98" s="47"/>
    </row>
    <row r="99" spans="2:4" ht="15.75">
      <c r="B99" s="49"/>
      <c r="C99" s="49"/>
      <c r="D99" s="47"/>
    </row>
    <row r="100" spans="2:4" ht="15.75">
      <c r="B100" s="49"/>
      <c r="C100" s="49"/>
      <c r="D100" s="47"/>
    </row>
    <row r="101" spans="2:4" ht="15.75">
      <c r="B101" s="49"/>
      <c r="C101" s="49"/>
      <c r="D101" s="47"/>
    </row>
    <row r="102" spans="2:3" ht="15.75">
      <c r="B102" s="49"/>
      <c r="C102" s="49"/>
    </row>
    <row r="109" ht="15.75">
      <c r="D109" s="41"/>
    </row>
    <row r="110" spans="2:3" ht="15.75">
      <c r="B110" s="40"/>
      <c r="C110" s="40"/>
    </row>
    <row r="111" ht="15.75">
      <c r="D111" s="41"/>
    </row>
    <row r="112" spans="2:3" ht="15.75">
      <c r="B112" s="40"/>
      <c r="C112" s="40"/>
    </row>
    <row r="115" ht="15.75">
      <c r="D115" s="41"/>
    </row>
    <row r="116" ht="15.75">
      <c r="D116" s="42"/>
    </row>
    <row r="117" ht="15.75">
      <c r="D117" s="41"/>
    </row>
    <row r="118" spans="2:4" ht="15.75">
      <c r="B118" s="40"/>
      <c r="C118" s="40"/>
      <c r="D118" s="47"/>
    </row>
    <row r="119" spans="2:3" ht="15.75">
      <c r="B119" s="49"/>
      <c r="C119" s="49"/>
    </row>
    <row r="120" ht="15.75">
      <c r="D120" s="41"/>
    </row>
    <row r="121" spans="2:3" ht="15.75">
      <c r="B121" s="40"/>
      <c r="C121" s="40"/>
    </row>
    <row r="122" ht="15.75">
      <c r="D122" s="41"/>
    </row>
    <row r="123" spans="2:3" ht="15.75">
      <c r="B123" s="40"/>
      <c r="C123" s="40"/>
    </row>
  </sheetData>
  <sheetProtection/>
  <mergeCells count="2">
    <mergeCell ref="A3:E3"/>
    <mergeCell ref="A1:E1"/>
  </mergeCells>
  <printOptions horizontalCentered="1"/>
  <pageMargins left="0.3937007874015748" right="0.3937007874015748" top="0.35433070866141736" bottom="0.6692913385826772" header="0.35433070866141736" footer="0.2755905511811024"/>
  <pageSetup fitToHeight="1" fitToWidth="1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6"/>
  <sheetViews>
    <sheetView zoomScalePageLayoutView="0" workbookViewId="0" topLeftCell="A1">
      <selection activeCell="O29" sqref="O29"/>
    </sheetView>
  </sheetViews>
  <sheetFormatPr defaultColWidth="8.8515625" defaultRowHeight="15"/>
  <cols>
    <col min="1" max="2" width="8.8515625" style="21" customWidth="1"/>
    <col min="3" max="3" width="8.8515625" style="51" customWidth="1"/>
    <col min="4" max="4" width="38.421875" style="51" customWidth="1"/>
    <col min="5" max="5" width="9.140625" style="50" hidden="1" customWidth="1"/>
    <col min="6" max="6" width="9.140625" style="51" hidden="1" customWidth="1"/>
    <col min="7" max="12" width="8.8515625" style="51" customWidth="1"/>
    <col min="13" max="16384" width="8.8515625" style="21" customWidth="1"/>
  </cols>
  <sheetData>
    <row r="1" spans="1:9" ht="15.75">
      <c r="A1" s="401" t="s">
        <v>412</v>
      </c>
      <c r="B1" s="401"/>
      <c r="C1" s="401"/>
      <c r="D1" s="401"/>
      <c r="E1" s="401"/>
      <c r="F1" s="401"/>
      <c r="G1" s="401"/>
      <c r="H1" s="401"/>
      <c r="I1" s="401"/>
    </row>
    <row r="4" spans="1:9" ht="37.5" customHeight="1">
      <c r="A4" s="400" t="s">
        <v>295</v>
      </c>
      <c r="B4" s="400"/>
      <c r="C4" s="400"/>
      <c r="D4" s="400"/>
      <c r="E4" s="400"/>
      <c r="F4" s="400"/>
      <c r="G4" s="400"/>
      <c r="H4" s="400"/>
      <c r="I4" s="400"/>
    </row>
    <row r="5" spans="2:9" ht="37.5" customHeight="1">
      <c r="B5" s="220"/>
      <c r="C5" s="220"/>
      <c r="D5" s="220"/>
      <c r="E5" s="220"/>
      <c r="F5" s="220"/>
      <c r="G5" s="220"/>
      <c r="H5" s="220"/>
      <c r="I5" s="220"/>
    </row>
    <row r="7" spans="3:8" ht="15.75">
      <c r="C7" s="51" t="s">
        <v>200</v>
      </c>
      <c r="G7" s="51">
        <v>64</v>
      </c>
      <c r="H7" s="51" t="s">
        <v>404</v>
      </c>
    </row>
    <row r="9" spans="3:8" ht="15.75">
      <c r="C9" s="51" t="s">
        <v>403</v>
      </c>
      <c r="G9" s="51">
        <v>8</v>
      </c>
      <c r="H9" s="51" t="s">
        <v>404</v>
      </c>
    </row>
    <row r="12" spans="3:8" ht="15.75">
      <c r="C12" s="51" t="s">
        <v>324</v>
      </c>
      <c r="G12" s="51">
        <v>12</v>
      </c>
      <c r="H12" s="51" t="s">
        <v>404</v>
      </c>
    </row>
    <row r="16" spans="4:8" ht="15.75">
      <c r="D16" s="51" t="s">
        <v>46</v>
      </c>
      <c r="G16" s="51">
        <f>+G12+G9+G7</f>
        <v>84</v>
      </c>
      <c r="H16" s="51" t="s">
        <v>404</v>
      </c>
    </row>
    <row r="18" ht="13.5" customHeight="1"/>
    <row r="21" ht="18" customHeight="1"/>
  </sheetData>
  <sheetProtection/>
  <mergeCells count="2">
    <mergeCell ref="A1:I1"/>
    <mergeCell ref="A4:I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13"/>
  <sheetViews>
    <sheetView zoomScalePageLayoutView="0" workbookViewId="0" topLeftCell="B1">
      <selection activeCell="I31" sqref="I31"/>
    </sheetView>
  </sheetViews>
  <sheetFormatPr defaultColWidth="8.8515625" defaultRowHeight="15"/>
  <cols>
    <col min="1" max="1" width="12.28125" style="21" hidden="1" customWidth="1"/>
    <col min="2" max="4" width="9.140625" style="21" customWidth="1"/>
    <col min="5" max="5" width="48.421875" style="51" customWidth="1"/>
    <col min="6" max="6" width="14.140625" style="51" customWidth="1"/>
    <col min="7" max="7" width="8.8515625" style="51" customWidth="1"/>
    <col min="8" max="10" width="9.140625" style="51" customWidth="1"/>
    <col min="11" max="12" width="8.8515625" style="57" customWidth="1"/>
    <col min="13" max="16384" width="8.8515625" style="21" customWidth="1"/>
  </cols>
  <sheetData>
    <row r="1" spans="1:10" ht="15.75">
      <c r="A1" s="336" t="s">
        <v>413</v>
      </c>
      <c r="B1" s="336"/>
      <c r="C1" s="336"/>
      <c r="D1" s="336"/>
      <c r="E1" s="336"/>
      <c r="F1" s="336"/>
      <c r="G1" s="336"/>
      <c r="H1" s="336"/>
      <c r="I1" s="336"/>
      <c r="J1" s="336"/>
    </row>
    <row r="4" spans="1:10" ht="38.25" customHeight="1">
      <c r="A4" s="402" t="s">
        <v>296</v>
      </c>
      <c r="B4" s="402"/>
      <c r="C4" s="402"/>
      <c r="D4" s="402"/>
      <c r="E4" s="402"/>
      <c r="F4" s="402"/>
      <c r="G4" s="402"/>
      <c r="H4" s="402"/>
      <c r="I4" s="402"/>
      <c r="J4" s="402"/>
    </row>
    <row r="6" ht="15.75">
      <c r="F6" s="58" t="s">
        <v>297</v>
      </c>
    </row>
    <row r="7" spans="5:12" s="22" customFormat="1" ht="34.5" customHeight="1">
      <c r="E7" s="70" t="s">
        <v>64</v>
      </c>
      <c r="F7" s="204">
        <v>52180870</v>
      </c>
      <c r="G7" s="59"/>
      <c r="H7" s="59"/>
      <c r="I7" s="59"/>
      <c r="J7" s="59"/>
      <c r="K7" s="60"/>
      <c r="L7" s="60"/>
    </row>
    <row r="8" spans="5:12" s="22" customFormat="1" ht="34.5" customHeight="1">
      <c r="E8" s="130" t="s">
        <v>63</v>
      </c>
      <c r="F8" s="205">
        <f>SUM(F7)</f>
        <v>52180870</v>
      </c>
      <c r="G8" s="61"/>
      <c r="H8" s="59"/>
      <c r="I8" s="59"/>
      <c r="J8" s="59"/>
      <c r="K8" s="60"/>
      <c r="L8" s="60"/>
    </row>
    <row r="9" spans="5:6" ht="15.75">
      <c r="E9" s="132"/>
      <c r="F9" s="206"/>
    </row>
    <row r="10" spans="5:6" ht="15.75">
      <c r="E10" s="133"/>
      <c r="F10" s="207"/>
    </row>
    <row r="11" spans="5:7" ht="15.75">
      <c r="E11" s="131" t="s">
        <v>298</v>
      </c>
      <c r="F11" s="208">
        <v>2000000</v>
      </c>
      <c r="G11" s="54"/>
    </row>
    <row r="12" spans="5:6" ht="15.75">
      <c r="E12" s="134"/>
      <c r="F12" s="209"/>
    </row>
    <row r="13" spans="5:6" ht="15.75">
      <c r="E13" s="129" t="s">
        <v>155</v>
      </c>
      <c r="F13" s="210">
        <f>SUM(F8,F11)</f>
        <v>54180870</v>
      </c>
    </row>
  </sheetData>
  <sheetProtection/>
  <mergeCells count="2">
    <mergeCell ref="A1:J1"/>
    <mergeCell ref="A4:J4"/>
  </mergeCells>
  <printOptions/>
  <pageMargins left="0.57" right="0.28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Iroda48</cp:lastModifiedBy>
  <cp:lastPrinted>2018-05-31T11:09:49Z</cp:lastPrinted>
  <dcterms:created xsi:type="dcterms:W3CDTF">2015-02-02T07:42:02Z</dcterms:created>
  <dcterms:modified xsi:type="dcterms:W3CDTF">2018-06-01T06:45:18Z</dcterms:modified>
  <cp:category/>
  <cp:version/>
  <cp:contentType/>
  <cp:contentStatus/>
</cp:coreProperties>
</file>