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816" firstSheet="3" activeTab="9"/>
  </bookViews>
  <sheets>
    <sheet name="1.sz.mell.összevont 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4.sz.mell.Felúj." sheetId="6" r:id="rId6"/>
    <sheet name="5.1. sz. mell Önkorm" sheetId="7" r:id="rId7"/>
    <sheet name="5.2. sz. mell-Hivatal" sheetId="8" r:id="rId8"/>
    <sheet name="5.3. sz. mell-Óvoda" sheetId="9" r:id="rId9"/>
    <sheet name="6.sz.mell.Maradvány" sheetId="10" r:id="rId10"/>
  </sheets>
  <externalReferences>
    <externalReference r:id="rId13"/>
    <externalReference r:id="rId14"/>
  </externalReferences>
  <definedNames>
    <definedName name="_xlfn.IFERROR" hidden="1">#NAME?</definedName>
    <definedName name="_xlnm.Print_Titles" localSheetId="0">'1.sz.mell.összevont mérl.'!$2:$2</definedName>
    <definedName name="_xlnm.Print_Titles" localSheetId="4">'3.sz.mell.Beruh.'!$2:$6</definedName>
    <definedName name="_xlnm.Print_Titles" localSheetId="6">'5.1. sz. mell Önkorm'!$2:$6</definedName>
    <definedName name="_xlnm.Print_Titles" localSheetId="7">'5.2. sz. mell-Hivatal'!$2:$7</definedName>
    <definedName name="_xlnm.Print_Titles" localSheetId="8">'5.3. sz. mell-Óvoda'!$2:$7</definedName>
    <definedName name="_xlnm.Print_Area" localSheetId="0">'1.sz.mell.összevont mérl.'!$A$1:$E$151</definedName>
  </definedNames>
  <calcPr fullCalcOnLoad="1"/>
</workbook>
</file>

<file path=xl/sharedStrings.xml><?xml version="1.0" encoding="utf-8"?>
<sst xmlns="http://schemas.openxmlformats.org/spreadsheetml/2006/main" count="1208" uniqueCount="521">
  <si>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</si>
  <si>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</si>
  <si>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</si>
  <si>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</si>
  <si>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</si>
  <si>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</si>
  <si>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</si>
  <si>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</si>
  <si>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</si>
  <si>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</si>
  <si>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</si>
  <si>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</si>
  <si>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</si>
  <si>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</si>
  <si>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</si>
  <si>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</si>
  <si>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</si>
  <si>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</si>
  <si>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</si>
  <si>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</si>
  <si>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</si>
  <si>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</si>
  <si>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</si>
  <si>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</si>
  <si>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</si>
  <si>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</si>
  <si>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</si>
  <si>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</si>
  <si>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</si>
  <si>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</si>
  <si>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</si>
  <si>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</si>
  <si>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</si>
  <si>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</si>
  <si>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</si>
  <si>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</si>
  <si>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</si>
  <si>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</si>
  <si>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</si>
  <si>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</si>
  <si>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</si>
  <si>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</si>
  <si>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</si>
  <si>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</si>
  <si>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</si>
  <si>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</si>
  <si>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</si>
  <si>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</si>
  <si>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</si>
  <si>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</si>
  <si>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</si>
  <si>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</si>
  <si>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</si>
  <si>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</si>
  <si>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</si>
  <si>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</si>
  <si>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</si>
  <si>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</si>
  <si>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</si>
  <si>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</si>
  <si>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</si>
  <si>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</si>
  <si>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</si>
  <si>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</si>
  <si>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</si>
  <si>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</si>
  <si>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</si>
  <si>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</si>
  <si>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</si>
  <si>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</si>
  <si>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</si>
  <si>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</si>
  <si>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</si>
  <si>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</si>
  <si>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</si>
  <si>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</si>
  <si>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</si>
  <si>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</si>
  <si>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</si>
  <si>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</si>
  <si>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</si>
  <si>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</si>
  <si>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</si>
  <si>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</si>
  <si>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</si>
  <si>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</si>
  <si>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</si>
  <si>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</si>
  <si>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</si>
  <si>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</si>
  <si>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</si>
  <si>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</si>
  <si>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</si>
  <si>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</si>
  <si>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</si>
  <si>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</si>
  <si>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</si>
  <si>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</si>
  <si>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</si>
  <si>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</si>
  <si>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</si>
  <si>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</si>
  <si>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</si>
  <si>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</si>
  <si>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</si>
  <si>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</si>
  <si>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</si>
  <si>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</si>
  <si>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</si>
  <si>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</si>
  <si>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</si>
  <si>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</si>
  <si>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</si>
  <si>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</si>
  <si>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</si>
  <si>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</si>
  <si>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</si>
  <si>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</si>
  <si>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</si>
  <si>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Beruházások</t>
  </si>
  <si>
    <t>8.3.</t>
  </si>
  <si>
    <t>Egyéb felhalmozási kiadások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</si>
  <si>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</si>
  <si>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</si>
  <si>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</si>
  <si>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</si>
  <si>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</si>
  <si>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</si>
  <si>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</si>
  <si>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</si>
  <si>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</si>
  <si>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</si>
  <si>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</si>
  <si>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</si>
  <si>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</si>
  <si>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</si>
  <si>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</si>
  <si>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</si>
  <si>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</si>
  <si>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</si>
  <si>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</si>
  <si>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</si>
  <si>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</si>
  <si>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</si>
  <si>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</si>
  <si>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</si>
  <si>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</si>
  <si>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</si>
  <si>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</si>
  <si>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</si>
  <si>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</si>
  <si>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</si>
  <si>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</si>
  <si>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</si>
  <si>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</si>
  <si>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</si>
  <si>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</si>
  <si>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</si>
  <si>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</si>
  <si>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</si>
  <si>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</si>
  <si>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</si>
  <si>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</si>
  <si>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</si>
  <si>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</si>
  <si>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</si>
  <si>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</si>
  <si>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</si>
  <si>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</si>
  <si>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</si>
  <si>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</si>
  <si>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</si>
  <si>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</si>
  <si>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</si>
  <si>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</si>
  <si>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</si>
  <si>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</si>
  <si>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</si>
  <si>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</si>
  <si>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</si>
  <si>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</si>
  <si>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</si>
  <si>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</si>
  <si>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</si>
  <si>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</si>
  <si>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</si>
  <si>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</si>
  <si>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</si>
  <si>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</si>
  <si>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</si>
  <si>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</si>
  <si>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</si>
  <si>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</si>
  <si>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</si>
  <si>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</si>
  <si>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</si>
  <si>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</si>
  <si>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</si>
  <si>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</si>
  <si>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</si>
  <si>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</si>
  <si>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</si>
  <si>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</si>
  <si>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</si>
  <si>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</si>
  <si>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</si>
  <si>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</si>
  <si>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</si>
  <si>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</si>
  <si>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</si>
  <si>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</si>
  <si>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</si>
  <si>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</si>
  <si>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</si>
  <si>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</si>
  <si>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</si>
  <si>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</si>
  <si>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</si>
  <si>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</si>
  <si>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</si>
  <si>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</si>
  <si>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</si>
  <si>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</si>
  <si>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</si>
  <si>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</si>
  <si>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</si>
  <si>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</si>
  <si>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</si>
  <si>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</si>
  <si>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</si>
  <si>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</si>
  <si>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</si>
  <si>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</si>
  <si>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</si>
  <si>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</si>
  <si>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</si>
  <si>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</si>
  <si>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</si>
  <si>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</si>
  <si>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</si>
  <si>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</si>
  <si>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</si>
  <si>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</si>
  <si>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</si>
  <si>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</si>
  <si>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</si>
  <si>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</si>
  <si>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</si>
  <si>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</si>
  <si>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</si>
  <si>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</si>
  <si>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</si>
  <si>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</si>
  <si>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</si>
  <si>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</si>
  <si>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</si>
  <si>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</si>
  <si>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</si>
  <si>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</si>
  <si>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</si>
  <si>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</si>
  <si>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</si>
  <si>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</si>
  <si>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</si>
  <si>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</si>
  <si>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</si>
  <si>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</si>
  <si>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</si>
  <si>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</si>
  <si>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</si>
  <si>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</si>
  <si>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</si>
  <si>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</si>
  <si>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</si>
  <si>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</si>
  <si>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</si>
  <si>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</si>
  <si>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</si>
  <si>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</si>
  <si>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</si>
  <si>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</si>
  <si>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</si>
  <si>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</si>
  <si>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</si>
  <si>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</si>
  <si>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</si>
  <si>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</si>
  <si>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</si>
  <si>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</si>
  <si>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</si>
  <si>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</si>
  <si>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</si>
  <si>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</si>
  <si>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</si>
  <si>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</si>
  <si>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4.-ből EU-s támogatás</t>
  </si>
  <si>
    <t>BEVÉTEL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</si>
  <si>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</si>
  <si>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</si>
  <si>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</si>
  <si>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</si>
  <si>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</si>
  <si>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</si>
  <si>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</si>
  <si>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</si>
  <si>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</si>
  <si>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</si>
  <si>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</si>
  <si>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</si>
  <si>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</si>
  <si>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</si>
  <si>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</si>
  <si>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</si>
  <si>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</si>
  <si>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</si>
  <si>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</si>
  <si>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</si>
  <si>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</si>
  <si>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</si>
  <si>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</si>
  <si>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</si>
  <si>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</si>
  <si>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</si>
  <si>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</si>
  <si>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</si>
  <si>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</si>
  <si>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</si>
  <si>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</si>
  <si>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</si>
  <si>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</si>
  <si>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</si>
  <si>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</si>
  <si>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</si>
  <si>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</si>
  <si>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</si>
  <si>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</si>
  <si>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</si>
  <si>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</si>
  <si>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</si>
  <si>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</si>
  <si>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</si>
  <si>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</si>
  <si>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</si>
  <si>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</si>
  <si>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</si>
  <si>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</si>
  <si>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</si>
  <si>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</si>
  <si>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</si>
  <si>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</si>
  <si>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</si>
  <si>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Polgármetseri Hivatal</t>
  </si>
  <si>
    <t>Polgármesteri Hivatal összesen:</t>
  </si>
  <si>
    <t>Önkormányzat mindösszesen:</t>
  </si>
  <si>
    <t>Forintban !</t>
  </si>
  <si>
    <t xml:space="preserve"> Forintban !</t>
  </si>
  <si>
    <t>Forintban</t>
  </si>
  <si>
    <t xml:space="preserve"> Forintban</t>
  </si>
  <si>
    <t>Kis értékű tárgyi eszközök</t>
  </si>
  <si>
    <t>Kötelező feladat</t>
  </si>
  <si>
    <t xml:space="preserve">   - OEP támogatás</t>
  </si>
  <si>
    <t xml:space="preserve">    - szociális étkeztetés térítési díja</t>
  </si>
  <si>
    <t xml:space="preserve">    - haszonbérleti díjak </t>
  </si>
  <si>
    <t xml:space="preserve">     - Önkormányzat működése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</si>
  <si>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</si>
  <si>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</si>
  <si>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</si>
  <si>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</si>
  <si>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</si>
  <si>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</si>
  <si>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</si>
  <si>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</si>
  <si>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</si>
  <si>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Mosolyvár Óvoda</t>
  </si>
  <si>
    <t xml:space="preserve">     - Polgármesteri Hivatal</t>
  </si>
  <si>
    <t>Intézményi kiadások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</si>
  <si>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</si>
  <si>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</si>
  <si>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</si>
  <si>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  eszközbeszerzés</t>
  </si>
  <si>
    <t xml:space="preserve">      - Önkormányzat</t>
  </si>
  <si>
    <t xml:space="preserve">     - Önkorányzati társulásban ellátott feladatai </t>
  </si>
  <si>
    <t xml:space="preserve">     - Fehértó Non-Profit Kft. Közfeladatellátási támogatása</t>
  </si>
  <si>
    <t>Önkormányzat működési kiadásai</t>
  </si>
  <si>
    <t xml:space="preserve">    - Mosolyvár Óvoda</t>
  </si>
  <si>
    <t xml:space="preserve">    - Polgármesteri Hivatal </t>
  </si>
  <si>
    <t xml:space="preserve">Önkormányzat működési bevétele </t>
  </si>
  <si>
    <t>Intézményi működési bevételek</t>
  </si>
  <si>
    <t>Államig. feladat</t>
  </si>
  <si>
    <t>Önként váll. feladat</t>
  </si>
  <si>
    <t>Eredeti</t>
  </si>
  <si>
    <t>3.5</t>
  </si>
  <si>
    <t xml:space="preserve">              Ingatlan beruházás</t>
  </si>
  <si>
    <t>Államháztartási megelőlegezés</t>
  </si>
  <si>
    <t>Felhalmozási célú pénzeszközök átvétele</t>
  </si>
  <si>
    <t>Kerékpárút tervezés</t>
  </si>
  <si>
    <t>2018. évi kötelező feladatainak bevételei, kiadásai</t>
  </si>
  <si>
    <t xml:space="preserve">Kunfehértó Község Önkormányzat
2018. ÉVI KÖLTSÉGVETÉS
ÖSSZEVONT MÉRLEGE </t>
  </si>
  <si>
    <t>2018. évi előirányzat</t>
  </si>
  <si>
    <t xml:space="preserve">     - Pályázatok működési költségelemei</t>
  </si>
  <si>
    <t xml:space="preserve">            Fehértó Non-Profit Kft.  Sporttábor felújítás önerő</t>
  </si>
  <si>
    <t xml:space="preserve">            Fehértó Non-Profit Kft. piac felújítás önerő</t>
  </si>
  <si>
    <t xml:space="preserve">              eszközbeszerzés - önkormányzat</t>
  </si>
  <si>
    <t xml:space="preserve"> Felújítások</t>
  </si>
  <si>
    <t xml:space="preserve">    - Önkormányzat</t>
  </si>
  <si>
    <t xml:space="preserve">      vízhálózat</t>
  </si>
  <si>
    <t xml:space="preserve">     - Intézményen kívüli gyermekétkeztetés </t>
  </si>
  <si>
    <t>Leader pály. (Élhetőbbé tétel) saját erő</t>
  </si>
  <si>
    <t>Rendezvény bonyolítás saját erő</t>
  </si>
  <si>
    <t>Bölcsőde kialakítás</t>
  </si>
  <si>
    <t>Kerékpárút - belterületi</t>
  </si>
  <si>
    <t>Intézmények energetika fejlesztése</t>
  </si>
  <si>
    <t>Parcel út saját erő</t>
  </si>
  <si>
    <t>2018. évi összes bevétel, kiadás</t>
  </si>
  <si>
    <t>Működési célú visszatérítendő kölcsönök visszatér. ÁH-n kívülről</t>
  </si>
  <si>
    <t xml:space="preserve">    - Közvetített szolgáltatások bevétele</t>
  </si>
  <si>
    <t xml:space="preserve">    - Sírhely bevétel</t>
  </si>
  <si>
    <t xml:space="preserve">    - Bérleti díjak</t>
  </si>
  <si>
    <t xml:space="preserve">    - Szolgáltatási bevételek</t>
  </si>
  <si>
    <t>KONSZOLIDÁLT FŐÖSSZEG</t>
  </si>
  <si>
    <t>Halmozódás kiszűrése</t>
  </si>
  <si>
    <t>Felhalnmozási célú átvett pénzeszközök ÁHT-én kívülről</t>
  </si>
  <si>
    <t xml:space="preserve">Felhalmozási célú átvett pénzeszközök </t>
  </si>
  <si>
    <t xml:space="preserve">Működési célú átvett pénzeszközök </t>
  </si>
  <si>
    <t xml:space="preserve">            Víziközmű társulati hozzájárulás visszatérítése</t>
  </si>
  <si>
    <t xml:space="preserve">             EFOP pályázat </t>
  </si>
  <si>
    <t xml:space="preserve"> Forhntban !</t>
  </si>
  <si>
    <t>Khacások</t>
  </si>
  <si>
    <t>Állami támogatás megelőlegezés</t>
  </si>
  <si>
    <t>KIADÁSOK ÖSSZESEN (13.+22.)</t>
  </si>
  <si>
    <t>Önkormányzatok működési támogatásai</t>
  </si>
  <si>
    <t>Működési célú támogatások államháztartáson belülről</t>
  </si>
  <si>
    <t>Költségvetési bevételek összesen (1.+2.+4.+5.+7.+…+12.)</t>
  </si>
  <si>
    <t>Hiány belső finanszírozásának bevételei (15.+…+18.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</si>
  <si>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</si>
  <si>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</si>
  <si>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</si>
  <si>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</si>
  <si>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</si>
  <si>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>Működési célú finanszírozási bevételek összesen (14.+19.)</t>
  </si>
  <si>
    <t>Személyi juttatások</t>
  </si>
  <si>
    <t xml:space="preserve">dologi kiadások </t>
  </si>
  <si>
    <t>Ellátottak pénzbeli juttatásah</t>
  </si>
  <si>
    <t>Költségvetési kiadások összesen (1.+...+12.)</t>
  </si>
  <si>
    <t>Likviditási célú hitelek törlesztése</t>
  </si>
  <si>
    <t>Forgatási célú belföldi, külföldi értékpapírok vásárlása</t>
  </si>
  <si>
    <t>Működési célú finanszírozási kiadások összesen (14.+...+21.)</t>
  </si>
  <si>
    <t>KÖLTSÉGVETÉSI SZERVEK MARADVÁNYÁNAK ALAKULÁSA</t>
  </si>
  <si>
    <t xml:space="preserve"> Ezer forintban !</t>
  </si>
  <si>
    <t>Sor-szám</t>
  </si>
  <si>
    <t>Költségvetési szerv neve</t>
  </si>
  <si>
    <t>Maradvány összege</t>
  </si>
  <si>
    <t>Kötelezett-séggel terhelt
maradvány</t>
  </si>
  <si>
    <t>Szabad
maradvány</t>
  </si>
  <si>
    <t>Elvonás
(-)</t>
  </si>
  <si>
    <t>Intézményt megillető maradvány</t>
  </si>
  <si>
    <t>Jóváhagyott</t>
  </si>
  <si>
    <t>Jóváhagyott-ból működési</t>
  </si>
  <si>
    <t>Jóváhagyottból felhalmozási</t>
  </si>
  <si>
    <t>A</t>
  </si>
  <si>
    <t>B</t>
  </si>
  <si>
    <t>C</t>
  </si>
  <si>
    <t>D</t>
  </si>
  <si>
    <t>E</t>
  </si>
  <si>
    <t>F</t>
  </si>
  <si>
    <r>
      <t>G=(C+</t>
    </r>
    <r>
      <rPr>
        <b/>
        <sz val="12"/>
        <rFont val="Arial"/>
        <family val="2"/>
      </rPr>
      <t>F</t>
    </r>
    <r>
      <rPr>
        <b/>
        <sz val="12"/>
        <rFont val="Times New Roman CE"/>
        <family val="1"/>
      </rPr>
      <t>)</t>
    </r>
  </si>
  <si>
    <t>H</t>
  </si>
  <si>
    <t>I</t>
  </si>
  <si>
    <t>Polgármesteri Hivatal</t>
  </si>
  <si>
    <t>Összesen:</t>
  </si>
  <si>
    <t>Mosolyvár Óvoda és Mini Bölcsőde</t>
  </si>
  <si>
    <t>2019. évi kötelező feladatainak bevételei, kiadásai</t>
  </si>
  <si>
    <t>Mód. Előir. 2019.12.31.</t>
  </si>
  <si>
    <t>Teljesítés 2019.12.31.</t>
  </si>
  <si>
    <t>2019. évi előirányzat</t>
  </si>
  <si>
    <t>II. Felhalmozási célú bevételek és kiadások 2019. évi mérlege
(Önkormányzati szinten)
Kunfehértó Község Önkormányzatánál</t>
  </si>
  <si>
    <t>I. Működési célú bevételek és kiadások 2019. évi mérlege
(Önkormányzati szinten)
Kunfehértó Község Önkormányzatánál</t>
  </si>
  <si>
    <t>Iparűzési adó</t>
  </si>
  <si>
    <t>Vagyoni típusú adók</t>
  </si>
  <si>
    <t xml:space="preserve">Kunfehértó Község Önkormányzat
2019. ÉVI KÖLTSÉGVETÉS
ÖSSZEVONT MÉRLEGE </t>
  </si>
  <si>
    <t xml:space="preserve">   - Diákmunka támogatás</t>
  </si>
  <si>
    <t xml:space="preserve">   - Ifj. tábor üzemeltetés</t>
  </si>
  <si>
    <t xml:space="preserve">             Könyvtári eszközök</t>
  </si>
  <si>
    <t xml:space="preserve">              eszközbeszerzés - közművelődés érd.növelő pályázatból</t>
  </si>
  <si>
    <t xml:space="preserve">            Óvodai nevelés</t>
  </si>
  <si>
    <t xml:space="preserve">            Mini Bölcsőde</t>
  </si>
  <si>
    <t xml:space="preserve">            Gyermekétkeztetés</t>
  </si>
  <si>
    <t xml:space="preserve">              Immateriális javak </t>
  </si>
  <si>
    <t>EFOP-1.5.3 Humán szolg. Fejlesztése</t>
  </si>
  <si>
    <t>Képviselői informatika</t>
  </si>
  <si>
    <t>Védőnői eszközbeszerzés</t>
  </si>
  <si>
    <t>Tárgyi eszköz beszerzés</t>
  </si>
  <si>
    <t>NKA támogatás - Műv.ház</t>
  </si>
  <si>
    <t>Közművelődési érdk. tám. saját erő</t>
  </si>
  <si>
    <t>Tanyagondnoki busz</t>
  </si>
  <si>
    <t>MFP - temetőfejlesztés</t>
  </si>
  <si>
    <t>MFP - Óvoda udvar</t>
  </si>
  <si>
    <t>Egészségház vásárlás</t>
  </si>
  <si>
    <t>Beruházási kiadások 2019. évi előirányzata beruházásonként
Kunfehértó Község Önkormányzatánál</t>
  </si>
  <si>
    <t>Felhasználás
2018. XII.31-ig</t>
  </si>
  <si>
    <t>2019. évi eredeti előirányzat</t>
  </si>
  <si>
    <t>2018-19</t>
  </si>
  <si>
    <t>2019-20</t>
  </si>
  <si>
    <t xml:space="preserve">
2019. év utáni szükséglet
</t>
  </si>
  <si>
    <t>2018-20</t>
  </si>
  <si>
    <t>2017-</t>
  </si>
  <si>
    <t>2020</t>
  </si>
  <si>
    <t>2019</t>
  </si>
  <si>
    <t>Felújítási kiadások 2019. évi előirányzata felújításonként
Kunfehértó Község Önkormányzatánál</t>
  </si>
  <si>
    <t>2019 évi eredeti előirányzat</t>
  </si>
  <si>
    <t xml:space="preserve">Tartalékok </t>
  </si>
  <si>
    <t xml:space="preserve"> 1. melléklet a 6/2020.(VII.09.) önkormányzati rendelethez</t>
  </si>
  <si>
    <t xml:space="preserve"> 2. melléklet a 6/2020.(VII.09.) önkormányzati rendelethez</t>
  </si>
  <si>
    <t xml:space="preserve"> 2.1. melléklet a 6/2020.(VII.09.) önkormányzati rendelethez</t>
  </si>
  <si>
    <t xml:space="preserve"> 2.2. melléklet a 6/2020.(VII.09.) önkormányzati rendelethez</t>
  </si>
  <si>
    <t xml:space="preserve"> 3. melléklet a 6/2020.(VII.09.) önkormányzati rendelethez</t>
  </si>
  <si>
    <t xml:space="preserve"> 4. melléklet a 6/2020.(VII.09.) önkormányzati rendelethez</t>
  </si>
  <si>
    <t xml:space="preserve"> 5.1 melléklet a 6/2020.(VII.09.) önkormányzati rendelethez</t>
  </si>
  <si>
    <t xml:space="preserve"> 5.2. melléklet a 6/2020.(VII.09.) önkormányzati rendelethez</t>
  </si>
  <si>
    <t xml:space="preserve"> 5.3. melléklet a 6/2020.(VII.09.) önkormányzati rendelethez</t>
  </si>
  <si>
    <t>6. melléklet a 6/2020.(VII.09.)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</si>
</sst>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_-* #,##0.0\ _F_t_-;\-* #,##0.0\ _F_t_-;_-* &quot;-&quot;??\ _F_t_-;_-@_-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 CE"/>
      <family val="0"/>
    </font>
    <font>
      <b/>
      <sz val="7"/>
      <name val="Times New Roman C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4" fillId="0" borderId="10" xfId="59" applyFont="1" applyBorder="1" applyAlignment="1">
      <alignment horizontal="left" vertical="center" wrapText="1" indent="1"/>
      <protection/>
    </xf>
    <xf numFmtId="0" fontId="14" fillId="0" borderId="11" xfId="59" applyFont="1" applyBorder="1" applyAlignment="1">
      <alignment horizontal="left" vertical="center" wrapText="1" indent="1"/>
      <protection/>
    </xf>
    <xf numFmtId="0" fontId="14" fillId="0" borderId="12" xfId="59" applyFont="1" applyBorder="1" applyAlignment="1">
      <alignment horizontal="left" vertical="center" wrapText="1" indent="1"/>
      <protection/>
    </xf>
    <xf numFmtId="0" fontId="14" fillId="0" borderId="13" xfId="59" applyFont="1" applyBorder="1" applyAlignment="1">
      <alignment horizontal="left" vertical="center" wrapText="1" indent="1"/>
      <protection/>
    </xf>
    <xf numFmtId="0" fontId="14" fillId="0" borderId="14" xfId="59" applyFont="1" applyBorder="1" applyAlignment="1">
      <alignment horizontal="left" vertical="center" wrapText="1" indent="1"/>
      <protection/>
    </xf>
    <xf numFmtId="0" fontId="14" fillId="0" borderId="15" xfId="59" applyFont="1" applyBorder="1" applyAlignment="1">
      <alignment horizontal="left" vertical="center" wrapText="1" indent="1"/>
      <protection/>
    </xf>
    <xf numFmtId="49" fontId="14" fillId="0" borderId="16" xfId="59" applyNumberFormat="1" applyFont="1" applyBorder="1" applyAlignment="1">
      <alignment horizontal="left" vertical="center" wrapText="1" indent="1"/>
      <protection/>
    </xf>
    <xf numFmtId="49" fontId="14" fillId="0" borderId="17" xfId="59" applyNumberFormat="1" applyFont="1" applyBorder="1" applyAlignment="1">
      <alignment horizontal="left" vertical="center" wrapText="1" indent="1"/>
      <protection/>
    </xf>
    <xf numFmtId="49" fontId="14" fillId="0" borderId="18" xfId="59" applyNumberFormat="1" applyFont="1" applyBorder="1" applyAlignment="1">
      <alignment horizontal="left" vertical="center" wrapText="1" indent="1"/>
      <protection/>
    </xf>
    <xf numFmtId="49" fontId="14" fillId="0" borderId="19" xfId="59" applyNumberFormat="1" applyFont="1" applyBorder="1" applyAlignment="1">
      <alignment horizontal="left" vertical="center" wrapText="1" indent="1"/>
      <protection/>
    </xf>
    <xf numFmtId="49" fontId="14" fillId="0" borderId="20" xfId="59" applyNumberFormat="1" applyFont="1" applyBorder="1" applyAlignment="1">
      <alignment horizontal="left" vertical="center" wrapText="1" indent="1"/>
      <protection/>
    </xf>
    <xf numFmtId="49" fontId="14" fillId="0" borderId="21" xfId="59" applyNumberFormat="1" applyFont="1" applyBorder="1" applyAlignment="1">
      <alignment horizontal="left" vertical="center" wrapText="1" indent="1"/>
      <protection/>
    </xf>
    <xf numFmtId="0" fontId="14" fillId="0" borderId="0" xfId="59" applyFont="1" applyAlignment="1">
      <alignment horizontal="left" vertical="center" wrapText="1" indent="1"/>
      <protection/>
    </xf>
    <xf numFmtId="0" fontId="13" fillId="0" borderId="22" xfId="59" applyFont="1" applyBorder="1" applyAlignment="1">
      <alignment horizontal="left" vertical="center" wrapText="1" indent="1"/>
      <protection/>
    </xf>
    <xf numFmtId="0" fontId="13" fillId="0" borderId="23" xfId="59" applyFont="1" applyBorder="1" applyAlignment="1">
      <alignment horizontal="left" vertical="center" wrapText="1" indent="1"/>
      <protection/>
    </xf>
    <xf numFmtId="0" fontId="13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0" fontId="13" fillId="0" borderId="23" xfId="59" applyFont="1" applyBorder="1" applyAlignment="1">
      <alignment vertical="center" wrapText="1"/>
      <protection/>
    </xf>
    <xf numFmtId="0" fontId="13" fillId="0" borderId="25" xfId="59" applyFont="1" applyBorder="1" applyAlignment="1">
      <alignment vertical="center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13" fillId="0" borderId="23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7" fillId="0" borderId="26" xfId="59" applyFont="1" applyBorder="1" applyAlignment="1">
      <alignment horizontal="center" vertical="center" wrapText="1"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5" fillId="0" borderId="0" xfId="0" applyNumberFormat="1" applyFont="1" applyAlignment="1">
      <alignment horizontal="right" wrapText="1"/>
    </xf>
    <xf numFmtId="166" fontId="13" fillId="0" borderId="27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166" fontId="13" fillId="0" borderId="29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4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2" xfId="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14" fillId="0" borderId="18" xfId="0" applyNumberFormat="1" applyFont="1" applyBorder="1" applyAlignment="1" applyProtection="1">
      <alignment horizontal="left" vertical="center" wrapText="1" indent="1"/>
      <protection locked="0"/>
    </xf>
    <xf numFmtId="0" fontId="13" fillId="0" borderId="23" xfId="59" applyFont="1" applyBorder="1" applyAlignment="1">
      <alignment horizontal="left" vertical="center" wrapText="1" indent="1"/>
      <protection/>
    </xf>
    <xf numFmtId="166" fontId="13" fillId="0" borderId="22" xfId="0" applyNumberFormat="1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right"/>
    </xf>
    <xf numFmtId="0" fontId="14" fillId="0" borderId="28" xfId="59" applyFont="1" applyBorder="1" applyAlignment="1">
      <alignment horizontal="left" vertical="center" wrapText="1" indent="1"/>
      <protection/>
    </xf>
    <xf numFmtId="0" fontId="14" fillId="0" borderId="11" xfId="59" applyFont="1" applyBorder="1" applyAlignment="1">
      <alignment horizontal="left" indent="6"/>
      <protection/>
    </xf>
    <xf numFmtId="0" fontId="14" fillId="0" borderId="11" xfId="59" applyFont="1" applyBorder="1" applyAlignment="1">
      <alignment horizontal="left" vertical="center" wrapText="1" indent="6"/>
      <protection/>
    </xf>
    <xf numFmtId="0" fontId="14" fillId="0" borderId="15" xfId="59" applyFont="1" applyBorder="1" applyAlignment="1">
      <alignment horizontal="left" vertical="center" wrapText="1" indent="6"/>
      <protection/>
    </xf>
    <xf numFmtId="0" fontId="14" fillId="0" borderId="34" xfId="59" applyFont="1" applyBorder="1" applyAlignment="1">
      <alignment horizontal="left" vertical="center" wrapText="1" indent="6"/>
      <protection/>
    </xf>
    <xf numFmtId="166" fontId="7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6" fontId="7" fillId="0" borderId="37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left" wrapText="1" inden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vertical="center" wrapText="1"/>
    </xf>
    <xf numFmtId="166" fontId="14" fillId="0" borderId="4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7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7" fillId="0" borderId="27" xfId="0" applyFont="1" applyBorder="1" applyAlignment="1">
      <alignment horizontal="left" vertical="center" wrapText="1" indent="1"/>
    </xf>
    <xf numFmtId="166" fontId="13" fillId="0" borderId="41" xfId="59" applyNumberFormat="1" applyFont="1" applyBorder="1" applyAlignment="1">
      <alignment horizontal="right" vertical="center" wrapText="1" indent="1"/>
      <protection/>
    </xf>
    <xf numFmtId="166" fontId="13" fillId="0" borderId="26" xfId="59" applyNumberFormat="1" applyFont="1" applyBorder="1" applyAlignment="1">
      <alignment horizontal="right" vertical="center" wrapText="1" indent="1"/>
      <protection/>
    </xf>
    <xf numFmtId="166" fontId="14" fillId="0" borderId="42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Border="1" applyAlignment="1">
      <alignment horizontal="right" vertical="center" wrapText="1" inden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166" fontId="14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Border="1" applyAlignment="1">
      <alignment horizontal="right" vertical="center" wrapText="1" indent="1"/>
    </xf>
    <xf numFmtId="0" fontId="5" fillId="0" borderId="33" xfId="0" applyFont="1" applyBorder="1" applyAlignment="1">
      <alignment horizontal="right" vertical="center"/>
    </xf>
    <xf numFmtId="166" fontId="14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>
      <alignment horizontal="right" vertical="center" wrapText="1" indent="1"/>
    </xf>
    <xf numFmtId="166" fontId="14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6" xfId="0" applyNumberFormat="1" applyFont="1" applyBorder="1" applyAlignment="1">
      <alignment horizontal="right" vertical="center" wrapText="1" indent="1"/>
    </xf>
    <xf numFmtId="166" fontId="14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5" fillId="0" borderId="0" xfId="0" applyNumberFormat="1" applyFont="1" applyAlignment="1">
      <alignment horizontal="right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6" xfId="0" applyNumberFormat="1" applyFont="1" applyBorder="1" applyAlignment="1">
      <alignment horizontal="centerContinuous" vertical="center" wrapText="1"/>
    </xf>
    <xf numFmtId="166" fontId="13" fillId="0" borderId="46" xfId="0" applyNumberFormat="1" applyFont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0" fillId="0" borderId="47" xfId="0" applyNumberFormat="1" applyBorder="1" applyAlignment="1">
      <alignment horizontal="left" vertical="center" wrapText="1" indent="1"/>
    </xf>
    <xf numFmtId="166" fontId="14" fillId="0" borderId="18" xfId="0" applyNumberFormat="1" applyFont="1" applyBorder="1" applyAlignment="1">
      <alignment horizontal="left" vertical="center" wrapText="1" indent="1"/>
    </xf>
    <xf numFmtId="166" fontId="0" fillId="0" borderId="48" xfId="0" applyNumberFormat="1" applyBorder="1" applyAlignment="1">
      <alignment horizontal="left" vertical="center" wrapText="1" indent="1"/>
    </xf>
    <xf numFmtId="166" fontId="14" fillId="0" borderId="17" xfId="0" applyNumberFormat="1" applyFont="1" applyBorder="1" applyAlignment="1">
      <alignment horizontal="left" vertical="center" wrapText="1" indent="1"/>
    </xf>
    <xf numFmtId="166" fontId="14" fillId="0" borderId="49" xfId="0" applyNumberFormat="1" applyFont="1" applyBorder="1" applyAlignment="1">
      <alignment horizontal="left" vertical="center" wrapText="1" indent="1"/>
    </xf>
    <xf numFmtId="166" fontId="3" fillId="0" borderId="46" xfId="0" applyNumberFormat="1" applyFont="1" applyBorder="1" applyAlignment="1">
      <alignment horizontal="left" vertical="center" wrapText="1" indent="1"/>
    </xf>
    <xf numFmtId="166" fontId="0" fillId="0" borderId="50" xfId="0" applyNumberFormat="1" applyFont="1" applyBorder="1" applyAlignment="1">
      <alignment horizontal="left" vertical="center" wrapText="1" indent="1"/>
    </xf>
    <xf numFmtId="166" fontId="14" fillId="0" borderId="16" xfId="0" applyNumberFormat="1" applyFont="1" applyBorder="1" applyAlignment="1">
      <alignment horizontal="left" vertical="center" wrapText="1" indent="1"/>
    </xf>
    <xf numFmtId="166" fontId="14" fillId="0" borderId="17" xfId="0" applyNumberFormat="1" applyFont="1" applyBorder="1" applyAlignment="1">
      <alignment horizontal="left" vertical="center" wrapText="1" indent="1"/>
    </xf>
    <xf numFmtId="166" fontId="0" fillId="0" borderId="48" xfId="0" applyNumberFormat="1" applyFont="1" applyBorder="1" applyAlignment="1">
      <alignment horizontal="left" vertical="center" wrapText="1" indent="1"/>
    </xf>
    <xf numFmtId="166" fontId="18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51" xfId="0" applyNumberFormat="1" applyFont="1" applyBorder="1" applyAlignment="1">
      <alignment horizontal="right" vertical="center" wrapText="1" indent="1"/>
    </xf>
    <xf numFmtId="166" fontId="13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Border="1" applyAlignment="1">
      <alignment horizontal="left" vertical="center" wrapText="1" indent="1"/>
    </xf>
    <xf numFmtId="166" fontId="14" fillId="0" borderId="17" xfId="0" applyNumberFormat="1" applyFont="1" applyBorder="1" applyAlignment="1">
      <alignment horizontal="left" vertical="center" wrapText="1" indent="2"/>
    </xf>
    <xf numFmtId="166" fontId="14" fillId="0" borderId="11" xfId="0" applyNumberFormat="1" applyFont="1" applyBorder="1" applyAlignment="1">
      <alignment horizontal="left" vertical="center" wrapText="1" indent="2"/>
    </xf>
    <xf numFmtId="166" fontId="18" fillId="0" borderId="11" xfId="0" applyNumberFormat="1" applyFont="1" applyBorder="1" applyAlignment="1">
      <alignment horizontal="left" vertical="center" wrapText="1" indent="1"/>
    </xf>
    <xf numFmtId="166" fontId="14" fillId="0" borderId="18" xfId="0" applyNumberFormat="1" applyFont="1" applyBorder="1" applyAlignment="1">
      <alignment horizontal="left" vertical="center" wrapText="1" indent="1"/>
    </xf>
    <xf numFmtId="166" fontId="14" fillId="0" borderId="18" xfId="0" applyNumberFormat="1" applyFont="1" applyBorder="1" applyAlignment="1">
      <alignment horizontal="left" vertical="center" wrapText="1" indent="2"/>
    </xf>
    <xf numFmtId="166" fontId="14" fillId="0" borderId="19" xfId="0" applyNumberFormat="1" applyFont="1" applyBorder="1" applyAlignment="1">
      <alignment horizontal="left" vertical="center" wrapText="1" indent="2"/>
    </xf>
    <xf numFmtId="166" fontId="18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right" vertical="center" wrapText="1" indent="1"/>
    </xf>
    <xf numFmtId="166" fontId="14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>
      <alignment horizontal="right" vertical="center" wrapText="1" indent="1"/>
    </xf>
    <xf numFmtId="0" fontId="14" fillId="0" borderId="0" xfId="0" applyFont="1" applyAlignment="1">
      <alignment horizontal="right" vertical="center" wrapText="1" indent="1"/>
    </xf>
    <xf numFmtId="166" fontId="13" fillId="0" borderId="51" xfId="0" applyNumberFormat="1" applyFont="1" applyBorder="1" applyAlignment="1">
      <alignment horizontal="right" vertical="center" wrapText="1" indent="1"/>
    </xf>
    <xf numFmtId="166" fontId="13" fillId="0" borderId="2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2" fillId="0" borderId="0" xfId="59">
      <alignment/>
      <protection/>
    </xf>
    <xf numFmtId="0" fontId="2" fillId="0" borderId="0" xfId="59" applyAlignment="1">
      <alignment horizontal="right" vertical="center" inden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0" xfId="0" applyNumberFormat="1" applyBorder="1" applyAlignment="1">
      <alignment horizontal="left" vertical="center" wrapText="1" indent="1"/>
    </xf>
    <xf numFmtId="166" fontId="14" fillId="0" borderId="16" xfId="0" applyNumberFormat="1" applyFont="1" applyBorder="1" applyAlignment="1">
      <alignment horizontal="left" vertical="center" wrapText="1" indent="1"/>
    </xf>
    <xf numFmtId="166" fontId="14" fillId="0" borderId="43" xfId="59" applyNumberFormat="1" applyFont="1" applyBorder="1" applyAlignment="1" applyProtection="1">
      <alignment horizontal="right" vertical="center" wrapText="1" indent="1"/>
      <protection locked="0"/>
    </xf>
    <xf numFmtId="0" fontId="7" fillId="0" borderId="5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41" xfId="59" applyFont="1" applyBorder="1" applyAlignment="1">
      <alignment horizontal="center" vertical="center" wrapText="1"/>
      <protection/>
    </xf>
    <xf numFmtId="166" fontId="14" fillId="0" borderId="30" xfId="59" applyNumberFormat="1" applyFont="1" applyBorder="1" applyAlignment="1">
      <alignment horizontal="right" vertical="center" wrapText="1" indent="1"/>
      <protection/>
    </xf>
    <xf numFmtId="0" fontId="14" fillId="0" borderId="12" xfId="59" applyFont="1" applyBorder="1" applyAlignment="1">
      <alignment horizontal="left" vertical="center" wrapText="1" indent="6"/>
      <protection/>
    </xf>
    <xf numFmtId="0" fontId="14" fillId="0" borderId="0" xfId="59" applyFont="1">
      <alignment/>
      <protection/>
    </xf>
    <xf numFmtId="0" fontId="0" fillId="0" borderId="0" xfId="59" applyFont="1">
      <alignment/>
      <protection/>
    </xf>
    <xf numFmtId="0" fontId="16" fillId="0" borderId="12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6" fillId="0" borderId="15" xfId="0" applyFont="1" applyBorder="1" applyAlignment="1">
      <alignment horizontal="left" wrapText="1" indent="1"/>
    </xf>
    <xf numFmtId="0" fontId="17" fillId="0" borderId="22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166" fontId="15" fillId="0" borderId="26" xfId="0" applyNumberFormat="1" applyFont="1" applyBorder="1" applyAlignment="1" quotePrefix="1">
      <alignment horizontal="right" vertical="center" wrapText="1" indent="1"/>
    </xf>
    <xf numFmtId="0" fontId="6" fillId="0" borderId="0" xfId="59" applyFont="1">
      <alignment/>
      <protection/>
    </xf>
    <xf numFmtId="166" fontId="14" fillId="0" borderId="0" xfId="0" applyNumberFormat="1" applyFont="1" applyAlignment="1" applyProtection="1">
      <alignment horizontal="left" vertical="center" wrapText="1" indent="1"/>
      <protection locked="0"/>
    </xf>
    <xf numFmtId="166" fontId="14" fillId="0" borderId="16" xfId="0" applyNumberFormat="1" applyFont="1" applyBorder="1" applyAlignment="1" applyProtection="1">
      <alignment horizontal="left" vertical="center" wrapText="1" indent="1"/>
      <protection locked="0"/>
    </xf>
    <xf numFmtId="49" fontId="14" fillId="0" borderId="18" xfId="59" applyNumberFormat="1" applyFont="1" applyBorder="1" applyAlignment="1">
      <alignment horizontal="center" vertical="center" wrapText="1"/>
      <protection/>
    </xf>
    <xf numFmtId="49" fontId="14" fillId="0" borderId="17" xfId="59" applyNumberFormat="1" applyFont="1" applyBorder="1" applyAlignment="1">
      <alignment horizontal="center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49" fontId="14" fillId="0" borderId="20" xfId="59" applyNumberFormat="1" applyFont="1" applyBorder="1" applyAlignment="1">
      <alignment horizontal="center" vertical="center" wrapText="1"/>
      <protection/>
    </xf>
    <xf numFmtId="49" fontId="14" fillId="0" borderId="16" xfId="59" applyNumberFormat="1" applyFont="1" applyBorder="1" applyAlignment="1">
      <alignment horizontal="center" vertical="center" wrapText="1"/>
      <protection/>
    </xf>
    <xf numFmtId="49" fontId="14" fillId="0" borderId="21" xfId="59" applyNumberFormat="1" applyFont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2" xfId="59" applyFont="1" applyBorder="1" applyAlignment="1">
      <alignment horizontal="left" vertical="center" wrapText="1" indent="1"/>
      <protection/>
    </xf>
    <xf numFmtId="0" fontId="14" fillId="0" borderId="11" xfId="59" applyFont="1" applyBorder="1" applyAlignment="1">
      <alignment horizontal="left" vertical="center" wrapText="1" indent="1"/>
      <protection/>
    </xf>
    <xf numFmtId="0" fontId="14" fillId="0" borderId="28" xfId="59" applyFont="1" applyBorder="1" applyAlignment="1" quotePrefix="1">
      <alignment horizontal="left" vertical="center" wrapText="1" indent="1"/>
      <protection/>
    </xf>
    <xf numFmtId="166" fontId="14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8" fillId="0" borderId="10" xfId="0" applyNumberFormat="1" applyFont="1" applyBorder="1" applyAlignment="1">
      <alignment horizontal="right" vertical="center" wrapText="1" indent="1"/>
    </xf>
    <xf numFmtId="49" fontId="7" fillId="0" borderId="42" xfId="0" applyNumberFormat="1" applyFont="1" applyBorder="1" applyAlignment="1" quotePrefix="1">
      <alignment horizontal="right" vertical="center" indent="1"/>
    </xf>
    <xf numFmtId="166" fontId="20" fillId="0" borderId="22" xfId="0" applyNumberFormat="1" applyFont="1" applyBorder="1" applyAlignment="1">
      <alignment horizontal="left" vertical="center" wrapText="1"/>
    </xf>
    <xf numFmtId="166" fontId="20" fillId="0" borderId="23" xfId="0" applyNumberFormat="1" applyFont="1" applyBorder="1" applyAlignment="1">
      <alignment vertical="center" wrapText="1"/>
    </xf>
    <xf numFmtId="166" fontId="20" fillId="33" borderId="23" xfId="0" applyNumberFormat="1" applyFont="1" applyFill="1" applyBorder="1" applyAlignment="1">
      <alignment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 applyProtection="1">
      <alignment horizontal="left" vertical="center" wrapText="1"/>
      <protection locked="0"/>
    </xf>
    <xf numFmtId="166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31" xfId="0" applyNumberFormat="1" applyFont="1" applyBorder="1" applyAlignment="1">
      <alignment vertical="center" wrapText="1"/>
    </xf>
    <xf numFmtId="166" fontId="2" fillId="0" borderId="17" xfId="0" applyNumberFormat="1" applyFont="1" applyBorder="1" applyAlignment="1" applyProtection="1">
      <alignment horizontal="left" vertical="center" wrapText="1" indent="1"/>
      <protection locked="0"/>
    </xf>
    <xf numFmtId="166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1" xfId="0" applyNumberFormat="1" applyFont="1" applyFill="1" applyBorder="1" applyAlignment="1">
      <alignment vertical="center" wrapText="1"/>
    </xf>
    <xf numFmtId="166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0" xfId="0" applyNumberFormat="1" applyFont="1" applyFill="1" applyBorder="1" applyAlignment="1">
      <alignment vertical="center" wrapText="1"/>
    </xf>
    <xf numFmtId="166" fontId="23" fillId="0" borderId="22" xfId="0" applyNumberFormat="1" applyFont="1" applyBorder="1" applyAlignment="1" applyProtection="1">
      <alignment horizontal="left" vertical="center" wrapText="1"/>
      <protection locked="0"/>
    </xf>
    <xf numFmtId="166" fontId="23" fillId="0" borderId="23" xfId="0" applyNumberFormat="1" applyFont="1" applyBorder="1" applyAlignment="1" applyProtection="1">
      <alignment vertical="center" wrapText="1"/>
      <protection locked="0"/>
    </xf>
    <xf numFmtId="166" fontId="2" fillId="0" borderId="0" xfId="0" applyNumberFormat="1" applyFont="1" applyAlignment="1">
      <alignment horizontal="centerContinuous" vertical="center"/>
    </xf>
    <xf numFmtId="166" fontId="24" fillId="0" borderId="22" xfId="0" applyNumberFormat="1" applyFont="1" applyBorder="1" applyAlignment="1" applyProtection="1">
      <alignment horizontal="left" vertical="center" wrapText="1"/>
      <protection locked="0"/>
    </xf>
    <xf numFmtId="166" fontId="24" fillId="0" borderId="23" xfId="0" applyNumberFormat="1" applyFont="1" applyBorder="1" applyAlignment="1" applyProtection="1">
      <alignment vertical="center" wrapText="1"/>
      <protection locked="0"/>
    </xf>
    <xf numFmtId="166" fontId="2" fillId="33" borderId="54" xfId="0" applyNumberFormat="1" applyFont="1" applyFill="1" applyBorder="1" applyAlignment="1" applyProtection="1">
      <alignment vertical="center" wrapText="1"/>
      <protection locked="0"/>
    </xf>
    <xf numFmtId="166" fontId="22" fillId="0" borderId="46" xfId="0" applyNumberFormat="1" applyFont="1" applyBorder="1" applyAlignment="1" applyProtection="1">
      <alignment horizontal="left" vertical="center" wrapText="1"/>
      <protection locked="0"/>
    </xf>
    <xf numFmtId="166" fontId="23" fillId="33" borderId="23" xfId="0" applyNumberFormat="1" applyFont="1" applyFill="1" applyBorder="1" applyAlignment="1" applyProtection="1">
      <alignment vertical="center" wrapText="1"/>
      <protection locked="0"/>
    </xf>
    <xf numFmtId="166" fontId="14" fillId="0" borderId="45" xfId="59" applyNumberFormat="1" applyFont="1" applyBorder="1" applyAlignment="1" applyProtection="1">
      <alignment horizontal="right" vertical="center" wrapText="1" indent="1"/>
      <protection locked="0"/>
    </xf>
    <xf numFmtId="49" fontId="14" fillId="0" borderId="22" xfId="59" applyNumberFormat="1" applyFont="1" applyBorder="1" applyAlignment="1">
      <alignment horizontal="left" vertical="center" wrapText="1" indent="1"/>
      <protection/>
    </xf>
    <xf numFmtId="0" fontId="14" fillId="0" borderId="23" xfId="59" applyFont="1" applyBorder="1" applyAlignment="1">
      <alignment horizontal="left" vertical="center" wrapText="1" indent="1"/>
      <protection/>
    </xf>
    <xf numFmtId="166" fontId="14" fillId="0" borderId="26" xfId="59" applyNumberFormat="1" applyFont="1" applyBorder="1" applyAlignment="1" applyProtection="1">
      <alignment horizontal="right" vertical="center" wrapText="1" indent="1"/>
      <protection locked="0"/>
    </xf>
    <xf numFmtId="49" fontId="18" fillId="0" borderId="18" xfId="59" applyNumberFormat="1" applyFont="1" applyBorder="1" applyAlignment="1">
      <alignment horizontal="left" vertical="center" wrapText="1" indent="1"/>
      <protection/>
    </xf>
    <xf numFmtId="0" fontId="18" fillId="0" borderId="15" xfId="59" applyFont="1" applyBorder="1" applyAlignment="1">
      <alignment horizontal="left" vertical="center" wrapText="1" indent="1"/>
      <protection/>
    </xf>
    <xf numFmtId="0" fontId="26" fillId="0" borderId="0" xfId="59" applyFont="1">
      <alignment/>
      <protection/>
    </xf>
    <xf numFmtId="166" fontId="18" fillId="0" borderId="30" xfId="59" applyNumberFormat="1" applyFont="1" applyBorder="1" applyAlignment="1" applyProtection="1">
      <alignment horizontal="right" vertical="center" wrapText="1" indent="1"/>
      <protection locked="0"/>
    </xf>
    <xf numFmtId="49" fontId="14" fillId="0" borderId="18" xfId="59" applyNumberFormat="1" applyFont="1" applyBorder="1" applyAlignment="1">
      <alignment horizontal="left" vertical="center" wrapText="1" indent="1"/>
      <protection/>
    </xf>
    <xf numFmtId="0" fontId="14" fillId="0" borderId="15" xfId="59" applyFont="1" applyBorder="1" applyAlignment="1">
      <alignment horizontal="left" vertical="center" wrapText="1" indent="1"/>
      <protection/>
    </xf>
    <xf numFmtId="166" fontId="14" fillId="0" borderId="55" xfId="59" applyNumberFormat="1" applyFont="1" applyBorder="1" applyAlignment="1" applyProtection="1">
      <alignment horizontal="right" vertical="center" wrapText="1" indent="1"/>
      <protection locked="0"/>
    </xf>
    <xf numFmtId="0" fontId="18" fillId="0" borderId="12" xfId="59" applyFont="1" applyBorder="1" applyAlignment="1">
      <alignment horizontal="left" vertical="center" wrapText="1" indent="1"/>
      <protection/>
    </xf>
    <xf numFmtId="0" fontId="27" fillId="0" borderId="22" xfId="59" applyFont="1" applyBorder="1" applyAlignment="1">
      <alignment horizontal="center" vertical="center" wrapText="1"/>
      <protection/>
    </xf>
    <xf numFmtId="0" fontId="7" fillId="0" borderId="46" xfId="59" applyFont="1" applyBorder="1" applyAlignment="1">
      <alignment horizontal="center" vertical="center" wrapText="1"/>
      <protection/>
    </xf>
    <xf numFmtId="166" fontId="7" fillId="0" borderId="38" xfId="0" applyNumberFormat="1" applyFont="1" applyBorder="1" applyAlignment="1">
      <alignment horizontal="centerContinuous" vertical="center" wrapText="1"/>
    </xf>
    <xf numFmtId="166" fontId="14" fillId="0" borderId="54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18" fillId="0" borderId="54" xfId="0" applyNumberFormat="1" applyFont="1" applyBorder="1" applyAlignment="1">
      <alignment horizontal="right" vertical="center" wrapText="1" indent="1"/>
    </xf>
    <xf numFmtId="166" fontId="14" fillId="0" borderId="54" xfId="0" applyNumberFormat="1" applyFont="1" applyBorder="1" applyAlignment="1" applyProtection="1">
      <alignment horizontal="right" vertical="center" wrapText="1" indent="1"/>
      <protection locked="0"/>
    </xf>
    <xf numFmtId="166" fontId="2" fillId="33" borderId="44" xfId="0" applyNumberFormat="1" applyFont="1" applyFill="1" applyBorder="1" applyAlignment="1" applyProtection="1">
      <alignment vertical="center" wrapText="1"/>
      <protection locked="0"/>
    </xf>
    <xf numFmtId="166" fontId="2" fillId="0" borderId="44" xfId="0" applyNumberFormat="1" applyFont="1" applyBorder="1" applyAlignment="1" applyProtection="1">
      <alignment vertical="center" wrapText="1"/>
      <protection locked="0"/>
    </xf>
    <xf numFmtId="166" fontId="2" fillId="33" borderId="58" xfId="0" applyNumberFormat="1" applyFont="1" applyFill="1" applyBorder="1" applyAlignment="1" applyProtection="1">
      <alignment vertical="center" wrapText="1"/>
      <protection locked="0"/>
    </xf>
    <xf numFmtId="0" fontId="7" fillId="0" borderId="46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6" fontId="13" fillId="0" borderId="46" xfId="59" applyNumberFormat="1" applyFont="1" applyBorder="1" applyAlignment="1">
      <alignment horizontal="right" vertical="center" wrapText="1" indent="1"/>
      <protection/>
    </xf>
    <xf numFmtId="49" fontId="13" fillId="0" borderId="22" xfId="59" applyNumberFormat="1" applyFont="1" applyBorder="1" applyAlignment="1">
      <alignment horizontal="left" vertical="center" wrapText="1" indent="1"/>
      <protection/>
    </xf>
    <xf numFmtId="166" fontId="13" fillId="0" borderId="26" xfId="59" applyNumberFormat="1" applyFont="1" applyBorder="1" applyAlignment="1" applyProtection="1">
      <alignment horizontal="right" vertical="center" wrapText="1" indent="1"/>
      <protection locked="0"/>
    </xf>
    <xf numFmtId="0" fontId="13" fillId="0" borderId="26" xfId="59" applyFont="1" applyBorder="1" applyAlignment="1">
      <alignment horizontal="center" vertical="center" wrapText="1"/>
      <protection/>
    </xf>
    <xf numFmtId="166" fontId="14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8" fillId="0" borderId="55" xfId="59" applyNumberFormat="1" applyFont="1" applyBorder="1" applyAlignment="1" applyProtection="1">
      <alignment horizontal="right" vertical="center" wrapText="1" indent="1"/>
      <protection locked="0"/>
    </xf>
    <xf numFmtId="168" fontId="17" fillId="0" borderId="23" xfId="40" applyNumberFormat="1" applyFont="1" applyBorder="1" applyAlignment="1">
      <alignment horizontal="left" vertical="center" wrapText="1" indent="1"/>
    </xf>
    <xf numFmtId="0" fontId="8" fillId="0" borderId="0" xfId="59" applyFont="1">
      <alignment/>
      <protection/>
    </xf>
    <xf numFmtId="166" fontId="8" fillId="0" borderId="0" xfId="0" applyNumberFormat="1" applyFont="1" applyAlignment="1">
      <alignment vertical="top" wrapText="1"/>
    </xf>
    <xf numFmtId="166" fontId="14" fillId="0" borderId="6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7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61" xfId="59" applyNumberFormat="1" applyFont="1" applyBorder="1" applyAlignment="1" applyProtection="1">
      <alignment horizontal="right" vertical="center" wrapText="1" indent="1"/>
      <protection locked="0"/>
    </xf>
    <xf numFmtId="166" fontId="2" fillId="0" borderId="13" xfId="0" applyNumberFormat="1" applyFont="1" applyBorder="1" applyAlignment="1" applyProtection="1">
      <alignment vertical="center" wrapText="1"/>
      <protection locked="0"/>
    </xf>
    <xf numFmtId="166" fontId="2" fillId="0" borderId="34" xfId="0" applyNumberFormat="1" applyFont="1" applyBorder="1" applyAlignment="1" applyProtection="1">
      <alignment vertical="center" wrapText="1"/>
      <protection locked="0"/>
    </xf>
    <xf numFmtId="166" fontId="8" fillId="0" borderId="0" xfId="0" applyNumberFormat="1" applyFont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166" fontId="12" fillId="0" borderId="33" xfId="0" applyNumberFormat="1" applyFont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6" fontId="5" fillId="0" borderId="0" xfId="0" applyNumberFormat="1" applyFont="1" applyFill="1" applyAlignment="1" applyProtection="1">
      <alignment horizontal="right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/>
    </xf>
    <xf numFmtId="166" fontId="2" fillId="0" borderId="30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166" fontId="2" fillId="0" borderId="31" xfId="0" applyNumberFormat="1" applyFont="1" applyFill="1" applyBorder="1" applyAlignment="1" applyProtection="1">
      <alignment vertical="center" wrapText="1"/>
      <protection locked="0"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8" fontId="16" fillId="0" borderId="15" xfId="40" applyNumberFormat="1" applyFont="1" applyBorder="1" applyAlignment="1">
      <alignment horizontal="left" vertical="center" wrapText="1" indent="1"/>
    </xf>
    <xf numFmtId="166" fontId="14" fillId="34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59" applyFont="1" applyFill="1" applyBorder="1" applyAlignment="1">
      <alignment horizontal="left" vertical="center" wrapText="1" indent="1"/>
      <protection/>
    </xf>
    <xf numFmtId="0" fontId="17" fillId="0" borderId="23" xfId="0" applyFont="1" applyFill="1" applyBorder="1" applyAlignment="1">
      <alignment horizontal="left" vertical="center" wrapText="1" indent="1"/>
    </xf>
    <xf numFmtId="0" fontId="16" fillId="0" borderId="11" xfId="0" applyFont="1" applyFill="1" applyBorder="1" applyAlignment="1">
      <alignment horizontal="left" wrapText="1" indent="1"/>
    </xf>
    <xf numFmtId="0" fontId="16" fillId="0" borderId="12" xfId="0" applyFont="1" applyFill="1" applyBorder="1" applyAlignment="1">
      <alignment horizontal="left" wrapText="1" indent="1"/>
    </xf>
    <xf numFmtId="0" fontId="16" fillId="0" borderId="10" xfId="0" applyFont="1" applyFill="1" applyBorder="1" applyAlignment="1">
      <alignment horizontal="left" wrapText="1" indent="1"/>
    </xf>
    <xf numFmtId="0" fontId="16" fillId="0" borderId="15" xfId="0" applyFont="1" applyFill="1" applyBorder="1" applyAlignment="1">
      <alignment horizontal="left" wrapText="1" indent="1"/>
    </xf>
    <xf numFmtId="0" fontId="16" fillId="0" borderId="11" xfId="0" applyFont="1" applyFill="1" applyBorder="1" applyAlignment="1">
      <alignment horizontal="left" vertical="center" wrapText="1" indent="1"/>
    </xf>
    <xf numFmtId="0" fontId="17" fillId="0" borderId="23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166" fontId="14" fillId="34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8" fillId="34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34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34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59" applyFont="1" applyBorder="1" applyAlignment="1">
      <alignment horizontal="left" vertical="center" wrapText="1" indent="1"/>
      <protection/>
    </xf>
    <xf numFmtId="166" fontId="18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2" fillId="0" borderId="0" xfId="59" applyNumberFormat="1">
      <alignment/>
      <protection/>
    </xf>
    <xf numFmtId="166" fontId="4" fillId="0" borderId="26" xfId="0" applyNumberFormat="1" applyFont="1" applyBorder="1" applyAlignment="1">
      <alignment horizontal="center" vertical="center" wrapText="1"/>
    </xf>
    <xf numFmtId="166" fontId="6" fillId="0" borderId="0" xfId="59" applyNumberFormat="1" applyFont="1" applyAlignment="1">
      <alignment horizontal="center" vertical="center"/>
      <protection/>
    </xf>
    <xf numFmtId="166" fontId="19" fillId="0" borderId="33" xfId="59" applyNumberFormat="1" applyFont="1" applyBorder="1" applyAlignment="1">
      <alignment horizontal="left" vertical="center"/>
      <protection/>
    </xf>
    <xf numFmtId="166" fontId="19" fillId="0" borderId="33" xfId="59" applyNumberFormat="1" applyFont="1" applyBorder="1" applyAlignment="1">
      <alignment horizontal="left"/>
      <protection/>
    </xf>
    <xf numFmtId="0" fontId="6" fillId="0" borderId="0" xfId="59" applyFont="1" applyAlignment="1">
      <alignment horizontal="center" vertical="center" wrapText="1"/>
      <protection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right" vertical="center"/>
    </xf>
    <xf numFmtId="166" fontId="7" fillId="0" borderId="62" xfId="0" applyNumberFormat="1" applyFont="1" applyBorder="1" applyAlignment="1">
      <alignment horizontal="center" vertical="center" wrapText="1"/>
    </xf>
    <xf numFmtId="166" fontId="7" fillId="0" borderId="61" xfId="0" applyNumberFormat="1" applyFont="1" applyBorder="1" applyAlignment="1">
      <alignment horizontal="center" vertical="center" wrapText="1"/>
    </xf>
    <xf numFmtId="166" fontId="25" fillId="0" borderId="63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top" wrapText="1"/>
    </xf>
    <xf numFmtId="166" fontId="7" fillId="0" borderId="60" xfId="0" applyNumberFormat="1" applyFont="1" applyBorder="1" applyAlignment="1">
      <alignment horizontal="center" vertical="center" wrapText="1"/>
    </xf>
    <xf numFmtId="166" fontId="7" fillId="0" borderId="64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right" vertical="top" wrapText="1"/>
    </xf>
    <xf numFmtId="0" fontId="7" fillId="0" borderId="6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right"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Polg&#225;rmesteri%20Hivatal\tervezesi_tablak_hivatal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8_k&#246;lts&#233;gvet&#233;s\Tervez&#233;s\&#214;nkorm&#225;nyzat\tervezesi_tablak_onkormanyzat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4 031 Civil támogatás"/>
      <sheetName val="018 010 Önk.elsz."/>
      <sheetName val="018 030 Finansz."/>
      <sheetName val="104037 Szünidei gy.étk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294">
          <cell r="D294">
            <v>642000</v>
          </cell>
        </row>
        <row r="355">
          <cell r="D355">
            <v>24800000</v>
          </cell>
        </row>
        <row r="363">
          <cell r="D363">
            <v>7000000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1"/>
  <sheetViews>
    <sheetView view="pageBreakPreview" zoomScaleNormal="120" zoomScaleSheetLayoutView="100" workbookViewId="0" topLeftCell="A1">
      <selection activeCell="B1" sqref="B1"/>
    </sheetView>
  </sheetViews>
  <sheetFormatPr defaultColWidth="9.00390625" defaultRowHeight="12.75"/>
  <cols>
    <col min="1" max="1" width="9.50390625" style="156" customWidth="1"/>
    <col min="2" max="2" width="63.125" style="156" customWidth="1"/>
    <col min="3" max="4" width="13.50390625" style="157" bestFit="1" customWidth="1"/>
    <col min="5" max="5" width="14.375" style="157" bestFit="1" customWidth="1"/>
    <col min="6" max="16384" width="9.375" style="156" customWidth="1"/>
  </cols>
  <sheetData>
    <row r="1" spans="2:5" ht="15.75">
      <c r="B1" s="275" t="s">
        <v>511</v>
      </c>
      <c r="C1" s="275"/>
      <c r="D1" s="275"/>
      <c r="E1" s="275"/>
    </row>
    <row r="2" spans="1:5" ht="48" customHeight="1">
      <c r="A2" s="327" t="s">
        <v>397</v>
      </c>
      <c r="B2" s="327"/>
      <c r="C2" s="327"/>
      <c r="D2" s="327"/>
      <c r="E2" s="156"/>
    </row>
    <row r="3" spans="1:5" ht="15.75" customHeight="1">
      <c r="A3" s="324" t="s">
        <v>4</v>
      </c>
      <c r="B3" s="324"/>
      <c r="C3" s="324"/>
      <c r="D3" s="324"/>
      <c r="E3" s="156"/>
    </row>
    <row r="4" spans="1:5" ht="9.75" customHeight="1" thickBot="1">
      <c r="A4" s="325" t="s">
        <v>86</v>
      </c>
      <c r="B4" s="325"/>
      <c r="C4" s="98" t="s">
        <v>356</v>
      </c>
      <c r="D4" s="98"/>
      <c r="E4" s="98"/>
    </row>
    <row r="5" spans="1:5" ht="27.75" customHeight="1" thickBot="1">
      <c r="A5" s="21" t="s">
        <v>51</v>
      </c>
      <c r="B5" s="22" t="s">
        <v>5</v>
      </c>
      <c r="C5" s="28" t="s">
        <v>398</v>
      </c>
      <c r="D5" s="248" t="s">
        <v>472</v>
      </c>
      <c r="E5" s="248" t="s">
        <v>473</v>
      </c>
    </row>
    <row r="6" spans="1:5" s="171" customFormat="1" ht="12" customHeight="1" thickBot="1">
      <c r="A6" s="166">
        <v>1</v>
      </c>
      <c r="B6" s="167">
        <v>2</v>
      </c>
      <c r="C6" s="168">
        <v>3</v>
      </c>
      <c r="D6" s="168">
        <v>5</v>
      </c>
      <c r="E6" s="168"/>
    </row>
    <row r="7" spans="1:5" s="172" customFormat="1" ht="12" customHeight="1" thickBot="1">
      <c r="A7" s="18" t="s">
        <v>6</v>
      </c>
      <c r="B7" s="19" t="s">
        <v>137</v>
      </c>
      <c r="C7" s="88">
        <f>+C8+C9+C10+C11+C12+C13</f>
        <v>109427944</v>
      </c>
      <c r="D7" s="88">
        <f>+D8+D9+D10+D11+D12+D13</f>
        <v>118103408</v>
      </c>
      <c r="E7" s="88">
        <f>+E8+E9+E10+E11+E12+E13</f>
        <v>118103408</v>
      </c>
    </row>
    <row r="8" spans="1:5" s="172" customFormat="1" ht="12" customHeight="1">
      <c r="A8" s="13" t="s">
        <v>63</v>
      </c>
      <c r="B8" s="173" t="s">
        <v>138</v>
      </c>
      <c r="C8" s="91">
        <f>'5.1. sz. mell Önkorm'!C9</f>
        <v>29798351</v>
      </c>
      <c r="D8" s="91">
        <f>'5.1. sz. mell Önkorm'!D9</f>
        <v>30746678</v>
      </c>
      <c r="E8" s="91">
        <f>'5.1. sz. mell Önkorm'!E9</f>
        <v>30746678</v>
      </c>
    </row>
    <row r="9" spans="1:5" s="172" customFormat="1" ht="12" customHeight="1">
      <c r="A9" s="12" t="s">
        <v>64</v>
      </c>
      <c r="B9" s="174" t="s">
        <v>139</v>
      </c>
      <c r="C9" s="91">
        <f>'5.1. sz. mell Önkorm'!C10</f>
        <v>41484500</v>
      </c>
      <c r="D9" s="91">
        <f>'5.1. sz. mell Önkorm'!D10</f>
        <v>42185824</v>
      </c>
      <c r="E9" s="91">
        <f>'5.1. sz. mell Önkorm'!E10</f>
        <v>42185824</v>
      </c>
    </row>
    <row r="10" spans="1:5" s="172" customFormat="1" ht="12" customHeight="1">
      <c r="A10" s="12" t="s">
        <v>65</v>
      </c>
      <c r="B10" s="174" t="s">
        <v>140</v>
      </c>
      <c r="C10" s="91">
        <f>'5.1. sz. mell Önkorm'!C11</f>
        <v>35491563</v>
      </c>
      <c r="D10" s="91">
        <f>'5.1. sz. mell Önkorm'!D11</f>
        <v>37618902</v>
      </c>
      <c r="E10" s="91">
        <f>'5.1. sz. mell Önkorm'!E11</f>
        <v>37618902</v>
      </c>
    </row>
    <row r="11" spans="1:5" s="172" customFormat="1" ht="12" customHeight="1">
      <c r="A11" s="12" t="s">
        <v>66</v>
      </c>
      <c r="B11" s="174" t="s">
        <v>141</v>
      </c>
      <c r="C11" s="91">
        <f>'5.1. sz. mell Önkorm'!C12</f>
        <v>2653530</v>
      </c>
      <c r="D11" s="91">
        <f>'5.1. sz. mell Önkorm'!D12</f>
        <v>2864941</v>
      </c>
      <c r="E11" s="91">
        <f>'5.1. sz. mell Önkorm'!E12</f>
        <v>2864941</v>
      </c>
    </row>
    <row r="12" spans="1:5" s="172" customFormat="1" ht="12" customHeight="1">
      <c r="A12" s="12" t="s">
        <v>83</v>
      </c>
      <c r="B12" s="174" t="s">
        <v>142</v>
      </c>
      <c r="C12" s="91">
        <f>'5.1. sz. mell Önkorm'!C13</f>
        <v>0</v>
      </c>
      <c r="D12" s="91">
        <f>'5.1. sz. mell Önkorm'!D13+'5.2. sz. mell-Hivatal'!D10</f>
        <v>2178063</v>
      </c>
      <c r="E12" s="91">
        <f>'5.2. sz. mell-Hivatal'!E10</f>
        <v>2178063</v>
      </c>
    </row>
    <row r="13" spans="1:5" s="172" customFormat="1" ht="12" customHeight="1" thickBot="1">
      <c r="A13" s="14" t="s">
        <v>67</v>
      </c>
      <c r="B13" s="175" t="s">
        <v>143</v>
      </c>
      <c r="C13" s="91">
        <f>'5.1. sz. mell Önkorm'!C14</f>
        <v>0</v>
      </c>
      <c r="D13" s="91">
        <f>'5.1. sz. mell Önkorm'!D14</f>
        <v>2509000</v>
      </c>
      <c r="E13" s="91">
        <f>'5.1. sz. mell Önkorm'!E14</f>
        <v>2509000</v>
      </c>
    </row>
    <row r="14" spans="1:5" s="172" customFormat="1" ht="12" customHeight="1" thickBot="1">
      <c r="A14" s="18" t="s">
        <v>7</v>
      </c>
      <c r="B14" s="83" t="s">
        <v>144</v>
      </c>
      <c r="C14" s="88">
        <f>+C15+C16+C17+C18+C19</f>
        <v>21505000</v>
      </c>
      <c r="D14" s="88">
        <f>+D15+D16+D17+D18+D19</f>
        <v>23459176</v>
      </c>
      <c r="E14" s="88">
        <f>+E15+E16+E17+E18+E19</f>
        <v>23459176</v>
      </c>
    </row>
    <row r="15" spans="1:5" s="172" customFormat="1" ht="12" customHeight="1">
      <c r="A15" s="13" t="s">
        <v>69</v>
      </c>
      <c r="B15" s="173" t="s">
        <v>145</v>
      </c>
      <c r="C15" s="91">
        <f>'5.1. sz. mell Önkorm'!C16</f>
        <v>0</v>
      </c>
      <c r="D15" s="91">
        <f>'5.1. sz. mell Önkorm'!D16</f>
        <v>0</v>
      </c>
      <c r="E15" s="91">
        <f>'5.1. sz. mell Önkorm'!E16</f>
        <v>0</v>
      </c>
    </row>
    <row r="16" spans="1:5" s="172" customFormat="1" ht="12" customHeight="1">
      <c r="A16" s="12" t="s">
        <v>70</v>
      </c>
      <c r="B16" s="174" t="s">
        <v>146</v>
      </c>
      <c r="C16" s="91">
        <f>'5.1. sz. mell Önkorm'!C17</f>
        <v>0</v>
      </c>
      <c r="D16" s="91">
        <v>0</v>
      </c>
      <c r="E16" s="91">
        <f>'5.1. sz. mell Önkorm'!E17</f>
        <v>0</v>
      </c>
    </row>
    <row r="17" spans="1:5" s="172" customFormat="1" ht="12" customHeight="1">
      <c r="A17" s="12" t="s">
        <v>71</v>
      </c>
      <c r="B17" s="174" t="s">
        <v>335</v>
      </c>
      <c r="C17" s="91">
        <f>'5.1. sz. mell Önkorm'!C18</f>
        <v>0</v>
      </c>
      <c r="D17" s="91">
        <v>0</v>
      </c>
      <c r="E17" s="91">
        <f>'5.1. sz. mell Önkorm'!E18</f>
        <v>0</v>
      </c>
    </row>
    <row r="18" spans="1:5" s="172" customFormat="1" ht="12" customHeight="1">
      <c r="A18" s="12" t="s">
        <v>72</v>
      </c>
      <c r="B18" s="174" t="s">
        <v>336</v>
      </c>
      <c r="C18" s="91">
        <f>'5.1. sz. mell Önkorm'!C19</f>
        <v>0</v>
      </c>
      <c r="D18" s="91">
        <v>0</v>
      </c>
      <c r="E18" s="91">
        <f>'5.1. sz. mell Önkorm'!E19</f>
        <v>0</v>
      </c>
    </row>
    <row r="19" spans="1:5" s="172" customFormat="1" ht="12" customHeight="1">
      <c r="A19" s="12" t="s">
        <v>73</v>
      </c>
      <c r="B19" s="174" t="s">
        <v>147</v>
      </c>
      <c r="C19" s="91">
        <f>'5.1. sz. mell Önkorm'!C20</f>
        <v>21505000</v>
      </c>
      <c r="D19" s="91">
        <f>'5.1. sz. mell Önkorm'!D20</f>
        <v>23459176</v>
      </c>
      <c r="E19" s="91">
        <f>'5.1. sz. mell Önkorm'!E20</f>
        <v>23459176</v>
      </c>
    </row>
    <row r="20" spans="1:5" s="172" customFormat="1" ht="12" customHeight="1" thickBot="1">
      <c r="A20" s="14" t="s">
        <v>79</v>
      </c>
      <c r="B20" s="175" t="s">
        <v>148</v>
      </c>
      <c r="C20" s="91">
        <f>'5.1. sz. mell Önkorm'!C21</f>
        <v>0</v>
      </c>
      <c r="D20" s="91">
        <v>0</v>
      </c>
      <c r="E20" s="91">
        <f>'5.1. sz. mell Önkorm'!E21</f>
        <v>0</v>
      </c>
    </row>
    <row r="21" spans="1:5" s="172" customFormat="1" ht="21.75" thickBot="1">
      <c r="A21" s="18" t="s">
        <v>8</v>
      </c>
      <c r="B21" s="19" t="s">
        <v>149</v>
      </c>
      <c r="C21" s="88">
        <f>+C22+C23+C24+C25+C26</f>
        <v>0</v>
      </c>
      <c r="D21" s="88">
        <f>+D22+D23+D24+D25+D26</f>
        <v>38086557</v>
      </c>
      <c r="E21" s="88">
        <f>+E22+E23+E24+E25+E26</f>
        <v>32191408</v>
      </c>
    </row>
    <row r="22" spans="1:5" s="172" customFormat="1" ht="12" customHeight="1">
      <c r="A22" s="13" t="s">
        <v>52</v>
      </c>
      <c r="B22" s="173" t="s">
        <v>150</v>
      </c>
      <c r="C22" s="91">
        <f>'5.1. sz. mell Önkorm'!C23</f>
        <v>0</v>
      </c>
      <c r="D22" s="91">
        <f>'5.1. sz. mell Önkorm'!D23</f>
        <v>212000</v>
      </c>
      <c r="E22" s="91">
        <f>'5.1. sz. mell Önkorm'!E23</f>
        <v>212000</v>
      </c>
    </row>
    <row r="23" spans="1:5" s="172" customFormat="1" ht="12" customHeight="1">
      <c r="A23" s="12" t="s">
        <v>53</v>
      </c>
      <c r="B23" s="174" t="s">
        <v>151</v>
      </c>
      <c r="C23" s="91">
        <f>'5.1. sz. mell Önkorm'!C24</f>
        <v>0</v>
      </c>
      <c r="D23" s="91">
        <v>0</v>
      </c>
      <c r="E23" s="91">
        <f>'5.1. sz. mell Önkorm'!E24</f>
        <v>0</v>
      </c>
    </row>
    <row r="24" spans="1:5" s="172" customFormat="1" ht="12" customHeight="1">
      <c r="A24" s="12" t="s">
        <v>54</v>
      </c>
      <c r="B24" s="174" t="s">
        <v>337</v>
      </c>
      <c r="C24" s="91">
        <f>'5.1. sz. mell Önkorm'!C25</f>
        <v>0</v>
      </c>
      <c r="D24" s="91">
        <v>0</v>
      </c>
      <c r="E24" s="91">
        <f>'5.1. sz. mell Önkorm'!E25</f>
        <v>0</v>
      </c>
    </row>
    <row r="25" spans="1:5" s="172" customFormat="1" ht="12" customHeight="1">
      <c r="A25" s="12" t="s">
        <v>55</v>
      </c>
      <c r="B25" s="174" t="s">
        <v>338</v>
      </c>
      <c r="C25" s="91">
        <f>'5.1. sz. mell Önkorm'!C26</f>
        <v>0</v>
      </c>
      <c r="D25" s="91">
        <v>0</v>
      </c>
      <c r="E25" s="91">
        <f>'5.1. sz. mell Önkorm'!E26</f>
        <v>0</v>
      </c>
    </row>
    <row r="26" spans="1:5" s="172" customFormat="1" ht="12" customHeight="1">
      <c r="A26" s="12" t="s">
        <v>92</v>
      </c>
      <c r="B26" s="174" t="s">
        <v>152</v>
      </c>
      <c r="C26" s="91">
        <f>'5.1. sz. mell Önkorm'!C27</f>
        <v>0</v>
      </c>
      <c r="D26" s="91">
        <f>'5.1. sz. mell Önkorm'!D27</f>
        <v>37874557</v>
      </c>
      <c r="E26" s="91">
        <f>'5.1. sz. mell Önkorm'!E27</f>
        <v>31979408</v>
      </c>
    </row>
    <row r="27" spans="1:5" s="172" customFormat="1" ht="12" customHeight="1" thickBot="1">
      <c r="A27" s="14" t="s">
        <v>93</v>
      </c>
      <c r="B27" s="175" t="s">
        <v>153</v>
      </c>
      <c r="C27" s="91">
        <f>'5.1. sz. mell Önkorm'!C28</f>
        <v>0</v>
      </c>
      <c r="D27" s="91">
        <f>'5.1. sz. mell Önkorm'!D28</f>
        <v>18488998</v>
      </c>
      <c r="E27" s="91">
        <f>'5.1. sz. mell Önkorm'!E28</f>
        <v>18488998</v>
      </c>
    </row>
    <row r="28" spans="1:5" s="172" customFormat="1" ht="12" customHeight="1" thickBot="1">
      <c r="A28" s="18" t="s">
        <v>94</v>
      </c>
      <c r="B28" s="19" t="s">
        <v>154</v>
      </c>
      <c r="C28" s="94">
        <f>C29</f>
        <v>150000000</v>
      </c>
      <c r="D28" s="94">
        <f>D29</f>
        <v>156000000</v>
      </c>
      <c r="E28" s="94">
        <f>E29</f>
        <v>197454442</v>
      </c>
    </row>
    <row r="29" spans="1:5" s="172" customFormat="1" ht="12" customHeight="1">
      <c r="A29" s="13" t="s">
        <v>155</v>
      </c>
      <c r="B29" s="173" t="s">
        <v>161</v>
      </c>
      <c r="C29" s="91">
        <f>'5.1. sz. mell Önkorm'!C30</f>
        <v>150000000</v>
      </c>
      <c r="D29" s="91">
        <f>'5.1. sz. mell Önkorm'!D30</f>
        <v>156000000</v>
      </c>
      <c r="E29" s="91">
        <f>'5.1. sz. mell Önkorm'!E30</f>
        <v>197454442</v>
      </c>
    </row>
    <row r="30" spans="1:5" s="172" customFormat="1" ht="12" customHeight="1">
      <c r="A30" s="12" t="s">
        <v>156</v>
      </c>
      <c r="B30" s="174" t="s">
        <v>162</v>
      </c>
      <c r="C30" s="91">
        <f>'5.1. sz. mell Önkorm'!C31</f>
        <v>24800000</v>
      </c>
      <c r="D30" s="91">
        <f>'5.1. sz. mell Önkorm'!D31</f>
        <v>24800000</v>
      </c>
      <c r="E30" s="91">
        <f>'5.1. sz. mell Önkorm'!E31</f>
        <v>26960434</v>
      </c>
    </row>
    <row r="31" spans="1:5" s="172" customFormat="1" ht="12" customHeight="1">
      <c r="A31" s="12" t="s">
        <v>157</v>
      </c>
      <c r="B31" s="174" t="s">
        <v>163</v>
      </c>
      <c r="C31" s="91">
        <f>'5.1. sz. mell Önkorm'!C32</f>
        <v>117600000</v>
      </c>
      <c r="D31" s="91">
        <f>'5.1. sz. mell Önkorm'!D32</f>
        <v>123600000</v>
      </c>
      <c r="E31" s="91">
        <f>'5.1. sz. mell Önkorm'!E32</f>
        <v>160571507</v>
      </c>
    </row>
    <row r="32" spans="1:5" s="172" customFormat="1" ht="12" customHeight="1">
      <c r="A32" s="12" t="s">
        <v>158</v>
      </c>
      <c r="B32" s="174" t="s">
        <v>164</v>
      </c>
      <c r="C32" s="91">
        <f>'5.1. sz. mell Önkorm'!C33</f>
        <v>7000000</v>
      </c>
      <c r="D32" s="91">
        <f>'5.1. sz. mell Önkorm'!D33</f>
        <v>7000000</v>
      </c>
      <c r="E32" s="91">
        <f>'5.1. sz. mell Önkorm'!E33</f>
        <v>8201625</v>
      </c>
    </row>
    <row r="33" spans="1:5" s="172" customFormat="1" ht="12" customHeight="1">
      <c r="A33" s="12" t="s">
        <v>159</v>
      </c>
      <c r="B33" s="174" t="s">
        <v>165</v>
      </c>
      <c r="C33" s="91">
        <f>'5.1. sz. mell Önkorm'!C34</f>
        <v>600000</v>
      </c>
      <c r="D33" s="91">
        <f>'5.1. sz. mell Önkorm'!D34</f>
        <v>600000</v>
      </c>
      <c r="E33" s="91">
        <f>'5.1. sz. mell Önkorm'!E34</f>
        <v>390300</v>
      </c>
    </row>
    <row r="34" spans="1:5" s="172" customFormat="1" ht="12" customHeight="1" thickBot="1">
      <c r="A34" s="14" t="s">
        <v>160</v>
      </c>
      <c r="B34" s="175" t="s">
        <v>166</v>
      </c>
      <c r="C34" s="91">
        <f>'5.1. sz. mell Önkorm'!C35</f>
        <v>0</v>
      </c>
      <c r="D34" s="91">
        <f>'5.1. sz. mell Önkorm'!D35</f>
        <v>0</v>
      </c>
      <c r="E34" s="91">
        <f>'5.1. sz. mell Önkorm'!E35</f>
        <v>1330576</v>
      </c>
    </row>
    <row r="35" spans="1:5" s="172" customFormat="1" ht="12" customHeight="1" thickBot="1">
      <c r="A35" s="18" t="s">
        <v>10</v>
      </c>
      <c r="B35" s="19" t="s">
        <v>167</v>
      </c>
      <c r="C35" s="88">
        <f>SUM(C36:C45)</f>
        <v>10816080</v>
      </c>
      <c r="D35" s="88">
        <f>SUM(D36:D45)</f>
        <v>13698451</v>
      </c>
      <c r="E35" s="88">
        <f>SUM(E36:E45)</f>
        <v>16103514</v>
      </c>
    </row>
    <row r="36" spans="1:5" s="172" customFormat="1" ht="12" customHeight="1">
      <c r="A36" s="13" t="s">
        <v>56</v>
      </c>
      <c r="B36" s="173" t="s">
        <v>170</v>
      </c>
      <c r="C36" s="91">
        <f>'5.1. sz. mell Önkorm'!C37+'5.2. sz. mell-Hivatal'!C12+'5.3. sz. mell-Óvoda'!C10</f>
        <v>0</v>
      </c>
      <c r="D36" s="91">
        <f>SUM(C36:C36)</f>
        <v>0</v>
      </c>
      <c r="E36" s="91"/>
    </row>
    <row r="37" spans="1:5" s="172" customFormat="1" ht="12" customHeight="1">
      <c r="A37" s="12" t="s">
        <v>57</v>
      </c>
      <c r="B37" s="174" t="s">
        <v>171</v>
      </c>
      <c r="C37" s="91">
        <f>'5.1. sz. mell Önkorm'!C38+'5.2. sz. mell-Hivatal'!C13+'5.3. sz. mell-Óvoda'!C11</f>
        <v>1390000</v>
      </c>
      <c r="D37" s="91">
        <f>'5.1. sz. mell Önkorm'!D38+'5.2. sz. mell-Hivatal'!D13+'5.3. sz. mell-Óvoda'!D11</f>
        <v>1755000</v>
      </c>
      <c r="E37" s="91">
        <f>'5.1. sz. mell Önkorm'!E38+'5.2. sz. mell-Hivatal'!E13+'5.3. sz. mell-Óvoda'!E11</f>
        <v>3335609</v>
      </c>
    </row>
    <row r="38" spans="1:5" s="172" customFormat="1" ht="12" customHeight="1">
      <c r="A38" s="12" t="s">
        <v>58</v>
      </c>
      <c r="B38" s="174" t="s">
        <v>172</v>
      </c>
      <c r="C38" s="91">
        <f>'5.1. sz. mell Önkorm'!C39+'5.2. sz. mell-Hivatal'!C14+'5.3. sz. mell-Óvoda'!C12</f>
        <v>1100000</v>
      </c>
      <c r="D38" s="91">
        <f>'5.1. sz. mell Önkorm'!D39+'5.2. sz. mell-Hivatal'!D14+'5.3. sz. mell-Óvoda'!D12</f>
        <v>1804000</v>
      </c>
      <c r="E38" s="91">
        <f>'5.1. sz. mell Önkorm'!E39+'5.2. sz. mell-Hivatal'!E14+'5.3. sz. mell-Óvoda'!E12</f>
        <v>1855252</v>
      </c>
    </row>
    <row r="39" spans="1:5" s="172" customFormat="1" ht="12" customHeight="1">
      <c r="A39" s="12" t="s">
        <v>96</v>
      </c>
      <c r="B39" s="174" t="s">
        <v>173</v>
      </c>
      <c r="C39" s="91">
        <f>'5.1. sz. mell Önkorm'!C40+'5.2. sz. mell-Hivatal'!C15+'5.3. sz. mell-Óvoda'!C13</f>
        <v>0</v>
      </c>
      <c r="D39" s="91">
        <f>'5.1. sz. mell Önkorm'!D40+'5.2. sz. mell-Hivatal'!D15+'5.3. sz. mell-Óvoda'!D13</f>
        <v>0</v>
      </c>
      <c r="E39" s="91">
        <f>'5.1. sz. mell Önkorm'!E40+'5.2. sz. mell-Hivatal'!E15+'5.3. sz. mell-Óvoda'!E13</f>
        <v>0</v>
      </c>
    </row>
    <row r="40" spans="1:5" s="172" customFormat="1" ht="12" customHeight="1">
      <c r="A40" s="12" t="s">
        <v>97</v>
      </c>
      <c r="B40" s="174" t="s">
        <v>174</v>
      </c>
      <c r="C40" s="91">
        <f>'5.1. sz. mell Önkorm'!C41+'5.2. sz. mell-Hivatal'!C16+'5.3. sz. mell-Óvoda'!C14</f>
        <v>6000000</v>
      </c>
      <c r="D40" s="91">
        <f>'5.1. sz. mell Önkorm'!D41+'5.2. sz. mell-Hivatal'!D16+'5.3. sz. mell-Óvoda'!D14</f>
        <v>7000000</v>
      </c>
      <c r="E40" s="91">
        <f>'5.1. sz. mell Önkorm'!E41+'5.2. sz. mell-Hivatal'!E16+'5.3. sz. mell-Óvoda'!E14</f>
        <v>7667978</v>
      </c>
    </row>
    <row r="41" spans="1:5" s="172" customFormat="1" ht="12" customHeight="1">
      <c r="A41" s="12" t="s">
        <v>98</v>
      </c>
      <c r="B41" s="174" t="s">
        <v>175</v>
      </c>
      <c r="C41" s="91">
        <f>'5.1. sz. mell Önkorm'!C42+'5.2. sz. mell-Hivatal'!C17+'5.3. sz. mell-Óvoda'!C15</f>
        <v>1957800</v>
      </c>
      <c r="D41" s="91">
        <f>'5.1. sz. mell Önkorm'!D42+'5.2. sz. mell-Hivatal'!D17+'5.3. sz. mell-Óvoda'!D15</f>
        <v>2571171</v>
      </c>
      <c r="E41" s="91">
        <f>'5.1. sz. mell Önkorm'!E42+'5.2. sz. mell-Hivatal'!E17+'5.3. sz. mell-Óvoda'!E15</f>
        <v>2960954</v>
      </c>
    </row>
    <row r="42" spans="1:5" s="172" customFormat="1" ht="12" customHeight="1">
      <c r="A42" s="12" t="s">
        <v>99</v>
      </c>
      <c r="B42" s="174" t="s">
        <v>176</v>
      </c>
      <c r="C42" s="91">
        <f>'5.1. sz. mell Önkorm'!C43+'5.2. sz. mell-Hivatal'!C18+'5.3. sz. mell-Óvoda'!C16</f>
        <v>368280</v>
      </c>
      <c r="D42" s="91">
        <f>'5.1. sz. mell Önkorm'!D43+'5.2. sz. mell-Hivatal'!D18+'5.3. sz. mell-Óvoda'!D16</f>
        <v>368280</v>
      </c>
      <c r="E42" s="91">
        <f>'5.1. sz. mell Önkorm'!E43+'5.2. sz. mell-Hivatal'!E18+'5.3. sz. mell-Óvoda'!E16</f>
        <v>97000</v>
      </c>
    </row>
    <row r="43" spans="1:5" s="172" customFormat="1" ht="12" customHeight="1">
      <c r="A43" s="12" t="s">
        <v>100</v>
      </c>
      <c r="B43" s="174" t="s">
        <v>177</v>
      </c>
      <c r="C43" s="91">
        <f>'5.1. sz. mell Önkorm'!C44+'5.2. sz. mell-Hivatal'!C19+'5.3. sz. mell-Óvoda'!C17</f>
        <v>0</v>
      </c>
      <c r="D43" s="91">
        <f>'5.1. sz. mell Önkorm'!D44+'5.2. sz. mell-Hivatal'!D19+'5.3. sz. mell-Óvoda'!D17</f>
        <v>0</v>
      </c>
      <c r="E43" s="91">
        <f>'5.1. sz. mell Önkorm'!E44+'5.2. sz. mell-Hivatal'!E19+'5.3. sz. mell-Óvoda'!E17</f>
        <v>6973</v>
      </c>
    </row>
    <row r="44" spans="1:5" s="172" customFormat="1" ht="12" customHeight="1">
      <c r="A44" s="12" t="s">
        <v>168</v>
      </c>
      <c r="B44" s="174" t="s">
        <v>178</v>
      </c>
      <c r="C44" s="91">
        <f>'5.1. sz. mell Önkorm'!C45+'5.2. sz. mell-Hivatal'!C20+'5.3. sz. mell-Óvoda'!C18</f>
        <v>0</v>
      </c>
      <c r="D44" s="91">
        <f>'5.1. sz. mell Önkorm'!D45+'5.2. sz. mell-Hivatal'!D20+'5.3. sz. mell-Óvoda'!D18</f>
        <v>0</v>
      </c>
      <c r="E44" s="91">
        <f>'5.1. sz. mell Önkorm'!E45+'5.2. sz. mell-Hivatal'!E20+'5.3. sz. mell-Óvoda'!E18</f>
        <v>0</v>
      </c>
    </row>
    <row r="45" spans="1:5" s="172" customFormat="1" ht="12" customHeight="1" thickBot="1">
      <c r="A45" s="14" t="s">
        <v>169</v>
      </c>
      <c r="B45" s="175" t="s">
        <v>179</v>
      </c>
      <c r="C45" s="91">
        <f>'5.1. sz. mell Önkorm'!C46+'5.2. sz. mell-Hivatal'!C21+'5.3. sz. mell-Óvoda'!C19</f>
        <v>0</v>
      </c>
      <c r="D45" s="91">
        <f>'5.1. sz. mell Önkorm'!D46+'5.2. sz. mell-Hivatal'!D21+'5.3. sz. mell-Óvoda'!D19</f>
        <v>200000</v>
      </c>
      <c r="E45" s="91">
        <f>'5.1. sz. mell Önkorm'!E46+'5.2. sz. mell-Hivatal'!E21+'5.3. sz. mell-Óvoda'!E19</f>
        <v>179748</v>
      </c>
    </row>
    <row r="46" spans="1:5" s="172" customFormat="1" ht="12" customHeight="1" thickBot="1">
      <c r="A46" s="18" t="s">
        <v>11</v>
      </c>
      <c r="B46" s="19" t="s">
        <v>180</v>
      </c>
      <c r="C46" s="88">
        <f>SUM(C47:C51)</f>
        <v>0</v>
      </c>
      <c r="D46" s="88">
        <f>SUM(D47:D51)</f>
        <v>0</v>
      </c>
      <c r="E46" s="88">
        <f>SUM(E47:E51)</f>
        <v>276664</v>
      </c>
    </row>
    <row r="47" spans="1:5" s="172" customFormat="1" ht="12" customHeight="1">
      <c r="A47" s="13" t="s">
        <v>59</v>
      </c>
      <c r="B47" s="173" t="s">
        <v>184</v>
      </c>
      <c r="C47" s="207"/>
      <c r="D47" s="207"/>
      <c r="E47" s="207"/>
    </row>
    <row r="48" spans="1:5" s="172" customFormat="1" ht="12" customHeight="1">
      <c r="A48" s="12" t="s">
        <v>60</v>
      </c>
      <c r="B48" s="174" t="s">
        <v>185</v>
      </c>
      <c r="C48" s="93"/>
      <c r="D48" s="93">
        <f>'5.1. sz. mell Önkorm'!D49</f>
        <v>0</v>
      </c>
      <c r="E48" s="93">
        <f>'5.1. sz. mell Önkorm'!E49</f>
        <v>96664</v>
      </c>
    </row>
    <row r="49" spans="1:5" s="172" customFormat="1" ht="12" customHeight="1">
      <c r="A49" s="12" t="s">
        <v>181</v>
      </c>
      <c r="B49" s="174" t="s">
        <v>186</v>
      </c>
      <c r="C49" s="93"/>
      <c r="D49" s="93">
        <f>'5.1. sz. mell Önkorm'!D50</f>
        <v>0</v>
      </c>
      <c r="E49" s="93">
        <f>'5.1. sz. mell Önkorm'!E50</f>
        <v>180000</v>
      </c>
    </row>
    <row r="50" spans="1:5" s="172" customFormat="1" ht="12" customHeight="1">
      <c r="A50" s="12" t="s">
        <v>182</v>
      </c>
      <c r="B50" s="174" t="s">
        <v>187</v>
      </c>
      <c r="C50" s="93"/>
      <c r="D50" s="93"/>
      <c r="E50" s="93"/>
    </row>
    <row r="51" spans="1:5" s="172" customFormat="1" ht="12" customHeight="1" thickBot="1">
      <c r="A51" s="14" t="s">
        <v>183</v>
      </c>
      <c r="B51" s="175" t="s">
        <v>188</v>
      </c>
      <c r="C51" s="163"/>
      <c r="D51" s="163"/>
      <c r="E51" s="163"/>
    </row>
    <row r="52" spans="1:5" s="172" customFormat="1" ht="12" customHeight="1" thickBot="1">
      <c r="A52" s="18" t="s">
        <v>101</v>
      </c>
      <c r="B52" s="19" t="s">
        <v>189</v>
      </c>
      <c r="C52" s="88">
        <f>SUM(C53:C55)</f>
        <v>4000000</v>
      </c>
      <c r="D52" s="88">
        <f>SUM(D53:D55)</f>
        <v>24000000</v>
      </c>
      <c r="E52" s="88">
        <f>SUM(E53:E55)</f>
        <v>24000000</v>
      </c>
    </row>
    <row r="53" spans="1:5" s="172" customFormat="1" ht="12" customHeight="1">
      <c r="A53" s="13" t="s">
        <v>61</v>
      </c>
      <c r="B53" s="173" t="s">
        <v>190</v>
      </c>
      <c r="C53" s="91"/>
      <c r="D53" s="91"/>
      <c r="E53" s="91"/>
    </row>
    <row r="54" spans="1:5" s="172" customFormat="1" ht="12" customHeight="1">
      <c r="A54" s="12" t="s">
        <v>62</v>
      </c>
      <c r="B54" s="174" t="s">
        <v>191</v>
      </c>
      <c r="C54" s="91">
        <f>'5.1. sz. mell Önkorm'!C55</f>
        <v>4000000</v>
      </c>
      <c r="D54" s="91">
        <f>'5.1. sz. mell Önkorm'!D55</f>
        <v>24000000</v>
      </c>
      <c r="E54" s="91">
        <f>'5.1. sz. mell Önkorm'!E55</f>
        <v>24000000</v>
      </c>
    </row>
    <row r="55" spans="1:5" s="172" customFormat="1" ht="12" customHeight="1">
      <c r="A55" s="12" t="s">
        <v>194</v>
      </c>
      <c r="B55" s="174" t="s">
        <v>192</v>
      </c>
      <c r="C55" s="90"/>
      <c r="D55" s="90"/>
      <c r="E55" s="91">
        <f>'5.1. sz. mell Önkorm'!E56</f>
        <v>0</v>
      </c>
    </row>
    <row r="56" spans="1:5" s="172" customFormat="1" ht="12" customHeight="1" thickBot="1">
      <c r="A56" s="14" t="s">
        <v>195</v>
      </c>
      <c r="B56" s="175" t="s">
        <v>193</v>
      </c>
      <c r="C56" s="92"/>
      <c r="D56" s="92"/>
      <c r="E56" s="92"/>
    </row>
    <row r="57" spans="1:5" s="172" customFormat="1" ht="12" customHeight="1" thickBot="1">
      <c r="A57" s="18" t="s">
        <v>13</v>
      </c>
      <c r="B57" s="83" t="s">
        <v>196</v>
      </c>
      <c r="C57" s="88">
        <f>SUM(C58:C60)</f>
        <v>0</v>
      </c>
      <c r="D57" s="88">
        <f>SUM(D58:D60)</f>
        <v>0</v>
      </c>
      <c r="E57" s="88">
        <f>SUM(E58:E60)</f>
        <v>2959880</v>
      </c>
    </row>
    <row r="58" spans="1:5" s="172" customFormat="1" ht="12" customHeight="1">
      <c r="A58" s="13" t="s">
        <v>102</v>
      </c>
      <c r="B58" s="173" t="s">
        <v>198</v>
      </c>
      <c r="C58" s="93"/>
      <c r="D58" s="93"/>
      <c r="E58" s="93"/>
    </row>
    <row r="59" spans="1:5" s="172" customFormat="1" ht="12" customHeight="1">
      <c r="A59" s="12" t="s">
        <v>103</v>
      </c>
      <c r="B59" s="174" t="s">
        <v>339</v>
      </c>
      <c r="C59" s="93"/>
      <c r="D59" s="93"/>
      <c r="E59" s="93"/>
    </row>
    <row r="60" spans="1:5" s="172" customFormat="1" ht="12" customHeight="1">
      <c r="A60" s="12" t="s">
        <v>120</v>
      </c>
      <c r="B60" s="174" t="s">
        <v>199</v>
      </c>
      <c r="C60" s="91">
        <f>'5.1. sz. mell Önkorm'!C61</f>
        <v>0</v>
      </c>
      <c r="D60" s="91">
        <f>'5.1. sz. mell Önkorm'!D61</f>
        <v>0</v>
      </c>
      <c r="E60" s="91">
        <f>'5.1. sz. mell Önkorm'!E61</f>
        <v>2959880</v>
      </c>
    </row>
    <row r="61" spans="1:5" s="172" customFormat="1" ht="12" customHeight="1" thickBot="1">
      <c r="A61" s="14" t="s">
        <v>197</v>
      </c>
      <c r="B61" s="175" t="s">
        <v>200</v>
      </c>
      <c r="C61" s="93"/>
      <c r="D61" s="93"/>
      <c r="E61" s="93"/>
    </row>
    <row r="62" spans="1:5" s="172" customFormat="1" ht="12" customHeight="1" thickBot="1">
      <c r="A62" s="18" t="s">
        <v>14</v>
      </c>
      <c r="B62" s="19" t="s">
        <v>201</v>
      </c>
      <c r="C62" s="94">
        <f>+C7+C14+C21+C28+C35+C46+C52+C57</f>
        <v>295749024</v>
      </c>
      <c r="D62" s="94">
        <f>+D7+D14+D21+D28+D35+D46+D52+D57</f>
        <v>373347592</v>
      </c>
      <c r="E62" s="94">
        <f>+E7+E14+E21+E28+E35+E46+E52+E57</f>
        <v>414548492</v>
      </c>
    </row>
    <row r="63" spans="1:5" s="172" customFormat="1" ht="12" customHeight="1" thickBot="1">
      <c r="A63" s="176" t="s">
        <v>202</v>
      </c>
      <c r="B63" s="83" t="s">
        <v>203</v>
      </c>
      <c r="C63" s="88">
        <f>SUM(C64:C66)</f>
        <v>0</v>
      </c>
      <c r="D63" s="88">
        <f>SUM(D64:D66)</f>
        <v>0</v>
      </c>
      <c r="E63" s="88">
        <f>SUM(E64:E66)</f>
        <v>0</v>
      </c>
    </row>
    <row r="64" spans="1:5" s="172" customFormat="1" ht="12" customHeight="1">
      <c r="A64" s="13" t="s">
        <v>236</v>
      </c>
      <c r="B64" s="173" t="s">
        <v>204</v>
      </c>
      <c r="C64" s="93"/>
      <c r="D64" s="93"/>
      <c r="E64" s="93"/>
    </row>
    <row r="65" spans="1:5" s="172" customFormat="1" ht="12" customHeight="1">
      <c r="A65" s="12" t="s">
        <v>245</v>
      </c>
      <c r="B65" s="174" t="s">
        <v>205</v>
      </c>
      <c r="C65" s="93"/>
      <c r="D65" s="93"/>
      <c r="E65" s="93"/>
    </row>
    <row r="66" spans="1:5" s="172" customFormat="1" ht="12" customHeight="1" thickBot="1">
      <c r="A66" s="14" t="s">
        <v>246</v>
      </c>
      <c r="B66" s="177" t="s">
        <v>206</v>
      </c>
      <c r="C66" s="93"/>
      <c r="D66" s="93"/>
      <c r="E66" s="93"/>
    </row>
    <row r="67" spans="1:5" s="172" customFormat="1" ht="12" customHeight="1" thickBot="1">
      <c r="A67" s="176" t="s">
        <v>207</v>
      </c>
      <c r="B67" s="83" t="s">
        <v>208</v>
      </c>
      <c r="C67" s="88">
        <f>SUM(C68:C71)</f>
        <v>0</v>
      </c>
      <c r="D67" s="88">
        <f>SUM(D68:D71)</f>
        <v>0</v>
      </c>
      <c r="E67" s="88">
        <f>SUM(E68:E71)</f>
        <v>0</v>
      </c>
    </row>
    <row r="68" spans="1:5" s="172" customFormat="1" ht="12" customHeight="1">
      <c r="A68" s="13" t="s">
        <v>84</v>
      </c>
      <c r="B68" s="173" t="s">
        <v>209</v>
      </c>
      <c r="C68" s="93"/>
      <c r="D68" s="93"/>
      <c r="E68" s="93"/>
    </row>
    <row r="69" spans="1:5" s="172" customFormat="1" ht="12" customHeight="1">
      <c r="A69" s="12" t="s">
        <v>85</v>
      </c>
      <c r="B69" s="174" t="s">
        <v>210</v>
      </c>
      <c r="C69" s="93"/>
      <c r="D69" s="93"/>
      <c r="E69" s="93"/>
    </row>
    <row r="70" spans="1:5" s="172" customFormat="1" ht="12" customHeight="1">
      <c r="A70" s="12" t="s">
        <v>237</v>
      </c>
      <c r="B70" s="174" t="s">
        <v>211</v>
      </c>
      <c r="C70" s="93"/>
      <c r="D70" s="93"/>
      <c r="E70" s="93"/>
    </row>
    <row r="71" spans="1:5" s="172" customFormat="1" ht="12" customHeight="1" thickBot="1">
      <c r="A71" s="14" t="s">
        <v>238</v>
      </c>
      <c r="B71" s="175" t="s">
        <v>212</v>
      </c>
      <c r="C71" s="93"/>
      <c r="D71" s="93"/>
      <c r="E71" s="93"/>
    </row>
    <row r="72" spans="1:5" s="172" customFormat="1" ht="12" customHeight="1" thickBot="1">
      <c r="A72" s="176" t="s">
        <v>213</v>
      </c>
      <c r="B72" s="83" t="s">
        <v>214</v>
      </c>
      <c r="C72" s="88">
        <f>SUM(C73:C74)</f>
        <v>9910000</v>
      </c>
      <c r="D72" s="88">
        <f>SUM(D73:D74)</f>
        <v>333471111</v>
      </c>
      <c r="E72" s="88">
        <f>SUM(E73:E74)</f>
        <v>333471111</v>
      </c>
    </row>
    <row r="73" spans="1:5" s="172" customFormat="1" ht="12" customHeight="1">
      <c r="A73" s="13" t="s">
        <v>239</v>
      </c>
      <c r="B73" s="173" t="s">
        <v>215</v>
      </c>
      <c r="C73" s="91">
        <f>'5.1. sz. mell Önkorm'!C74+'5.2. sz. mell-Hivatal'!C40+'5.3. sz. mell-Óvoda'!C38</f>
        <v>9910000</v>
      </c>
      <c r="D73" s="91">
        <f>'5.1. sz. mell Önkorm'!D74+'5.2. sz. mell-Hivatal'!D40+'5.3. sz. mell-Óvoda'!D38</f>
        <v>333471111</v>
      </c>
      <c r="E73" s="91">
        <f>'5.1. sz. mell Önkorm'!E74+'5.2. sz. mell-Hivatal'!E40+'5.3. sz. mell-Óvoda'!E38</f>
        <v>333471111</v>
      </c>
    </row>
    <row r="74" spans="1:5" s="172" customFormat="1" ht="12" customHeight="1" thickBot="1">
      <c r="A74" s="14" t="s">
        <v>240</v>
      </c>
      <c r="B74" s="175" t="s">
        <v>216</v>
      </c>
      <c r="C74" s="93"/>
      <c r="D74" s="93"/>
      <c r="E74" s="93"/>
    </row>
    <row r="75" spans="1:5" s="172" customFormat="1" ht="12" customHeight="1" thickBot="1">
      <c r="A75" s="176" t="s">
        <v>217</v>
      </c>
      <c r="B75" s="83" t="s">
        <v>345</v>
      </c>
      <c r="C75" s="88">
        <f>SUM(C76:C79)</f>
        <v>146899277</v>
      </c>
      <c r="D75" s="88">
        <f>SUM(D76:D79)</f>
        <v>152843604</v>
      </c>
      <c r="E75" s="88">
        <f>SUM(E76:E79)</f>
        <v>150234632</v>
      </c>
    </row>
    <row r="76" spans="1:5" s="172" customFormat="1" ht="12" customHeight="1">
      <c r="A76" s="13" t="s">
        <v>241</v>
      </c>
      <c r="B76" s="173" t="s">
        <v>219</v>
      </c>
      <c r="C76" s="93"/>
      <c r="D76" s="93"/>
      <c r="E76" s="93">
        <f>'5.1. sz. mell Önkorm'!E77</f>
        <v>4208600</v>
      </c>
    </row>
    <row r="77" spans="1:5" s="172" customFormat="1" ht="12" customHeight="1">
      <c r="A77" s="12" t="s">
        <v>242</v>
      </c>
      <c r="B77" s="174" t="s">
        <v>220</v>
      </c>
      <c r="C77" s="93"/>
      <c r="D77" s="93"/>
      <c r="E77" s="93"/>
    </row>
    <row r="78" spans="1:5" s="172" customFormat="1" ht="12" customHeight="1">
      <c r="A78" s="12" t="s">
        <v>243</v>
      </c>
      <c r="B78" s="174" t="s">
        <v>221</v>
      </c>
      <c r="C78" s="93"/>
      <c r="D78" s="93"/>
      <c r="E78" s="93"/>
    </row>
    <row r="79" spans="1:5" s="172" customFormat="1" ht="12" customHeight="1" thickBot="1">
      <c r="A79" s="12" t="s">
        <v>344</v>
      </c>
      <c r="B79" s="53" t="s">
        <v>329</v>
      </c>
      <c r="C79" s="91">
        <f>'5.2. sz. mell-Hivatal'!C42+'5.3. sz. mell-Óvoda'!C40</f>
        <v>146899277</v>
      </c>
      <c r="D79" s="91">
        <f>'5.2. sz. mell-Hivatal'!D42+'5.3. sz. mell-Óvoda'!D40</f>
        <v>152843604</v>
      </c>
      <c r="E79" s="91">
        <f>'5.2. sz. mell-Hivatal'!E42+'5.3. sz. mell-Óvoda'!E40</f>
        <v>146026032</v>
      </c>
    </row>
    <row r="80" spans="1:5" s="172" customFormat="1" ht="12" customHeight="1" thickBot="1">
      <c r="A80" s="176" t="s">
        <v>222</v>
      </c>
      <c r="B80" s="83" t="s">
        <v>244</v>
      </c>
      <c r="C80" s="88">
        <f>SUM(C81:C84)</f>
        <v>0</v>
      </c>
      <c r="D80" s="88">
        <f>SUM(D81:D84)</f>
        <v>0</v>
      </c>
      <c r="E80" s="88">
        <f>SUM(E81:E84)</f>
        <v>0</v>
      </c>
    </row>
    <row r="81" spans="1:5" s="172" customFormat="1" ht="12" customHeight="1">
      <c r="A81" s="178" t="s">
        <v>223</v>
      </c>
      <c r="B81" s="173" t="s">
        <v>224</v>
      </c>
      <c r="C81" s="93"/>
      <c r="D81" s="93"/>
      <c r="E81" s="93"/>
    </row>
    <row r="82" spans="1:5" s="172" customFormat="1" ht="12" customHeight="1">
      <c r="A82" s="179" t="s">
        <v>225</v>
      </c>
      <c r="B82" s="174" t="s">
        <v>226</v>
      </c>
      <c r="C82" s="93"/>
      <c r="D82" s="93"/>
      <c r="E82" s="93"/>
    </row>
    <row r="83" spans="1:5" s="172" customFormat="1" ht="12" customHeight="1">
      <c r="A83" s="179" t="s">
        <v>227</v>
      </c>
      <c r="B83" s="174" t="s">
        <v>228</v>
      </c>
      <c r="C83" s="93"/>
      <c r="D83" s="93"/>
      <c r="E83" s="93"/>
    </row>
    <row r="84" spans="1:5" s="172" customFormat="1" ht="12" customHeight="1" thickBot="1">
      <c r="A84" s="180" t="s">
        <v>229</v>
      </c>
      <c r="B84" s="175" t="s">
        <v>230</v>
      </c>
      <c r="C84" s="93"/>
      <c r="D84" s="93"/>
      <c r="E84" s="93"/>
    </row>
    <row r="85" spans="1:5" s="172" customFormat="1" ht="13.5" customHeight="1" thickBot="1">
      <c r="A85" s="176" t="s">
        <v>231</v>
      </c>
      <c r="B85" s="83" t="s">
        <v>232</v>
      </c>
      <c r="C85" s="208"/>
      <c r="D85" s="208"/>
      <c r="E85" s="208"/>
    </row>
    <row r="86" spans="1:5" s="172" customFormat="1" ht="15.75" customHeight="1" thickBot="1">
      <c r="A86" s="176" t="s">
        <v>233</v>
      </c>
      <c r="B86" s="181" t="s">
        <v>234</v>
      </c>
      <c r="C86" s="94">
        <f>+C63+C67+C72+C75+C80+C85</f>
        <v>156809277</v>
      </c>
      <c r="D86" s="94">
        <f>+D63+D67+D72+D75+D80+D85</f>
        <v>486314715</v>
      </c>
      <c r="E86" s="94">
        <f>+E63+E67+E72+E75+E80+E85</f>
        <v>483705743</v>
      </c>
    </row>
    <row r="87" spans="1:5" s="172" customFormat="1" ht="16.5" customHeight="1" thickBot="1">
      <c r="A87" s="182" t="s">
        <v>247</v>
      </c>
      <c r="B87" s="183" t="s">
        <v>235</v>
      </c>
      <c r="C87" s="94">
        <f>+C62+C86</f>
        <v>452558301</v>
      </c>
      <c r="D87" s="94">
        <f>+D62+D86</f>
        <v>859662307</v>
      </c>
      <c r="E87" s="94">
        <f>+E62+E86</f>
        <v>898254235</v>
      </c>
    </row>
    <row r="88" spans="1:5" s="172" customFormat="1" ht="16.5" customHeight="1" thickBot="1">
      <c r="A88" s="199"/>
      <c r="B88" s="155" t="s">
        <v>420</v>
      </c>
      <c r="C88" s="184">
        <f>-C79</f>
        <v>-146899277</v>
      </c>
      <c r="D88" s="184">
        <f>-D79</f>
        <v>-152843604</v>
      </c>
      <c r="E88" s="184">
        <f>-E79</f>
        <v>-146026032</v>
      </c>
    </row>
    <row r="89" spans="1:5" s="172" customFormat="1" ht="16.5" customHeight="1" thickBot="1">
      <c r="A89" s="199"/>
      <c r="B89" s="155" t="s">
        <v>419</v>
      </c>
      <c r="C89" s="184">
        <f>SUM(C87:C88)</f>
        <v>305659024</v>
      </c>
      <c r="D89" s="184">
        <f>SUM(D87:D88)</f>
        <v>706818703</v>
      </c>
      <c r="E89" s="184">
        <f>SUM(E87:E88)</f>
        <v>752228203</v>
      </c>
    </row>
    <row r="90" spans="1:5" ht="16.5" customHeight="1">
      <c r="A90" s="324" t="s">
        <v>34</v>
      </c>
      <c r="B90" s="324"/>
      <c r="C90" s="324"/>
      <c r="D90" s="324"/>
      <c r="E90" s="156"/>
    </row>
    <row r="91" spans="1:5" ht="16.5" customHeight="1" thickBot="1">
      <c r="A91" s="326" t="s">
        <v>87</v>
      </c>
      <c r="B91" s="326"/>
      <c r="C91" s="52" t="s">
        <v>357</v>
      </c>
      <c r="D91" s="52"/>
      <c r="E91" s="52"/>
    </row>
    <row r="92" spans="1:5" ht="37.5" customHeight="1" thickBot="1">
      <c r="A92" s="21" t="s">
        <v>51</v>
      </c>
      <c r="B92" s="22" t="s">
        <v>35</v>
      </c>
      <c r="C92" s="28" t="s">
        <v>398</v>
      </c>
      <c r="D92" s="248" t="s">
        <v>472</v>
      </c>
      <c r="E92" s="248" t="s">
        <v>473</v>
      </c>
    </row>
    <row r="93" spans="1:5" s="171" customFormat="1" ht="12" customHeight="1" thickBot="1">
      <c r="A93" s="25">
        <v>1</v>
      </c>
      <c r="B93" s="26">
        <v>2</v>
      </c>
      <c r="C93" s="27">
        <v>3</v>
      </c>
      <c r="D93" s="271">
        <v>5</v>
      </c>
      <c r="E93" s="271"/>
    </row>
    <row r="94" spans="1:5" ht="12" customHeight="1" thickBot="1">
      <c r="A94" s="20" t="s">
        <v>6</v>
      </c>
      <c r="B94" s="24" t="s">
        <v>250</v>
      </c>
      <c r="C94" s="87">
        <f>SUM(C95:C99)</f>
        <v>293793942</v>
      </c>
      <c r="D94" s="268">
        <f>SUM(D95:D99)</f>
        <v>407248382</v>
      </c>
      <c r="E94" s="268">
        <f>SUM(E95:E99)</f>
        <v>378364794</v>
      </c>
    </row>
    <row r="95" spans="1:5" ht="12" customHeight="1">
      <c r="A95" s="15" t="s">
        <v>63</v>
      </c>
      <c r="B95" s="8" t="s">
        <v>36</v>
      </c>
      <c r="C95" s="89">
        <f>'5.1. sz. mell Önkorm'!C91+'5.2. sz. mell-Hivatal'!C48+'5.3. sz. mell-Óvoda'!C46</f>
        <v>127412600</v>
      </c>
      <c r="D95" s="89">
        <f>'5.1. sz. mell Önkorm'!D91+'5.2. sz. mell-Hivatal'!D48+'5.3. sz. mell-Óvoda'!D46</f>
        <v>144746692</v>
      </c>
      <c r="E95" s="91">
        <f>'5.1. sz. mell Önkorm'!E91+'5.2. sz. mell-Hivatal'!E48+'5.3. sz. mell-Óvoda'!E46</f>
        <v>141707642</v>
      </c>
    </row>
    <row r="96" spans="1:5" ht="12" customHeight="1">
      <c r="A96" s="12" t="s">
        <v>64</v>
      </c>
      <c r="B96" s="6" t="s">
        <v>104</v>
      </c>
      <c r="C96" s="90">
        <f>'5.1. sz. mell Önkorm'!C92+'5.2. sz. mell-Hivatal'!C49+'5.3. sz. mell-Óvoda'!C47</f>
        <v>24171430</v>
      </c>
      <c r="D96" s="90">
        <f>'5.1. sz. mell Önkorm'!D92+'5.2. sz. mell-Hivatal'!D49+'5.3. sz. mell-Óvoda'!D47</f>
        <v>27487596</v>
      </c>
      <c r="E96" s="91">
        <f>'5.1. sz. mell Önkorm'!E92+'5.2. sz. mell-Hivatal'!E49+'5.3. sz. mell-Óvoda'!E47</f>
        <v>26814321</v>
      </c>
    </row>
    <row r="97" spans="1:5" ht="12" customHeight="1">
      <c r="A97" s="12" t="s">
        <v>65</v>
      </c>
      <c r="B97" s="6" t="s">
        <v>82</v>
      </c>
      <c r="C97" s="92">
        <f>'5.1. sz. mell Önkorm'!C93+'5.2. sz. mell-Hivatal'!C50+'5.3. sz. mell-Óvoda'!C48</f>
        <v>75228078</v>
      </c>
      <c r="D97" s="92">
        <f>'5.1. sz. mell Önkorm'!D93+'5.2. sz. mell-Hivatal'!D50+'5.3. sz. mell-Óvoda'!D48</f>
        <v>141693715</v>
      </c>
      <c r="E97" s="91">
        <f>'5.1. sz. mell Önkorm'!E93+'5.2. sz. mell-Hivatal'!E50+'5.3. sz. mell-Óvoda'!E48</f>
        <v>117305960</v>
      </c>
    </row>
    <row r="98" spans="1:5" ht="12" customHeight="1">
      <c r="A98" s="12" t="s">
        <v>66</v>
      </c>
      <c r="B98" s="9" t="s">
        <v>105</v>
      </c>
      <c r="C98" s="92">
        <f>'5.1. sz. mell Önkorm'!C94</f>
        <v>3000000</v>
      </c>
      <c r="D98" s="92">
        <f>'5.1. sz. mell Önkorm'!D94</f>
        <v>3000000</v>
      </c>
      <c r="E98" s="91">
        <f>'5.1. sz. mell Önkorm'!E94+'5.2. sz. mell-Hivatal'!E51+'5.3. sz. mell-Óvoda'!E49</f>
        <v>2369506</v>
      </c>
    </row>
    <row r="99" spans="1:5" ht="12" customHeight="1">
      <c r="A99" s="12" t="s">
        <v>74</v>
      </c>
      <c r="B99" s="17" t="s">
        <v>106</v>
      </c>
      <c r="C99" s="92">
        <f>SUM(C100:C109)</f>
        <v>63981834</v>
      </c>
      <c r="D99" s="92">
        <f>SUM(D100:D109)</f>
        <v>90320379</v>
      </c>
      <c r="E99" s="92">
        <f>SUM(E100:E109)</f>
        <v>90167365</v>
      </c>
    </row>
    <row r="100" spans="1:5" ht="12" customHeight="1">
      <c r="A100" s="12" t="s">
        <v>67</v>
      </c>
      <c r="B100" s="6" t="s">
        <v>251</v>
      </c>
      <c r="C100" s="92"/>
      <c r="D100" s="92">
        <f>'5.1. sz. mell Önkorm'!D96+'5.2. sz. mell-Hivatal'!D52+'5.3. sz. mell-Óvoda'!D50</f>
        <v>794292</v>
      </c>
      <c r="E100" s="92">
        <f>'5.1. sz. mell Önkorm'!E96+'5.2. sz. mell-Hivatal'!E52+'5.3. sz. mell-Óvoda'!E50</f>
        <v>794292</v>
      </c>
    </row>
    <row r="101" spans="1:5" ht="12" customHeight="1">
      <c r="A101" s="12" t="s">
        <v>68</v>
      </c>
      <c r="B101" s="54" t="s">
        <v>252</v>
      </c>
      <c r="C101" s="92"/>
      <c r="D101" s="92"/>
      <c r="E101" s="92"/>
    </row>
    <row r="102" spans="1:5" ht="12" customHeight="1">
      <c r="A102" s="12" t="s">
        <v>75</v>
      </c>
      <c r="B102" s="55" t="s">
        <v>253</v>
      </c>
      <c r="C102" s="92"/>
      <c r="D102" s="92"/>
      <c r="E102" s="92"/>
    </row>
    <row r="103" spans="1:5" ht="12" customHeight="1">
      <c r="A103" s="12" t="s">
        <v>76</v>
      </c>
      <c r="B103" s="55" t="s">
        <v>254</v>
      </c>
      <c r="C103" s="92"/>
      <c r="D103" s="92"/>
      <c r="E103" s="92"/>
    </row>
    <row r="104" spans="1:5" ht="12" customHeight="1">
      <c r="A104" s="12" t="s">
        <v>77</v>
      </c>
      <c r="B104" s="54" t="s">
        <v>255</v>
      </c>
      <c r="C104" s="92">
        <f>'5.1. sz. mell Önkorm'!C100</f>
        <v>6481834</v>
      </c>
      <c r="D104" s="92">
        <f>'5.1. sz. mell Önkorm'!D100</f>
        <v>7781834</v>
      </c>
      <c r="E104" s="92">
        <f>'5.1. sz. mell Önkorm'!E100</f>
        <v>7664866</v>
      </c>
    </row>
    <row r="105" spans="1:5" ht="12" customHeight="1">
      <c r="A105" s="12" t="s">
        <v>78</v>
      </c>
      <c r="B105" s="54" t="s">
        <v>256</v>
      </c>
      <c r="C105" s="92">
        <f>'5.1. sz. mell Önkorm'!C101</f>
        <v>0</v>
      </c>
      <c r="D105" s="92"/>
      <c r="E105" s="92"/>
    </row>
    <row r="106" spans="1:5" ht="12" customHeight="1">
      <c r="A106" s="12" t="s">
        <v>80</v>
      </c>
      <c r="B106" s="55" t="s">
        <v>257</v>
      </c>
      <c r="C106" s="92">
        <f>'5.1. sz. mell Önkorm'!C102</f>
        <v>0</v>
      </c>
      <c r="D106" s="92">
        <f>'5.1. sz. mell Önkorm'!D102</f>
        <v>20000000</v>
      </c>
      <c r="E106" s="92">
        <f>'5.1. sz. mell Önkorm'!E102</f>
        <v>20000000</v>
      </c>
    </row>
    <row r="107" spans="1:5" ht="12" customHeight="1">
      <c r="A107" s="11" t="s">
        <v>107</v>
      </c>
      <c r="B107" s="56" t="s">
        <v>258</v>
      </c>
      <c r="C107" s="92">
        <f>'5.1. sz. mell Önkorm'!C103</f>
        <v>0</v>
      </c>
      <c r="D107" s="92"/>
      <c r="E107" s="92"/>
    </row>
    <row r="108" spans="1:5" ht="12" customHeight="1">
      <c r="A108" s="12" t="s">
        <v>248</v>
      </c>
      <c r="B108" s="56" t="s">
        <v>259</v>
      </c>
      <c r="C108" s="92">
        <f>'5.1. sz. mell Önkorm'!C104</f>
        <v>0</v>
      </c>
      <c r="D108" s="92"/>
      <c r="E108" s="92"/>
    </row>
    <row r="109" spans="1:5" ht="12" customHeight="1" thickBot="1">
      <c r="A109" s="16" t="s">
        <v>249</v>
      </c>
      <c r="B109" s="57" t="s">
        <v>260</v>
      </c>
      <c r="C109" s="92">
        <f>'5.1. sz. mell Önkorm'!C105</f>
        <v>57500000</v>
      </c>
      <c r="D109" s="92">
        <f>'5.1. sz. mell Önkorm'!D105</f>
        <v>61744253</v>
      </c>
      <c r="E109" s="92">
        <f>'5.1. sz. mell Önkorm'!E105</f>
        <v>61708207</v>
      </c>
    </row>
    <row r="110" spans="1:5" ht="12" customHeight="1" thickBot="1">
      <c r="A110" s="18" t="s">
        <v>7</v>
      </c>
      <c r="B110" s="23" t="s">
        <v>261</v>
      </c>
      <c r="C110" s="88">
        <f>+C111+C113+C115</f>
        <v>9378500</v>
      </c>
      <c r="D110" s="88">
        <f>+D111+D113+D115</f>
        <v>293150117</v>
      </c>
      <c r="E110" s="88">
        <f>+E111+E113+E115</f>
        <v>242892597</v>
      </c>
    </row>
    <row r="111" spans="1:5" ht="12" customHeight="1">
      <c r="A111" s="13" t="s">
        <v>69</v>
      </c>
      <c r="B111" s="6" t="s">
        <v>119</v>
      </c>
      <c r="C111" s="91">
        <f>'5.1. sz. mell Önkorm'!C107+'5.2. sz. mell-Hivatal'!C54+'5.3. sz. mell-Óvoda'!C52</f>
        <v>1968500</v>
      </c>
      <c r="D111" s="91">
        <f>'5.1. sz. mell Önkorm'!D107+'5.2. sz. mell-Hivatal'!D54+'5.3. sz. mell-Óvoda'!D52</f>
        <v>279619846</v>
      </c>
      <c r="E111" s="91">
        <f>'5.1. sz. mell Önkorm'!E107+'5.2. sz. mell-Hivatal'!E54+'5.3. sz. mell-Óvoda'!E52</f>
        <v>230379617</v>
      </c>
    </row>
    <row r="112" spans="1:5" ht="12" customHeight="1">
      <c r="A112" s="13" t="s">
        <v>70</v>
      </c>
      <c r="B112" s="10" t="s">
        <v>265</v>
      </c>
      <c r="C112" s="91"/>
      <c r="D112" s="91"/>
      <c r="E112" s="91"/>
    </row>
    <row r="113" spans="1:5" ht="12" customHeight="1">
      <c r="A113" s="13" t="s">
        <v>71</v>
      </c>
      <c r="B113" s="10" t="s">
        <v>108</v>
      </c>
      <c r="C113" s="91">
        <f>'5.1. sz. mell Önkorm'!C109+'5.2. sz. mell-Hivatal'!C56+'5.3. sz. mell-Óvoda'!C54</f>
        <v>0</v>
      </c>
      <c r="D113" s="91">
        <f>'5.1. sz. mell Önkorm'!D109+'5.2. sz. mell-Hivatal'!D56+'5.3. sz. mell-Óvoda'!D54</f>
        <v>0</v>
      </c>
      <c r="E113" s="91">
        <f>'5.1. sz. mell Önkorm'!E109+'5.2. sz. mell-Hivatal'!E56+'5.3. sz. mell-Óvoda'!E54</f>
        <v>0</v>
      </c>
    </row>
    <row r="114" spans="1:5" ht="12" customHeight="1">
      <c r="A114" s="13" t="s">
        <v>72</v>
      </c>
      <c r="B114" s="10" t="s">
        <v>266</v>
      </c>
      <c r="C114" s="81"/>
      <c r="D114" s="81"/>
      <c r="E114" s="81"/>
    </row>
    <row r="115" spans="1:5" ht="12" customHeight="1">
      <c r="A115" s="13" t="s">
        <v>73</v>
      </c>
      <c r="B115" s="85" t="s">
        <v>121</v>
      </c>
      <c r="C115" s="81">
        <f>SUM(C116:C123)</f>
        <v>7410000</v>
      </c>
      <c r="D115" s="81">
        <f>SUM(D116:D123)</f>
        <v>13530271</v>
      </c>
      <c r="E115" s="81">
        <f>SUM(E116:E123)</f>
        <v>12512980</v>
      </c>
    </row>
    <row r="116" spans="1:5" ht="12" customHeight="1">
      <c r="A116" s="13" t="s">
        <v>79</v>
      </c>
      <c r="B116" s="84" t="s">
        <v>340</v>
      </c>
      <c r="C116" s="81"/>
      <c r="D116" s="81"/>
      <c r="E116" s="81"/>
    </row>
    <row r="117" spans="1:5" ht="12" customHeight="1">
      <c r="A117" s="13" t="s">
        <v>81</v>
      </c>
      <c r="B117" s="170" t="s">
        <v>271</v>
      </c>
      <c r="C117" s="81"/>
      <c r="D117" s="81"/>
      <c r="E117" s="81"/>
    </row>
    <row r="118" spans="1:5" ht="22.5">
      <c r="A118" s="13" t="s">
        <v>109</v>
      </c>
      <c r="B118" s="55" t="s">
        <v>254</v>
      </c>
      <c r="C118" s="81"/>
      <c r="D118" s="81"/>
      <c r="E118" s="81"/>
    </row>
    <row r="119" spans="1:5" ht="12" customHeight="1">
      <c r="A119" s="13" t="s">
        <v>110</v>
      </c>
      <c r="B119" s="55" t="s">
        <v>270</v>
      </c>
      <c r="C119" s="81"/>
      <c r="D119" s="91">
        <f>'5.1. sz. mell Önkorm'!D115</f>
        <v>122141</v>
      </c>
      <c r="E119" s="91">
        <f>'5.1. sz. mell Önkorm'!E115</f>
        <v>122141</v>
      </c>
    </row>
    <row r="120" spans="1:5" ht="12" customHeight="1">
      <c r="A120" s="13" t="s">
        <v>111</v>
      </c>
      <c r="B120" s="55" t="s">
        <v>269</v>
      </c>
      <c r="C120" s="81"/>
      <c r="D120" s="91">
        <f>'5.1. sz. mell Önkorm'!D116</f>
        <v>0</v>
      </c>
      <c r="E120" s="81"/>
    </row>
    <row r="121" spans="1:5" ht="12" customHeight="1">
      <c r="A121" s="13" t="s">
        <v>262</v>
      </c>
      <c r="B121" s="55" t="s">
        <v>257</v>
      </c>
      <c r="C121" s="81"/>
      <c r="D121" s="91">
        <f>'5.1. sz. mell Önkorm'!D117</f>
        <v>0</v>
      </c>
      <c r="E121" s="91"/>
    </row>
    <row r="122" spans="1:5" ht="12" customHeight="1">
      <c r="A122" s="13" t="s">
        <v>263</v>
      </c>
      <c r="B122" s="55" t="s">
        <v>268</v>
      </c>
      <c r="C122" s="81"/>
      <c r="D122" s="91">
        <f>'5.1. sz. mell Önkorm'!D118</f>
        <v>0</v>
      </c>
      <c r="E122" s="81"/>
    </row>
    <row r="123" spans="1:5" ht="16.5" thickBot="1">
      <c r="A123" s="11" t="s">
        <v>264</v>
      </c>
      <c r="B123" s="55" t="s">
        <v>267</v>
      </c>
      <c r="C123" s="91">
        <f>'5.1. sz. mell Önkorm'!C119</f>
        <v>7410000</v>
      </c>
      <c r="D123" s="91">
        <f>'5.1. sz. mell Önkorm'!D119</f>
        <v>13408130</v>
      </c>
      <c r="E123" s="91">
        <f>'5.1. sz. mell Önkorm'!E119</f>
        <v>12390839</v>
      </c>
    </row>
    <row r="124" spans="1:5" ht="12" customHeight="1" thickBot="1">
      <c r="A124" s="18" t="s">
        <v>8</v>
      </c>
      <c r="B124" s="50" t="s">
        <v>272</v>
      </c>
      <c r="C124" s="88">
        <f>+C125+C126</f>
        <v>1844582</v>
      </c>
      <c r="D124" s="88">
        <f>+D125+D126</f>
        <v>1895027</v>
      </c>
      <c r="E124" s="88">
        <f>+E125+E126</f>
        <v>0</v>
      </c>
    </row>
    <row r="125" spans="1:5" ht="12" customHeight="1">
      <c r="A125" s="13" t="s">
        <v>52</v>
      </c>
      <c r="B125" s="7" t="s">
        <v>43</v>
      </c>
      <c r="C125" s="91">
        <f>'5.1. sz. mell Önkorm'!C121</f>
        <v>1844582</v>
      </c>
      <c r="D125" s="91">
        <f>'5.1. sz. mell Önkorm'!D121</f>
        <v>1895027</v>
      </c>
      <c r="E125" s="91">
        <f>'5.1. sz. mell Önkorm'!E121</f>
        <v>0</v>
      </c>
    </row>
    <row r="126" spans="1:5" ht="12" customHeight="1" thickBot="1">
      <c r="A126" s="14" t="s">
        <v>53</v>
      </c>
      <c r="B126" s="10" t="s">
        <v>44</v>
      </c>
      <c r="C126" s="92"/>
      <c r="D126" s="91"/>
      <c r="E126" s="91"/>
    </row>
    <row r="127" spans="1:5" ht="12" customHeight="1" thickBot="1">
      <c r="A127" s="18" t="s">
        <v>9</v>
      </c>
      <c r="B127" s="50" t="s">
        <v>273</v>
      </c>
      <c r="C127" s="88">
        <f>+C94+C110+C124</f>
        <v>305017024</v>
      </c>
      <c r="D127" s="88">
        <f>+D94+D110+D124</f>
        <v>702293526</v>
      </c>
      <c r="E127" s="88">
        <f>+E94+E110+E124</f>
        <v>621257391</v>
      </c>
    </row>
    <row r="128" spans="1:5" ht="12" customHeight="1" thickBot="1">
      <c r="A128" s="18" t="s">
        <v>10</v>
      </c>
      <c r="B128" s="50" t="s">
        <v>274</v>
      </c>
      <c r="C128" s="88">
        <f>+C129+C130+C131</f>
        <v>0</v>
      </c>
      <c r="D128" s="88">
        <f>+D129+D130+D131</f>
        <v>0</v>
      </c>
      <c r="E128" s="88">
        <f>+E129+E130+E131</f>
        <v>0</v>
      </c>
    </row>
    <row r="129" spans="1:5" ht="12" customHeight="1">
      <c r="A129" s="13" t="s">
        <v>56</v>
      </c>
      <c r="B129" s="7" t="s">
        <v>275</v>
      </c>
      <c r="C129" s="81"/>
      <c r="D129" s="81"/>
      <c r="E129" s="81"/>
    </row>
    <row r="130" spans="1:5" ht="12" customHeight="1">
      <c r="A130" s="13" t="s">
        <v>57</v>
      </c>
      <c r="B130" s="7" t="s">
        <v>276</v>
      </c>
      <c r="C130" s="81"/>
      <c r="D130" s="81"/>
      <c r="E130" s="81"/>
    </row>
    <row r="131" spans="1:5" ht="12" customHeight="1" thickBot="1">
      <c r="A131" s="11" t="s">
        <v>58</v>
      </c>
      <c r="B131" s="5" t="s">
        <v>277</v>
      </c>
      <c r="C131" s="81"/>
      <c r="D131" s="81"/>
      <c r="E131" s="81"/>
    </row>
    <row r="132" spans="1:5" ht="12" customHeight="1" thickBot="1">
      <c r="A132" s="18" t="s">
        <v>11</v>
      </c>
      <c r="B132" s="50" t="s">
        <v>308</v>
      </c>
      <c r="C132" s="88">
        <f>+C133+C134+C135+C136</f>
        <v>0</v>
      </c>
      <c r="D132" s="88">
        <f>+D133+D134+D135+D136</f>
        <v>0</v>
      </c>
      <c r="E132" s="88">
        <f>+E133+E134+E135+E136</f>
        <v>0</v>
      </c>
    </row>
    <row r="133" spans="1:5" ht="12" customHeight="1">
      <c r="A133" s="13" t="s">
        <v>59</v>
      </c>
      <c r="B133" s="7" t="s">
        <v>278</v>
      </c>
      <c r="C133" s="81"/>
      <c r="D133" s="81"/>
      <c r="E133" s="81"/>
    </row>
    <row r="134" spans="1:5" ht="12" customHeight="1">
      <c r="A134" s="13" t="s">
        <v>60</v>
      </c>
      <c r="B134" s="7" t="s">
        <v>279</v>
      </c>
      <c r="C134" s="81"/>
      <c r="D134" s="81"/>
      <c r="E134" s="81"/>
    </row>
    <row r="135" spans="1:5" ht="12" customHeight="1">
      <c r="A135" s="13" t="s">
        <v>181</v>
      </c>
      <c r="B135" s="7" t="s">
        <v>280</v>
      </c>
      <c r="C135" s="81"/>
      <c r="D135" s="81"/>
      <c r="E135" s="81"/>
    </row>
    <row r="136" spans="1:5" ht="12" customHeight="1" thickBot="1">
      <c r="A136" s="11" t="s">
        <v>182</v>
      </c>
      <c r="B136" s="5" t="s">
        <v>281</v>
      </c>
      <c r="C136" s="81"/>
      <c r="D136" s="81"/>
      <c r="E136" s="81"/>
    </row>
    <row r="137" spans="1:5" ht="12" customHeight="1" thickBot="1">
      <c r="A137" s="18" t="s">
        <v>12</v>
      </c>
      <c r="B137" s="50" t="s">
        <v>282</v>
      </c>
      <c r="C137" s="94">
        <f>+C138+C139+C140+C141+C142</f>
        <v>147541277</v>
      </c>
      <c r="D137" s="94">
        <f>+D138+D139+D140+D141+D142</f>
        <v>157368781</v>
      </c>
      <c r="E137" s="94">
        <f>+E138+E139+E140+E141+E142</f>
        <v>150549141</v>
      </c>
    </row>
    <row r="138" spans="1:5" ht="12" customHeight="1">
      <c r="A138" s="13" t="s">
        <v>61</v>
      </c>
      <c r="B138" s="7" t="s">
        <v>283</v>
      </c>
      <c r="C138" s="81"/>
      <c r="D138" s="91">
        <f>SUM(C138:C138)</f>
        <v>0</v>
      </c>
      <c r="E138" s="91"/>
    </row>
    <row r="139" spans="1:5" ht="12" customHeight="1">
      <c r="A139" s="13" t="s">
        <v>62</v>
      </c>
      <c r="B139" s="7" t="s">
        <v>293</v>
      </c>
      <c r="C139" s="81"/>
      <c r="D139" s="91">
        <f>'5.1. sz. mell Önkorm'!D135</f>
        <v>3813413</v>
      </c>
      <c r="E139" s="91">
        <f>'5.1. sz. mell Önkorm'!E135</f>
        <v>3813413</v>
      </c>
    </row>
    <row r="140" spans="1:5" ht="12" customHeight="1">
      <c r="A140" s="13" t="s">
        <v>194</v>
      </c>
      <c r="B140" s="7" t="s">
        <v>343</v>
      </c>
      <c r="C140" s="81">
        <f>'5.1. sz. mell Önkorm'!C136</f>
        <v>146899277</v>
      </c>
      <c r="D140" s="81">
        <f>'5.1. sz. mell Önkorm'!D136</f>
        <v>152843604</v>
      </c>
      <c r="E140" s="81">
        <f>'5.1. sz. mell Önkorm'!E136</f>
        <v>146026032</v>
      </c>
    </row>
    <row r="141" spans="1:5" ht="12" customHeight="1">
      <c r="A141" s="13" t="s">
        <v>195</v>
      </c>
      <c r="B141" s="7" t="s">
        <v>284</v>
      </c>
      <c r="C141" s="81"/>
      <c r="D141" s="81"/>
      <c r="E141" s="91">
        <f>'5.1. sz. mell Önkorm'!E137</f>
        <v>0</v>
      </c>
    </row>
    <row r="142" spans="1:5" ht="12" customHeight="1" thickBot="1">
      <c r="A142" s="13" t="s">
        <v>342</v>
      </c>
      <c r="B142" s="7" t="s">
        <v>285</v>
      </c>
      <c r="C142" s="81">
        <f>'5.1. sz. mell Önkorm'!C138</f>
        <v>642000</v>
      </c>
      <c r="D142" s="91">
        <f>'5.1. sz. mell Önkorm'!D138</f>
        <v>711764</v>
      </c>
      <c r="E142" s="91">
        <f>'5.1. sz. mell Önkorm'!E138</f>
        <v>709696</v>
      </c>
    </row>
    <row r="143" spans="1:5" ht="12" customHeight="1" thickBot="1">
      <c r="A143" s="18" t="s">
        <v>13</v>
      </c>
      <c r="B143" s="50" t="s">
        <v>286</v>
      </c>
      <c r="C143" s="97">
        <f>+C144+C145+C146+C147</f>
        <v>0</v>
      </c>
      <c r="D143" s="97"/>
      <c r="E143" s="97"/>
    </row>
    <row r="144" spans="1:5" ht="12" customHeight="1">
      <c r="A144" s="13" t="s">
        <v>102</v>
      </c>
      <c r="B144" s="7" t="s">
        <v>287</v>
      </c>
      <c r="C144" s="81"/>
      <c r="D144" s="81"/>
      <c r="E144" s="81"/>
    </row>
    <row r="145" spans="1:5" ht="12" customHeight="1">
      <c r="A145" s="13" t="s">
        <v>103</v>
      </c>
      <c r="B145" s="7" t="s">
        <v>288</v>
      </c>
      <c r="C145" s="81"/>
      <c r="D145" s="81"/>
      <c r="E145" s="81"/>
    </row>
    <row r="146" spans="1:5" ht="12" customHeight="1">
      <c r="A146" s="13" t="s">
        <v>120</v>
      </c>
      <c r="B146" s="7" t="s">
        <v>289</v>
      </c>
      <c r="C146" s="81"/>
      <c r="D146" s="81"/>
      <c r="E146" s="81"/>
    </row>
    <row r="147" spans="1:5" ht="12" customHeight="1" thickBot="1">
      <c r="A147" s="13" t="s">
        <v>197</v>
      </c>
      <c r="B147" s="7" t="s">
        <v>290</v>
      </c>
      <c r="C147" s="81"/>
      <c r="D147" s="81"/>
      <c r="E147" s="81"/>
    </row>
    <row r="148" spans="1:8" ht="15" customHeight="1" thickBot="1">
      <c r="A148" s="18" t="s">
        <v>14</v>
      </c>
      <c r="B148" s="50" t="s">
        <v>291</v>
      </c>
      <c r="C148" s="184">
        <f>+C128+C132+C137+C143</f>
        <v>147541277</v>
      </c>
      <c r="D148" s="184">
        <f>+D128+D132+D137+D143</f>
        <v>157368781</v>
      </c>
      <c r="E148" s="184">
        <f>+E128+E132+E137+E143</f>
        <v>150549141</v>
      </c>
      <c r="F148" s="185"/>
      <c r="G148" s="185"/>
      <c r="H148" s="185"/>
    </row>
    <row r="149" spans="1:5" s="172" customFormat="1" ht="12.75" customHeight="1" thickBot="1">
      <c r="A149" s="86" t="s">
        <v>15</v>
      </c>
      <c r="B149" s="155" t="s">
        <v>292</v>
      </c>
      <c r="C149" s="184">
        <f>+C127+C148</f>
        <v>452558301</v>
      </c>
      <c r="D149" s="184">
        <f>+D127+D148</f>
        <v>859662307</v>
      </c>
      <c r="E149" s="184">
        <f>+E127+E148</f>
        <v>771806532</v>
      </c>
    </row>
    <row r="150" spans="1:5" ht="16.5" thickBot="1">
      <c r="A150" s="199"/>
      <c r="B150" s="155" t="s">
        <v>420</v>
      </c>
      <c r="C150" s="184">
        <f>-C140</f>
        <v>-146899277</v>
      </c>
      <c r="D150" s="184">
        <f>-D140</f>
        <v>-152843604</v>
      </c>
      <c r="E150" s="184">
        <f>-E140</f>
        <v>-146026032</v>
      </c>
    </row>
    <row r="151" spans="1:5" ht="16.5" thickBot="1">
      <c r="A151" s="199"/>
      <c r="B151" s="155" t="s">
        <v>419</v>
      </c>
      <c r="C151" s="184">
        <f>SUM(C149:C150)</f>
        <v>305659024</v>
      </c>
      <c r="D151" s="184">
        <f>SUM(D149:D150)</f>
        <v>706818703</v>
      </c>
      <c r="E151" s="184">
        <f>SUM(E149:E150)</f>
        <v>625780500</v>
      </c>
    </row>
  </sheetData>
  <sheetProtection/>
  <mergeCells count="5">
    <mergeCell ref="A90:D90"/>
    <mergeCell ref="A4:B4"/>
    <mergeCell ref="A91:B91"/>
    <mergeCell ref="A2:D2"/>
    <mergeCell ref="A3:D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7" r:id="rId1"/>
  <headerFooter alignWithMargins="0">
    <oddFooter>&amp;C&amp;P/&amp;N</oddFooter>
  </headerFooter>
  <rowBreaks count="3" manualBreakCount="3">
    <brk id="56" max="4" man="1"/>
    <brk id="89" max="4" man="1"/>
    <brk id="1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7.875" style="0" customWidth="1"/>
    <col min="2" max="2" width="25.875" style="0" customWidth="1"/>
    <col min="3" max="3" width="16.875" style="0" customWidth="1"/>
    <col min="4" max="4" width="17.375" style="0" customWidth="1"/>
    <col min="5" max="5" width="16.00390625" style="0" customWidth="1"/>
    <col min="6" max="6" width="12.875" style="0" bestFit="1" customWidth="1"/>
    <col min="7" max="7" width="17.625" style="0" customWidth="1"/>
    <col min="8" max="8" width="18.125" style="0" customWidth="1"/>
    <col min="9" max="9" width="20.50390625" style="0" customWidth="1"/>
  </cols>
  <sheetData>
    <row r="1" spans="1:9" ht="12.75">
      <c r="A1" s="285"/>
      <c r="B1" s="286"/>
      <c r="C1" s="343" t="s">
        <v>520</v>
      </c>
      <c r="D1" s="343"/>
      <c r="E1" s="343"/>
      <c r="F1" s="343"/>
      <c r="G1" s="343"/>
      <c r="H1" s="343"/>
      <c r="I1" s="343"/>
    </row>
    <row r="2" spans="1:9" ht="15.75">
      <c r="A2" s="344" t="s">
        <v>447</v>
      </c>
      <c r="B2" s="344"/>
      <c r="C2" s="344"/>
      <c r="D2" s="344"/>
      <c r="E2" s="344"/>
      <c r="F2" s="344"/>
      <c r="G2" s="344"/>
      <c r="H2" s="344"/>
      <c r="I2" s="344"/>
    </row>
    <row r="3" spans="1:9" ht="14.25" thickBot="1">
      <c r="A3" s="285"/>
      <c r="B3" s="286"/>
      <c r="C3" s="286"/>
      <c r="D3" s="286"/>
      <c r="E3" s="286"/>
      <c r="F3" s="286"/>
      <c r="G3" s="286"/>
      <c r="H3" s="286"/>
      <c r="I3" s="287" t="s">
        <v>448</v>
      </c>
    </row>
    <row r="4" spans="1:9" ht="16.5" thickBot="1">
      <c r="A4" s="345" t="s">
        <v>449</v>
      </c>
      <c r="B4" s="347" t="s">
        <v>450</v>
      </c>
      <c r="C4" s="347" t="s">
        <v>451</v>
      </c>
      <c r="D4" s="347" t="s">
        <v>452</v>
      </c>
      <c r="E4" s="347" t="s">
        <v>453</v>
      </c>
      <c r="F4" s="347" t="s">
        <v>454</v>
      </c>
      <c r="G4" s="349" t="s">
        <v>455</v>
      </c>
      <c r="H4" s="349"/>
      <c r="I4" s="350"/>
    </row>
    <row r="5" spans="1:9" ht="32.25" thickBot="1">
      <c r="A5" s="346"/>
      <c r="B5" s="348"/>
      <c r="C5" s="348"/>
      <c r="D5" s="348"/>
      <c r="E5" s="348"/>
      <c r="F5" s="348"/>
      <c r="G5" s="288" t="s">
        <v>456</v>
      </c>
      <c r="H5" s="288" t="s">
        <v>457</v>
      </c>
      <c r="I5" s="289" t="s">
        <v>458</v>
      </c>
    </row>
    <row r="6" spans="1:9" ht="16.5" thickBot="1">
      <c r="A6" s="290" t="s">
        <v>459</v>
      </c>
      <c r="B6" s="288" t="s">
        <v>460</v>
      </c>
      <c r="C6" s="288" t="s">
        <v>461</v>
      </c>
      <c r="D6" s="288" t="s">
        <v>462</v>
      </c>
      <c r="E6" s="288" t="s">
        <v>463</v>
      </c>
      <c r="F6" s="288" t="s">
        <v>464</v>
      </c>
      <c r="G6" s="288" t="s">
        <v>465</v>
      </c>
      <c r="H6" s="288" t="s">
        <v>466</v>
      </c>
      <c r="I6" s="289" t="s">
        <v>467</v>
      </c>
    </row>
    <row r="7" spans="1:9" ht="31.5">
      <c r="A7" s="291" t="s">
        <v>6</v>
      </c>
      <c r="B7" s="292" t="s">
        <v>348</v>
      </c>
      <c r="C7" s="293">
        <v>124509519</v>
      </c>
      <c r="D7" s="293">
        <v>84507158</v>
      </c>
      <c r="E7" s="293">
        <f>C7-D7</f>
        <v>40002361</v>
      </c>
      <c r="F7" s="293">
        <v>-83504</v>
      </c>
      <c r="G7" s="294">
        <f>C7+F7</f>
        <v>124426015</v>
      </c>
      <c r="H7" s="293">
        <f>G7-I7</f>
        <v>46288694</v>
      </c>
      <c r="I7" s="295">
        <v>78137321</v>
      </c>
    </row>
    <row r="8" spans="1:9" ht="15.75">
      <c r="A8" s="296" t="s">
        <v>7</v>
      </c>
      <c r="B8" s="297" t="s">
        <v>468</v>
      </c>
      <c r="C8" s="298">
        <v>613383</v>
      </c>
      <c r="D8" s="298"/>
      <c r="E8" s="298">
        <f>C8-D8</f>
        <v>613383</v>
      </c>
      <c r="F8" s="298"/>
      <c r="G8" s="294">
        <f>C8+F8</f>
        <v>613383</v>
      </c>
      <c r="H8" s="298">
        <v>613383</v>
      </c>
      <c r="I8" s="299"/>
    </row>
    <row r="9" spans="1:9" ht="32.25" thickBot="1">
      <c r="A9" s="296" t="s">
        <v>8</v>
      </c>
      <c r="B9" s="297" t="s">
        <v>341</v>
      </c>
      <c r="C9" s="298">
        <v>1324801</v>
      </c>
      <c r="D9" s="298"/>
      <c r="E9" s="298">
        <f>C9-D9</f>
        <v>1324801</v>
      </c>
      <c r="F9" s="298">
        <v>-551689</v>
      </c>
      <c r="G9" s="294">
        <f>C9+F9</f>
        <v>773112</v>
      </c>
      <c r="H9" s="298">
        <v>773112</v>
      </c>
      <c r="I9" s="299"/>
    </row>
    <row r="10" spans="1:9" ht="16.5" thickBot="1">
      <c r="A10" s="341" t="s">
        <v>469</v>
      </c>
      <c r="B10" s="342"/>
      <c r="C10" s="300">
        <f aca="true" t="shared" si="0" ref="C10:I10">SUM(C7:C9)</f>
        <v>126447703</v>
      </c>
      <c r="D10" s="300">
        <f t="shared" si="0"/>
        <v>84507158</v>
      </c>
      <c r="E10" s="300">
        <f t="shared" si="0"/>
        <v>41940545</v>
      </c>
      <c r="F10" s="300">
        <f t="shared" si="0"/>
        <v>-635193</v>
      </c>
      <c r="G10" s="300">
        <f t="shared" si="0"/>
        <v>125812510</v>
      </c>
      <c r="H10" s="300">
        <f t="shared" si="0"/>
        <v>47675189</v>
      </c>
      <c r="I10" s="301">
        <f t="shared" si="0"/>
        <v>78137321</v>
      </c>
    </row>
    <row r="11" spans="1:9" ht="15">
      <c r="A11" s="302"/>
      <c r="B11" s="303"/>
      <c r="C11" s="303"/>
      <c r="D11" s="303"/>
      <c r="E11" s="303"/>
      <c r="F11" s="303"/>
      <c r="G11" s="303"/>
      <c r="H11" s="303"/>
      <c r="I11" s="303"/>
    </row>
  </sheetData>
  <sheetProtection/>
  <mergeCells count="10">
    <mergeCell ref="A10:B10"/>
    <mergeCell ref="C1:I1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0.7" right="0.7" top="0.75" bottom="0.75" header="0.3" footer="0.3"/>
  <pageSetup fitToHeight="0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="130" zoomScaleNormal="130" zoomScalePageLayoutView="0" workbookViewId="0" topLeftCell="A1">
      <selection activeCell="B1" sqref="B1"/>
    </sheetView>
  </sheetViews>
  <sheetFormatPr defaultColWidth="9.00390625" defaultRowHeight="12.75"/>
  <cols>
    <col min="1" max="1" width="9.50390625" style="156" customWidth="1"/>
    <col min="2" max="2" width="58.625" style="156" customWidth="1"/>
    <col min="3" max="5" width="13.625" style="157" customWidth="1"/>
    <col min="6" max="6" width="14.00390625" style="156" customWidth="1"/>
    <col min="7" max="7" width="8.00390625" style="156" customWidth="1"/>
    <col min="8" max="8" width="7.875" style="156" customWidth="1"/>
    <col min="9" max="16384" width="9.375" style="156" customWidth="1"/>
  </cols>
  <sheetData>
    <row r="1" spans="2:8" ht="15.75">
      <c r="B1" s="156" t="s">
        <v>512</v>
      </c>
      <c r="C1" s="275"/>
      <c r="D1" s="275"/>
      <c r="E1" s="275"/>
      <c r="F1" s="275"/>
      <c r="G1" s="275"/>
      <c r="H1" s="275"/>
    </row>
    <row r="2" spans="3:8" ht="15.75">
      <c r="C2" s="275"/>
      <c r="D2" s="275"/>
      <c r="E2" s="275"/>
      <c r="F2" s="275"/>
      <c r="G2" s="275"/>
      <c r="H2" s="275"/>
    </row>
    <row r="3" spans="1:8" ht="57.75" customHeight="1">
      <c r="A3" s="327" t="s">
        <v>479</v>
      </c>
      <c r="B3" s="327"/>
      <c r="C3" s="327"/>
      <c r="D3" s="327"/>
      <c r="E3" s="327"/>
      <c r="F3" s="327"/>
      <c r="G3" s="327"/>
      <c r="H3" s="327"/>
    </row>
    <row r="4" spans="1:8" ht="15.75" customHeight="1">
      <c r="A4" s="324" t="s">
        <v>4</v>
      </c>
      <c r="B4" s="324"/>
      <c r="C4" s="324"/>
      <c r="D4" s="324"/>
      <c r="E4" s="324"/>
      <c r="F4" s="324"/>
      <c r="G4" s="324"/>
      <c r="H4" s="324"/>
    </row>
    <row r="5" spans="1:8" ht="15.75" customHeight="1" thickBot="1">
      <c r="A5" s="325"/>
      <c r="B5" s="325"/>
      <c r="C5" s="329" t="s">
        <v>356</v>
      </c>
      <c r="D5" s="329"/>
      <c r="E5" s="329"/>
      <c r="F5" s="329"/>
      <c r="G5" s="329"/>
      <c r="H5" s="329"/>
    </row>
    <row r="6" spans="1:8" ht="37.5" customHeight="1" thickBot="1">
      <c r="A6" s="21" t="s">
        <v>51</v>
      </c>
      <c r="B6" s="22" t="s">
        <v>5</v>
      </c>
      <c r="C6" s="28" t="s">
        <v>474</v>
      </c>
      <c r="D6" s="248" t="s">
        <v>472</v>
      </c>
      <c r="E6" s="248" t="s">
        <v>473</v>
      </c>
      <c r="F6" s="247" t="s">
        <v>359</v>
      </c>
      <c r="G6" s="247" t="s">
        <v>389</v>
      </c>
      <c r="H6" s="247" t="s">
        <v>388</v>
      </c>
    </row>
    <row r="7" spans="1:8" s="171" customFormat="1" ht="12" customHeight="1" thickBot="1">
      <c r="A7" s="166">
        <v>1</v>
      </c>
      <c r="B7" s="167">
        <v>2</v>
      </c>
      <c r="C7" s="168">
        <v>3</v>
      </c>
      <c r="D7" s="168">
        <v>5</v>
      </c>
      <c r="E7" s="168"/>
      <c r="F7" s="168">
        <v>6</v>
      </c>
      <c r="G7" s="168">
        <v>7</v>
      </c>
      <c r="H7" s="168">
        <v>8</v>
      </c>
    </row>
    <row r="8" spans="1:8" s="172" customFormat="1" ht="12" customHeight="1" thickBot="1">
      <c r="A8" s="18" t="s">
        <v>6</v>
      </c>
      <c r="B8" s="307" t="s">
        <v>137</v>
      </c>
      <c r="C8" s="88">
        <f>'1.sz.mell.összevont mérl.'!C7</f>
        <v>109427944</v>
      </c>
      <c r="D8" s="88">
        <f>'1.sz.mell.összevont mérl.'!D7</f>
        <v>118103408</v>
      </c>
      <c r="E8" s="88">
        <f>'1.sz.mell.összevont mérl.'!E7</f>
        <v>118103408</v>
      </c>
      <c r="F8" s="88">
        <f>D8</f>
        <v>118103408</v>
      </c>
      <c r="G8" s="88"/>
      <c r="H8" s="88"/>
    </row>
    <row r="9" spans="1:8" s="172" customFormat="1" ht="12" customHeight="1" thickBot="1">
      <c r="A9" s="18" t="s">
        <v>7</v>
      </c>
      <c r="B9" s="308" t="s">
        <v>144</v>
      </c>
      <c r="C9" s="88">
        <f>C10</f>
        <v>21505000</v>
      </c>
      <c r="D9" s="88">
        <f>D10</f>
        <v>23459176</v>
      </c>
      <c r="E9" s="88">
        <f>E10</f>
        <v>23459176</v>
      </c>
      <c r="F9" s="88">
        <f>F10</f>
        <v>23459176</v>
      </c>
      <c r="G9" s="88"/>
      <c r="H9" s="88"/>
    </row>
    <row r="10" spans="1:8" s="172" customFormat="1" ht="12" customHeight="1">
      <c r="A10" s="12" t="s">
        <v>73</v>
      </c>
      <c r="B10" s="309" t="s">
        <v>147</v>
      </c>
      <c r="C10" s="91">
        <f>SUM(C11:C13)</f>
        <v>21505000</v>
      </c>
      <c r="D10" s="91">
        <f>SUM(D11:D13)</f>
        <v>23459176</v>
      </c>
      <c r="E10" s="91">
        <f>SUM(E11:E13)</f>
        <v>23459176</v>
      </c>
      <c r="F10" s="91">
        <f>E10</f>
        <v>23459176</v>
      </c>
      <c r="G10" s="91"/>
      <c r="H10" s="91"/>
    </row>
    <row r="11" spans="1:8" s="172" customFormat="1" ht="12" customHeight="1">
      <c r="A11" s="14"/>
      <c r="B11" s="310" t="s">
        <v>480</v>
      </c>
      <c r="C11" s="91"/>
      <c r="D11" s="91">
        <v>175076</v>
      </c>
      <c r="E11" s="91">
        <v>175076</v>
      </c>
      <c r="F11" s="91">
        <f>E11</f>
        <v>175076</v>
      </c>
      <c r="G11" s="91"/>
      <c r="H11" s="91"/>
    </row>
    <row r="12" spans="1:8" s="172" customFormat="1" ht="12" customHeight="1">
      <c r="A12" s="14"/>
      <c r="B12" s="311" t="s">
        <v>481</v>
      </c>
      <c r="C12" s="91"/>
      <c r="D12" s="91">
        <v>75000</v>
      </c>
      <c r="E12" s="91">
        <v>75000</v>
      </c>
      <c r="F12" s="91">
        <f>E12</f>
        <v>75000</v>
      </c>
      <c r="G12" s="91"/>
      <c r="H12" s="91"/>
    </row>
    <row r="13" spans="1:8" s="172" customFormat="1" ht="12" customHeight="1" thickBot="1">
      <c r="A13" s="14"/>
      <c r="B13" s="312" t="s">
        <v>360</v>
      </c>
      <c r="C13" s="91">
        <v>21505000</v>
      </c>
      <c r="D13" s="91">
        <v>23209100</v>
      </c>
      <c r="E13" s="91">
        <v>23209100</v>
      </c>
      <c r="F13" s="91">
        <f>E13</f>
        <v>23209100</v>
      </c>
      <c r="G13" s="91"/>
      <c r="H13" s="91"/>
    </row>
    <row r="14" spans="1:8" s="172" customFormat="1" ht="12" customHeight="1" thickBot="1">
      <c r="A14" s="18">
        <v>3</v>
      </c>
      <c r="B14" s="307" t="s">
        <v>149</v>
      </c>
      <c r="C14" s="88">
        <f aca="true" t="shared" si="0" ref="C14:H14">C15</f>
        <v>0</v>
      </c>
      <c r="D14" s="88">
        <f t="shared" si="0"/>
        <v>38086557</v>
      </c>
      <c r="E14" s="88">
        <f t="shared" si="0"/>
        <v>32191408</v>
      </c>
      <c r="F14" s="88">
        <f t="shared" si="0"/>
        <v>32191408</v>
      </c>
      <c r="G14" s="88">
        <f t="shared" si="0"/>
        <v>0</v>
      </c>
      <c r="H14" s="88">
        <f t="shared" si="0"/>
        <v>0</v>
      </c>
    </row>
    <row r="15" spans="1:8" s="172" customFormat="1" ht="13.5" thickBot="1">
      <c r="A15" s="13" t="s">
        <v>391</v>
      </c>
      <c r="B15" s="310" t="s">
        <v>152</v>
      </c>
      <c r="C15" s="91">
        <f>'1.sz.mell.összevont mérl.'!C21</f>
        <v>0</v>
      </c>
      <c r="D15" s="91">
        <f>'1.sz.mell.összevont mérl.'!D21</f>
        <v>38086557</v>
      </c>
      <c r="E15" s="91">
        <f>'1.sz.mell.összevont mérl.'!E21</f>
        <v>32191408</v>
      </c>
      <c r="F15" s="91">
        <f>E15</f>
        <v>32191408</v>
      </c>
      <c r="G15" s="91"/>
      <c r="H15" s="91"/>
    </row>
    <row r="16" spans="1:8" s="172" customFormat="1" ht="12" customHeight="1" thickBot="1">
      <c r="A16" s="18" t="s">
        <v>94</v>
      </c>
      <c r="B16" s="307" t="s">
        <v>154</v>
      </c>
      <c r="C16" s="94">
        <f>C17</f>
        <v>150000000</v>
      </c>
      <c r="D16" s="94">
        <f>D17</f>
        <v>156000000</v>
      </c>
      <c r="E16" s="94">
        <f>E17</f>
        <v>197454442</v>
      </c>
      <c r="F16" s="94">
        <f>SUM(F17,F20:F22)</f>
        <v>197454442</v>
      </c>
      <c r="G16" s="94"/>
      <c r="H16" s="94"/>
    </row>
    <row r="17" spans="1:8" s="172" customFormat="1" ht="12" customHeight="1">
      <c r="A17" s="13" t="s">
        <v>155</v>
      </c>
      <c r="B17" s="310" t="s">
        <v>161</v>
      </c>
      <c r="C17" s="91">
        <v>150000000</v>
      </c>
      <c r="D17" s="91">
        <v>156000000</v>
      </c>
      <c r="E17" s="91">
        <v>197454442</v>
      </c>
      <c r="F17" s="91">
        <f>SUM(F18:F19)</f>
        <v>187531941</v>
      </c>
      <c r="G17" s="91"/>
      <c r="H17" s="91"/>
    </row>
    <row r="18" spans="1:8" s="172" customFormat="1" ht="12" customHeight="1">
      <c r="A18" s="12" t="s">
        <v>156</v>
      </c>
      <c r="B18" s="309" t="s">
        <v>162</v>
      </c>
      <c r="C18" s="91">
        <v>24800000</v>
      </c>
      <c r="D18" s="91">
        <v>24800000</v>
      </c>
      <c r="E18" s="91">
        <v>26960434</v>
      </c>
      <c r="F18" s="91">
        <f>E18</f>
        <v>26960434</v>
      </c>
      <c r="G18" s="91"/>
      <c r="H18" s="91"/>
    </row>
    <row r="19" spans="1:8" s="172" customFormat="1" ht="12" customHeight="1">
      <c r="A19" s="12" t="s">
        <v>157</v>
      </c>
      <c r="B19" s="309" t="s">
        <v>163</v>
      </c>
      <c r="C19" s="91">
        <v>117600000</v>
      </c>
      <c r="D19" s="91">
        <v>123600000</v>
      </c>
      <c r="E19" s="91">
        <v>160571507</v>
      </c>
      <c r="F19" s="91">
        <f>E19</f>
        <v>160571507</v>
      </c>
      <c r="G19" s="91"/>
      <c r="H19" s="91"/>
    </row>
    <row r="20" spans="1:8" s="172" customFormat="1" ht="12" customHeight="1">
      <c r="A20" s="12" t="s">
        <v>158</v>
      </c>
      <c r="B20" s="309" t="s">
        <v>164</v>
      </c>
      <c r="C20" s="91">
        <v>7000000</v>
      </c>
      <c r="D20" s="91">
        <v>7000000</v>
      </c>
      <c r="E20" s="91">
        <v>8201625</v>
      </c>
      <c r="F20" s="91">
        <f>E20</f>
        <v>8201625</v>
      </c>
      <c r="G20" s="91"/>
      <c r="H20" s="91"/>
    </row>
    <row r="21" spans="1:8" s="172" customFormat="1" ht="12" customHeight="1">
      <c r="A21" s="12" t="s">
        <v>159</v>
      </c>
      <c r="B21" s="309" t="s">
        <v>165</v>
      </c>
      <c r="C21" s="91">
        <v>600000</v>
      </c>
      <c r="D21" s="91">
        <v>600000</v>
      </c>
      <c r="E21" s="91">
        <v>390300</v>
      </c>
      <c r="F21" s="91">
        <f>E21</f>
        <v>390300</v>
      </c>
      <c r="G21" s="91"/>
      <c r="H21" s="91"/>
    </row>
    <row r="22" spans="1:8" s="172" customFormat="1" ht="12" customHeight="1" thickBot="1">
      <c r="A22" s="14" t="s">
        <v>160</v>
      </c>
      <c r="B22" s="312" t="s">
        <v>166</v>
      </c>
      <c r="C22" s="91">
        <v>0</v>
      </c>
      <c r="D22" s="91">
        <v>0</v>
      </c>
      <c r="E22" s="91">
        <v>1330576</v>
      </c>
      <c r="F22" s="91">
        <f>E22</f>
        <v>1330576</v>
      </c>
      <c r="G22" s="91"/>
      <c r="H22" s="91"/>
    </row>
    <row r="23" spans="1:8" s="172" customFormat="1" ht="12" customHeight="1" thickBot="1">
      <c r="A23" s="18" t="s">
        <v>10</v>
      </c>
      <c r="B23" s="307" t="s">
        <v>167</v>
      </c>
      <c r="C23" s="88">
        <f>SUM(C30,C33)</f>
        <v>10816080</v>
      </c>
      <c r="D23" s="88">
        <f>SUM(D30,D33)</f>
        <v>13698451</v>
      </c>
      <c r="E23" s="88">
        <f>SUM(E30,E33)</f>
        <v>16103514</v>
      </c>
      <c r="F23" s="88">
        <f>SUM(F30,F33)</f>
        <v>16103514</v>
      </c>
      <c r="G23" s="88"/>
      <c r="H23" s="88"/>
    </row>
    <row r="24" spans="1:8" s="172" customFormat="1" ht="12" customHeight="1">
      <c r="A24" s="13" t="s">
        <v>56</v>
      </c>
      <c r="B24" s="310" t="s">
        <v>361</v>
      </c>
      <c r="C24" s="91">
        <v>2946080</v>
      </c>
      <c r="D24" s="91">
        <v>3289451</v>
      </c>
      <c r="E24" s="306">
        <v>2337265</v>
      </c>
      <c r="F24" s="91">
        <f aca="true" t="shared" si="1" ref="F24:F29">E24</f>
        <v>2337265</v>
      </c>
      <c r="G24" s="91"/>
      <c r="H24" s="91"/>
    </row>
    <row r="25" spans="1:8" s="172" customFormat="1" ht="12" customHeight="1">
      <c r="A25" s="13"/>
      <c r="B25" s="310" t="s">
        <v>415</v>
      </c>
      <c r="C25" s="91"/>
      <c r="D25" s="91">
        <v>704000</v>
      </c>
      <c r="E25" s="306">
        <v>950147</v>
      </c>
      <c r="F25" s="91">
        <f t="shared" si="1"/>
        <v>950147</v>
      </c>
      <c r="G25" s="91"/>
      <c r="H25" s="91"/>
    </row>
    <row r="26" spans="1:8" s="172" customFormat="1" ht="12" customHeight="1">
      <c r="A26" s="13"/>
      <c r="B26" s="310" t="s">
        <v>418</v>
      </c>
      <c r="C26" s="91">
        <v>94000</v>
      </c>
      <c r="D26" s="91">
        <v>559000</v>
      </c>
      <c r="E26" s="306">
        <v>1290517</v>
      </c>
      <c r="F26" s="91">
        <f t="shared" si="1"/>
        <v>1290517</v>
      </c>
      <c r="G26" s="91"/>
      <c r="H26" s="91"/>
    </row>
    <row r="27" spans="1:8" s="172" customFormat="1" ht="12" customHeight="1">
      <c r="A27" s="13"/>
      <c r="B27" s="310" t="s">
        <v>416</v>
      </c>
      <c r="C27" s="91">
        <v>150000</v>
      </c>
      <c r="D27" s="91">
        <v>250000</v>
      </c>
      <c r="E27" s="306">
        <v>262600</v>
      </c>
      <c r="F27" s="91">
        <f t="shared" si="1"/>
        <v>262600</v>
      </c>
      <c r="G27" s="91"/>
      <c r="H27" s="91"/>
    </row>
    <row r="28" spans="1:8" s="172" customFormat="1" ht="12" customHeight="1">
      <c r="A28" s="13"/>
      <c r="B28" s="310" t="s">
        <v>417</v>
      </c>
      <c r="C28" s="91">
        <v>166000</v>
      </c>
      <c r="D28" s="91">
        <v>166000</v>
      </c>
      <c r="E28" s="306">
        <v>234760</v>
      </c>
      <c r="F28" s="91">
        <f t="shared" si="1"/>
        <v>234760</v>
      </c>
      <c r="G28" s="91"/>
      <c r="H28" s="91"/>
    </row>
    <row r="29" spans="1:8" s="172" customFormat="1" ht="12" customHeight="1" thickBot="1">
      <c r="A29" s="12" t="s">
        <v>57</v>
      </c>
      <c r="B29" s="309" t="s">
        <v>362</v>
      </c>
      <c r="C29" s="91">
        <v>980000</v>
      </c>
      <c r="D29" s="91">
        <v>980000</v>
      </c>
      <c r="E29" s="306">
        <v>1007050</v>
      </c>
      <c r="F29" s="91">
        <f t="shared" si="1"/>
        <v>1007050</v>
      </c>
      <c r="G29" s="91"/>
      <c r="H29" s="91"/>
    </row>
    <row r="30" spans="1:8" s="172" customFormat="1" ht="12" customHeight="1" thickBot="1">
      <c r="A30" s="18"/>
      <c r="B30" s="307" t="s">
        <v>386</v>
      </c>
      <c r="C30" s="88">
        <f>SUM(C24:C29)</f>
        <v>4336080</v>
      </c>
      <c r="D30" s="88">
        <f>SUM(D24:D29)</f>
        <v>5948451</v>
      </c>
      <c r="E30" s="88">
        <f>SUM(E24:E29)</f>
        <v>6082339</v>
      </c>
      <c r="F30" s="88">
        <f>SUM(F24:F29)</f>
        <v>6082339</v>
      </c>
      <c r="G30" s="88"/>
      <c r="H30" s="88"/>
    </row>
    <row r="31" spans="1:8" s="172" customFormat="1" ht="12" customHeight="1">
      <c r="A31" s="12"/>
      <c r="B31" s="309" t="s">
        <v>384</v>
      </c>
      <c r="C31" s="91">
        <f>'5.3. sz. mell-Óvoda'!C9</f>
        <v>5080000</v>
      </c>
      <c r="D31" s="91">
        <f>'5.3. sz. mell-Óvoda'!D9</f>
        <v>6350000</v>
      </c>
      <c r="E31" s="91">
        <f>'5.3. sz. mell-Óvoda'!E9</f>
        <v>8528292</v>
      </c>
      <c r="F31" s="91">
        <f>E31</f>
        <v>8528292</v>
      </c>
      <c r="G31" s="91"/>
      <c r="H31" s="91"/>
    </row>
    <row r="32" spans="1:8" s="172" customFormat="1" ht="12" customHeight="1" thickBot="1">
      <c r="A32" s="12"/>
      <c r="B32" s="309" t="s">
        <v>385</v>
      </c>
      <c r="C32" s="91">
        <f>'5.2. sz. mell-Hivatal'!C11</f>
        <v>1400000</v>
      </c>
      <c r="D32" s="91">
        <f>'5.2. sz. mell-Hivatal'!D11</f>
        <v>1400000</v>
      </c>
      <c r="E32" s="91">
        <f>'5.2. sz. mell-Hivatal'!E11</f>
        <v>1492883</v>
      </c>
      <c r="F32" s="91">
        <f>E32</f>
        <v>1492883</v>
      </c>
      <c r="G32" s="91"/>
      <c r="H32" s="91"/>
    </row>
    <row r="33" spans="1:8" s="172" customFormat="1" ht="12" customHeight="1" thickBot="1">
      <c r="A33" s="18"/>
      <c r="B33" s="307" t="s">
        <v>387</v>
      </c>
      <c r="C33" s="88">
        <f>SUM(C31:C32)</f>
        <v>6480000</v>
      </c>
      <c r="D33" s="88">
        <f>SUM(D31:D32)</f>
        <v>7750000</v>
      </c>
      <c r="E33" s="88">
        <f>SUM(E31:E32)</f>
        <v>10021175</v>
      </c>
      <c r="F33" s="88">
        <f>SUM(F31:F32)</f>
        <v>10021175</v>
      </c>
      <c r="G33" s="88"/>
      <c r="H33" s="88"/>
    </row>
    <row r="34" spans="1:8" s="172" customFormat="1" ht="23.25" customHeight="1" thickBot="1">
      <c r="A34" s="14" t="s">
        <v>195</v>
      </c>
      <c r="B34" s="313" t="s">
        <v>191</v>
      </c>
      <c r="C34" s="304">
        <f>'1.sz.mell.összevont mérl.'!C54</f>
        <v>4000000</v>
      </c>
      <c r="D34" s="304">
        <f>'1.sz.mell.összevont mérl.'!D54</f>
        <v>24000000</v>
      </c>
      <c r="E34" s="304">
        <f>'1.sz.mell.összevont mérl.'!E54</f>
        <v>24000000</v>
      </c>
      <c r="F34" s="91">
        <f>E34</f>
        <v>24000000</v>
      </c>
      <c r="G34" s="88"/>
      <c r="H34" s="88"/>
    </row>
    <row r="35" spans="1:8" s="172" customFormat="1" ht="12" customHeight="1" thickBot="1">
      <c r="A35" s="18" t="s">
        <v>12</v>
      </c>
      <c r="B35" s="308" t="s">
        <v>423</v>
      </c>
      <c r="C35" s="274"/>
      <c r="D35" s="274">
        <f>D34</f>
        <v>24000000</v>
      </c>
      <c r="E35" s="274">
        <f>E34</f>
        <v>24000000</v>
      </c>
      <c r="F35" s="274">
        <f>F34</f>
        <v>24000000</v>
      </c>
      <c r="G35" s="88"/>
      <c r="H35" s="88"/>
    </row>
    <row r="36" spans="1:8" s="172" customFormat="1" ht="12" customHeight="1" thickBot="1">
      <c r="A36" s="14"/>
      <c r="B36" s="313" t="s">
        <v>421</v>
      </c>
      <c r="C36" s="304">
        <f>'1.sz.mell.összevont mérl.'!C57</f>
        <v>0</v>
      </c>
      <c r="D36" s="304">
        <f>'1.sz.mell.összevont mérl.'!D57</f>
        <v>0</v>
      </c>
      <c r="E36" s="304">
        <f>'1.sz.mell.összevont mérl.'!E57</f>
        <v>2959880</v>
      </c>
      <c r="F36" s="91">
        <f>E36</f>
        <v>2959880</v>
      </c>
      <c r="G36" s="88"/>
      <c r="H36" s="88"/>
    </row>
    <row r="37" spans="1:8" s="172" customFormat="1" ht="12" customHeight="1" thickBot="1">
      <c r="A37" s="18" t="s">
        <v>13</v>
      </c>
      <c r="B37" s="308" t="s">
        <v>422</v>
      </c>
      <c r="C37" s="274"/>
      <c r="D37" s="274">
        <f>D36</f>
        <v>0</v>
      </c>
      <c r="E37" s="274">
        <f>E36</f>
        <v>2959880</v>
      </c>
      <c r="F37" s="274">
        <f>F36</f>
        <v>2959880</v>
      </c>
      <c r="G37" s="88"/>
      <c r="H37" s="88"/>
    </row>
    <row r="38" spans="1:8" s="172" customFormat="1" ht="12" customHeight="1" thickBot="1">
      <c r="A38" s="18" t="s">
        <v>14</v>
      </c>
      <c r="B38" s="307" t="s">
        <v>201</v>
      </c>
      <c r="C38" s="94">
        <f aca="true" t="shared" si="2" ref="C38:H38">SUM(C8:C9,C14,C16,C23,C35,C37)</f>
        <v>291749024</v>
      </c>
      <c r="D38" s="94">
        <f t="shared" si="2"/>
        <v>373347592</v>
      </c>
      <c r="E38" s="94">
        <f t="shared" si="2"/>
        <v>414271828</v>
      </c>
      <c r="F38" s="94">
        <f t="shared" si="2"/>
        <v>414271828</v>
      </c>
      <c r="G38" s="94">
        <f t="shared" si="2"/>
        <v>0</v>
      </c>
      <c r="H38" s="94">
        <f t="shared" si="2"/>
        <v>0</v>
      </c>
    </row>
    <row r="39" spans="1:8" s="172" customFormat="1" ht="15.75" customHeight="1" thickBot="1">
      <c r="A39" s="176" t="s">
        <v>233</v>
      </c>
      <c r="B39" s="314" t="s">
        <v>234</v>
      </c>
      <c r="C39" s="94">
        <f>'1.sz.mell.összevont mérl.'!C86-'1.sz.mell.összevont mérl.'!C79</f>
        <v>9910000</v>
      </c>
      <c r="D39" s="94">
        <f>'1.sz.mell.összevont mérl.'!D86-'1.sz.mell.összevont mérl.'!D79</f>
        <v>333471111</v>
      </c>
      <c r="E39" s="94">
        <f>'1.sz.mell.összevont mérl.'!E86-'1.sz.mell.összevont mérl.'!E79</f>
        <v>337679711</v>
      </c>
      <c r="F39" s="94">
        <f>E39</f>
        <v>337679711</v>
      </c>
      <c r="G39" s="94"/>
      <c r="H39" s="94"/>
    </row>
    <row r="40" spans="1:8" s="172" customFormat="1" ht="30" customHeight="1" thickBot="1">
      <c r="A40" s="182" t="s">
        <v>247</v>
      </c>
      <c r="B40" s="315" t="s">
        <v>235</v>
      </c>
      <c r="C40" s="94">
        <f>+C38+C39</f>
        <v>301659024</v>
      </c>
      <c r="D40" s="94">
        <f>+D38+D39</f>
        <v>706818703</v>
      </c>
      <c r="E40" s="94">
        <f>+E38+E39</f>
        <v>751951539</v>
      </c>
      <c r="F40" s="94">
        <f>+F38+F39</f>
        <v>751951539</v>
      </c>
      <c r="G40" s="94"/>
      <c r="H40" s="94"/>
    </row>
    <row r="41" spans="1:5" s="172" customFormat="1" ht="9" customHeight="1">
      <c r="A41" s="3"/>
      <c r="B41" s="4"/>
      <c r="C41" s="95"/>
      <c r="D41" s="95"/>
      <c r="E41" s="95"/>
    </row>
    <row r="42" spans="1:8" ht="12.75" customHeight="1">
      <c r="A42" s="324" t="s">
        <v>34</v>
      </c>
      <c r="B42" s="324"/>
      <c r="C42" s="324"/>
      <c r="D42" s="324"/>
      <c r="E42" s="324"/>
      <c r="F42" s="324"/>
      <c r="G42" s="324"/>
      <c r="H42" s="324"/>
    </row>
    <row r="43" spans="1:8" ht="10.5" customHeight="1" thickBot="1">
      <c r="A43" s="326"/>
      <c r="B43" s="326"/>
      <c r="C43" s="328" t="s">
        <v>357</v>
      </c>
      <c r="D43" s="328"/>
      <c r="E43" s="328"/>
      <c r="F43" s="328"/>
      <c r="G43" s="328"/>
      <c r="H43" s="328"/>
    </row>
    <row r="44" spans="1:8" ht="32.25" customHeight="1" thickBot="1">
      <c r="A44" s="21" t="s">
        <v>51</v>
      </c>
      <c r="B44" s="22" t="s">
        <v>35</v>
      </c>
      <c r="C44" s="28" t="s">
        <v>474</v>
      </c>
      <c r="D44" s="248" t="s">
        <v>472</v>
      </c>
      <c r="E44" s="248" t="s">
        <v>473</v>
      </c>
      <c r="F44" s="247" t="s">
        <v>359</v>
      </c>
      <c r="G44" s="247" t="s">
        <v>389</v>
      </c>
      <c r="H44" s="247" t="s">
        <v>388</v>
      </c>
    </row>
    <row r="45" spans="1:8" s="171" customFormat="1" ht="12" customHeight="1" thickBot="1">
      <c r="A45" s="25">
        <v>1</v>
      </c>
      <c r="B45" s="26">
        <v>2</v>
      </c>
      <c r="C45" s="27">
        <v>3</v>
      </c>
      <c r="D45" s="27">
        <v>5</v>
      </c>
      <c r="E45" s="27"/>
      <c r="F45" s="27">
        <v>6</v>
      </c>
      <c r="G45" s="27">
        <v>7</v>
      </c>
      <c r="H45" s="27">
        <v>8</v>
      </c>
    </row>
    <row r="46" spans="1:8" ht="12" customHeight="1" thickBot="1">
      <c r="A46" s="20" t="s">
        <v>6</v>
      </c>
      <c r="B46" s="24" t="s">
        <v>250</v>
      </c>
      <c r="C46" s="87">
        <f>SUM(C61,C67)</f>
        <v>293793942</v>
      </c>
      <c r="D46" s="87">
        <f>SUM(D61,D67)</f>
        <v>407370703</v>
      </c>
      <c r="E46" s="87">
        <f>SUM(E61,E67)</f>
        <v>378364794</v>
      </c>
      <c r="F46" s="87">
        <f>SUM(F61,F67)</f>
        <v>378364794</v>
      </c>
      <c r="G46" s="87">
        <f>SUM(G61:G66)</f>
        <v>0</v>
      </c>
      <c r="H46" s="87">
        <f>SUM(H61:H66)</f>
        <v>0</v>
      </c>
    </row>
    <row r="47" spans="1:8" ht="12" customHeight="1">
      <c r="A47" s="15"/>
      <c r="B47" s="8" t="s">
        <v>363</v>
      </c>
      <c r="C47" s="89">
        <v>43120717</v>
      </c>
      <c r="D47" s="89">
        <v>47170483</v>
      </c>
      <c r="E47" s="319">
        <v>57636692</v>
      </c>
      <c r="F47" s="89">
        <f aca="true" t="shared" si="3" ref="F47:F65">E47</f>
        <v>57636692</v>
      </c>
      <c r="G47" s="89"/>
      <c r="H47" s="89"/>
    </row>
    <row r="48" spans="1:8" ht="12" customHeight="1">
      <c r="A48" s="12"/>
      <c r="B48" s="6" t="s">
        <v>381</v>
      </c>
      <c r="C48" s="90">
        <v>6430000</v>
      </c>
      <c r="D48" s="90">
        <v>7730000</v>
      </c>
      <c r="E48" s="318">
        <v>7564866</v>
      </c>
      <c r="F48" s="90">
        <f t="shared" si="3"/>
        <v>7564866</v>
      </c>
      <c r="G48" s="90"/>
      <c r="H48" s="90"/>
    </row>
    <row r="49" spans="1:8" ht="12" customHeight="1">
      <c r="A49" s="12"/>
      <c r="B49" s="6" t="s">
        <v>382</v>
      </c>
      <c r="C49" s="92">
        <v>57000000</v>
      </c>
      <c r="D49" s="92">
        <v>80504253</v>
      </c>
      <c r="E49" s="316">
        <v>80504253</v>
      </c>
      <c r="F49" s="92">
        <f t="shared" si="3"/>
        <v>80504253</v>
      </c>
      <c r="G49" s="92"/>
      <c r="H49" s="92"/>
    </row>
    <row r="50" spans="1:8" ht="12" customHeight="1">
      <c r="A50" s="12"/>
      <c r="B50" s="6" t="s">
        <v>364</v>
      </c>
      <c r="C50" s="92">
        <v>4588280</v>
      </c>
      <c r="D50" s="92">
        <v>4588280</v>
      </c>
      <c r="E50" s="316">
        <v>5637870</v>
      </c>
      <c r="F50" s="92">
        <f t="shared" si="3"/>
        <v>5637870</v>
      </c>
      <c r="G50" s="92"/>
      <c r="H50" s="92"/>
    </row>
    <row r="51" spans="1:8" ht="12" customHeight="1">
      <c r="A51" s="12"/>
      <c r="B51" s="9" t="s">
        <v>365</v>
      </c>
      <c r="C51" s="92">
        <v>9808558</v>
      </c>
      <c r="D51" s="92">
        <v>10140522</v>
      </c>
      <c r="E51" s="316">
        <v>10156015</v>
      </c>
      <c r="F51" s="92">
        <f t="shared" si="3"/>
        <v>10156015</v>
      </c>
      <c r="G51" s="92"/>
      <c r="H51" s="92"/>
    </row>
    <row r="52" spans="1:8" ht="12" customHeight="1">
      <c r="A52" s="12"/>
      <c r="B52" s="6" t="s">
        <v>366</v>
      </c>
      <c r="C52" s="92">
        <v>4272280</v>
      </c>
      <c r="D52" s="92">
        <v>4422569</v>
      </c>
      <c r="E52" s="316">
        <v>3770839</v>
      </c>
      <c r="F52" s="92">
        <f t="shared" si="3"/>
        <v>3770839</v>
      </c>
      <c r="G52" s="92"/>
      <c r="H52" s="92"/>
    </row>
    <row r="53" spans="1:8" ht="12" customHeight="1">
      <c r="A53" s="12"/>
      <c r="B53" s="9" t="s">
        <v>406</v>
      </c>
      <c r="C53" s="92">
        <v>124488</v>
      </c>
      <c r="D53" s="92">
        <v>106704</v>
      </c>
      <c r="E53" s="316">
        <v>16325</v>
      </c>
      <c r="F53" s="92">
        <f t="shared" si="3"/>
        <v>16325</v>
      </c>
      <c r="G53" s="92"/>
      <c r="H53" s="92"/>
    </row>
    <row r="54" spans="1:8" ht="12" customHeight="1">
      <c r="A54" s="12"/>
      <c r="B54" s="6" t="s">
        <v>367</v>
      </c>
      <c r="C54" s="92">
        <v>6000000</v>
      </c>
      <c r="D54" s="92">
        <v>6000000</v>
      </c>
      <c r="E54" s="316">
        <v>6176697</v>
      </c>
      <c r="F54" s="92">
        <f t="shared" si="3"/>
        <v>6176697</v>
      </c>
      <c r="G54" s="92"/>
      <c r="H54" s="92"/>
    </row>
    <row r="55" spans="1:8" ht="12" customHeight="1">
      <c r="A55" s="12"/>
      <c r="B55" s="6" t="s">
        <v>368</v>
      </c>
      <c r="C55" s="92">
        <v>301000</v>
      </c>
      <c r="D55" s="92">
        <v>301000</v>
      </c>
      <c r="E55" s="316">
        <v>30480</v>
      </c>
      <c r="F55" s="92">
        <f t="shared" si="3"/>
        <v>30480</v>
      </c>
      <c r="G55" s="92"/>
      <c r="H55" s="92"/>
    </row>
    <row r="56" spans="1:8" ht="12" customHeight="1">
      <c r="A56" s="12"/>
      <c r="B56" s="6" t="s">
        <v>369</v>
      </c>
      <c r="C56" s="92">
        <v>1512400</v>
      </c>
      <c r="D56" s="92">
        <v>1587400</v>
      </c>
      <c r="E56" s="316">
        <v>721178</v>
      </c>
      <c r="F56" s="92">
        <f t="shared" si="3"/>
        <v>721178</v>
      </c>
      <c r="G56" s="92"/>
      <c r="H56" s="92"/>
    </row>
    <row r="57" spans="1:8" ht="12" customHeight="1">
      <c r="A57" s="12"/>
      <c r="B57" s="6" t="s">
        <v>370</v>
      </c>
      <c r="C57" s="92">
        <v>4645942</v>
      </c>
      <c r="D57" s="92">
        <v>4767353</v>
      </c>
      <c r="E57" s="316">
        <v>3432260</v>
      </c>
      <c r="F57" s="92">
        <f t="shared" si="3"/>
        <v>3432260</v>
      </c>
      <c r="G57" s="92"/>
      <c r="H57" s="92"/>
    </row>
    <row r="58" spans="1:8" ht="12" customHeight="1">
      <c r="A58" s="12"/>
      <c r="B58" s="6" t="s">
        <v>371</v>
      </c>
      <c r="C58" s="92">
        <v>3000000</v>
      </c>
      <c r="D58" s="92">
        <v>5686000</v>
      </c>
      <c r="E58" s="316">
        <v>8545481</v>
      </c>
      <c r="F58" s="92">
        <f t="shared" si="3"/>
        <v>8545481</v>
      </c>
      <c r="G58" s="92"/>
      <c r="H58" s="92"/>
    </row>
    <row r="59" spans="1:8" ht="12" customHeight="1">
      <c r="A59" s="12"/>
      <c r="B59" s="6" t="s">
        <v>372</v>
      </c>
      <c r="C59" s="92">
        <v>500000</v>
      </c>
      <c r="D59" s="92">
        <v>1210000</v>
      </c>
      <c r="E59" s="316">
        <v>1097796</v>
      </c>
      <c r="F59" s="92">
        <f t="shared" si="3"/>
        <v>1097796</v>
      </c>
      <c r="G59" s="92"/>
      <c r="H59" s="92"/>
    </row>
    <row r="60" spans="1:8" ht="12" customHeight="1" thickBot="1">
      <c r="A60" s="14"/>
      <c r="B60" s="10" t="s">
        <v>399</v>
      </c>
      <c r="C60" s="92"/>
      <c r="D60" s="92">
        <v>70565187</v>
      </c>
      <c r="E60" s="316">
        <v>36967671</v>
      </c>
      <c r="F60" s="92">
        <f t="shared" si="3"/>
        <v>36967671</v>
      </c>
      <c r="G60" s="92"/>
      <c r="H60" s="92"/>
    </row>
    <row r="61" spans="1:15" ht="12" customHeight="1" thickBot="1">
      <c r="A61" s="236"/>
      <c r="B61" s="237" t="s">
        <v>383</v>
      </c>
      <c r="C61" s="238">
        <f aca="true" t="shared" si="4" ref="C61:H61">SUM(C47:C60)</f>
        <v>141303665</v>
      </c>
      <c r="D61" s="238">
        <f t="shared" si="4"/>
        <v>244779751</v>
      </c>
      <c r="E61" s="238">
        <f t="shared" si="4"/>
        <v>222258423</v>
      </c>
      <c r="F61" s="238">
        <f t="shared" si="4"/>
        <v>222258423</v>
      </c>
      <c r="G61" s="238">
        <f t="shared" si="4"/>
        <v>0</v>
      </c>
      <c r="H61" s="238">
        <f t="shared" si="4"/>
        <v>0</v>
      </c>
      <c r="O61" s="322"/>
    </row>
    <row r="62" spans="1:15" ht="12" customHeight="1">
      <c r="A62" s="13"/>
      <c r="B62" s="7" t="s">
        <v>373</v>
      </c>
      <c r="C62" s="235">
        <f>SUM(C63:C65)</f>
        <v>87441052</v>
      </c>
      <c r="D62" s="235">
        <f>SUM(D63:D65)</f>
        <v>94481692</v>
      </c>
      <c r="E62" s="235">
        <f>SUM(E63:E65)</f>
        <v>90105393</v>
      </c>
      <c r="F62" s="92">
        <f t="shared" si="3"/>
        <v>90105393</v>
      </c>
      <c r="G62" s="235"/>
      <c r="H62" s="235"/>
      <c r="O62" s="322"/>
    </row>
    <row r="63" spans="1:8" ht="12" customHeight="1">
      <c r="A63" s="11"/>
      <c r="B63" s="320" t="s">
        <v>484</v>
      </c>
      <c r="C63" s="321">
        <v>45925172</v>
      </c>
      <c r="D63" s="321">
        <v>50663070</v>
      </c>
      <c r="E63" s="321">
        <v>50790860</v>
      </c>
      <c r="F63" s="92">
        <f t="shared" si="3"/>
        <v>50790860</v>
      </c>
      <c r="G63" s="321"/>
      <c r="H63" s="321"/>
    </row>
    <row r="64" spans="1:8" ht="12" customHeight="1">
      <c r="A64" s="11"/>
      <c r="B64" s="320" t="s">
        <v>485</v>
      </c>
      <c r="C64" s="321">
        <v>10696510</v>
      </c>
      <c r="D64" s="321">
        <v>10696510</v>
      </c>
      <c r="E64" s="321">
        <v>10079741</v>
      </c>
      <c r="F64" s="92">
        <f t="shared" si="3"/>
        <v>10079741</v>
      </c>
      <c r="G64" s="321"/>
      <c r="H64" s="321"/>
    </row>
    <row r="65" spans="1:8" ht="12" customHeight="1">
      <c r="A65" s="11"/>
      <c r="B65" s="320" t="s">
        <v>486</v>
      </c>
      <c r="C65" s="321">
        <v>30819370</v>
      </c>
      <c r="D65" s="321">
        <v>33122112</v>
      </c>
      <c r="E65" s="321">
        <v>29234792</v>
      </c>
      <c r="F65" s="92">
        <f t="shared" si="3"/>
        <v>29234792</v>
      </c>
      <c r="G65" s="321"/>
      <c r="H65" s="321"/>
    </row>
    <row r="66" spans="1:8" ht="12" customHeight="1" thickBot="1">
      <c r="A66" s="14"/>
      <c r="B66" s="10" t="s">
        <v>374</v>
      </c>
      <c r="C66" s="92">
        <v>65049225</v>
      </c>
      <c r="D66" s="92">
        <v>68109260</v>
      </c>
      <c r="E66" s="92">
        <v>66000978</v>
      </c>
      <c r="F66" s="92">
        <f>E66</f>
        <v>66000978</v>
      </c>
      <c r="G66" s="92"/>
      <c r="H66" s="92"/>
    </row>
    <row r="67" spans="1:8" s="185" customFormat="1" ht="12" customHeight="1" thickBot="1">
      <c r="A67" s="269"/>
      <c r="B67" s="50" t="s">
        <v>375</v>
      </c>
      <c r="C67" s="270">
        <f>SUM(C62,C66)</f>
        <v>152490277</v>
      </c>
      <c r="D67" s="270">
        <f>SUM(D62,D66)</f>
        <v>162590952</v>
      </c>
      <c r="E67" s="270">
        <f>SUM(E62,E66)</f>
        <v>156106371</v>
      </c>
      <c r="F67" s="270">
        <f>SUM(F62,F66)</f>
        <v>156106371</v>
      </c>
      <c r="G67" s="270">
        <f>SUM(G62:G66)</f>
        <v>0</v>
      </c>
      <c r="H67" s="270">
        <f>SUM(H62:H66)</f>
        <v>0</v>
      </c>
    </row>
    <row r="68" spans="1:8" ht="12" customHeight="1" thickBot="1">
      <c r="A68" s="18" t="s">
        <v>7</v>
      </c>
      <c r="B68" s="23" t="s">
        <v>261</v>
      </c>
      <c r="C68" s="88">
        <f>SUM(C69,C81,C84)</f>
        <v>1968500</v>
      </c>
      <c r="D68" s="88">
        <f>SUM(D69,D81,D84)</f>
        <v>280184511</v>
      </c>
      <c r="E68" s="88">
        <f>SUM(E69,E81,E84)</f>
        <v>254452718</v>
      </c>
      <c r="F68" s="88">
        <f>SUM(F69,F81,F84)</f>
        <v>254452718</v>
      </c>
      <c r="G68" s="88">
        <f>SUM(G69,G84)</f>
        <v>0</v>
      </c>
      <c r="H68" s="88">
        <f>SUM(H69,H84)</f>
        <v>0</v>
      </c>
    </row>
    <row r="69" spans="1:8" ht="12" customHeight="1">
      <c r="A69" s="13" t="s">
        <v>69</v>
      </c>
      <c r="B69" s="6" t="s">
        <v>119</v>
      </c>
      <c r="C69" s="91">
        <f aca="true" t="shared" si="5" ref="C69:H69">SUM(C70,C77,C79)</f>
        <v>1968500</v>
      </c>
      <c r="D69" s="91">
        <f t="shared" si="5"/>
        <v>266877749</v>
      </c>
      <c r="E69" s="91">
        <f t="shared" si="5"/>
        <v>253189906</v>
      </c>
      <c r="F69" s="91">
        <f t="shared" si="5"/>
        <v>253189906</v>
      </c>
      <c r="G69" s="91">
        <f t="shared" si="5"/>
        <v>0</v>
      </c>
      <c r="H69" s="91">
        <f t="shared" si="5"/>
        <v>0</v>
      </c>
    </row>
    <row r="70" spans="1:8" ht="12" customHeight="1">
      <c r="A70" s="13"/>
      <c r="B70" s="10" t="s">
        <v>380</v>
      </c>
      <c r="C70" s="91">
        <f aca="true" t="shared" si="6" ref="C70:H70">SUM(C72:C76)</f>
        <v>1079500</v>
      </c>
      <c r="D70" s="91">
        <f>SUM(D71:D76)</f>
        <v>265879094</v>
      </c>
      <c r="E70" s="91">
        <f>SUM(E71:E76)</f>
        <v>252191251</v>
      </c>
      <c r="F70" s="91">
        <f>SUM(F71:F76)</f>
        <v>252191251</v>
      </c>
      <c r="G70" s="91">
        <f t="shared" si="6"/>
        <v>0</v>
      </c>
      <c r="H70" s="91">
        <f t="shared" si="6"/>
        <v>0</v>
      </c>
    </row>
    <row r="71" spans="1:8" ht="12" customHeight="1">
      <c r="A71" s="13"/>
      <c r="B71" s="240" t="s">
        <v>487</v>
      </c>
      <c r="C71" s="91"/>
      <c r="D71" s="242">
        <v>48150</v>
      </c>
      <c r="E71" s="317">
        <v>48150</v>
      </c>
      <c r="F71" s="242">
        <f aca="true" t="shared" si="7" ref="F71:F76">E71</f>
        <v>48150</v>
      </c>
      <c r="G71" s="91"/>
      <c r="H71" s="91"/>
    </row>
    <row r="72" spans="1:8" ht="12" customHeight="1">
      <c r="A72" s="13"/>
      <c r="B72" s="240" t="s">
        <v>392</v>
      </c>
      <c r="C72" s="242"/>
      <c r="D72" s="317">
        <v>262742480</v>
      </c>
      <c r="E72" s="317">
        <v>246886638</v>
      </c>
      <c r="F72" s="242">
        <f t="shared" si="7"/>
        <v>246886638</v>
      </c>
      <c r="G72" s="242"/>
      <c r="H72" s="242"/>
    </row>
    <row r="73" spans="1:8" ht="12" customHeight="1">
      <c r="A73" s="13"/>
      <c r="B73" s="240" t="s">
        <v>402</v>
      </c>
      <c r="C73" s="317">
        <v>698500</v>
      </c>
      <c r="D73" s="242">
        <v>2495464</v>
      </c>
      <c r="E73" s="242">
        <v>766315</v>
      </c>
      <c r="F73" s="242">
        <f t="shared" si="7"/>
        <v>766315</v>
      </c>
      <c r="G73" s="242"/>
      <c r="H73" s="242"/>
    </row>
    <row r="74" spans="1:8" ht="12" customHeight="1">
      <c r="A74" s="13"/>
      <c r="B74" s="240" t="s">
        <v>482</v>
      </c>
      <c r="C74" s="242"/>
      <c r="D74" s="242"/>
      <c r="E74" s="317">
        <v>3880628</v>
      </c>
      <c r="F74" s="242">
        <f t="shared" si="7"/>
        <v>3880628</v>
      </c>
      <c r="G74" s="242"/>
      <c r="H74" s="242"/>
    </row>
    <row r="75" spans="1:8" ht="12" customHeight="1">
      <c r="A75" s="13"/>
      <c r="B75" s="240" t="s">
        <v>425</v>
      </c>
      <c r="C75" s="242"/>
      <c r="D75" s="242"/>
      <c r="E75" s="242"/>
      <c r="F75" s="242">
        <f t="shared" si="7"/>
        <v>0</v>
      </c>
      <c r="G75" s="242"/>
      <c r="H75" s="242"/>
    </row>
    <row r="76" spans="1:8" ht="12" customHeight="1">
      <c r="A76" s="13"/>
      <c r="B76" s="240" t="s">
        <v>483</v>
      </c>
      <c r="C76" s="317">
        <v>381000</v>
      </c>
      <c r="D76" s="317">
        <v>593000</v>
      </c>
      <c r="E76" s="317">
        <v>609520</v>
      </c>
      <c r="F76" s="242">
        <f t="shared" si="7"/>
        <v>609520</v>
      </c>
      <c r="G76" s="242"/>
      <c r="H76" s="242"/>
    </row>
    <row r="77" spans="1:8" ht="12" customHeight="1">
      <c r="A77" s="13"/>
      <c r="B77" s="10" t="s">
        <v>376</v>
      </c>
      <c r="C77" s="91">
        <f aca="true" t="shared" si="8" ref="C77:H77">C78</f>
        <v>254000</v>
      </c>
      <c r="D77" s="91">
        <f t="shared" si="8"/>
        <v>343283</v>
      </c>
      <c r="E77" s="305">
        <f t="shared" si="8"/>
        <v>343283</v>
      </c>
      <c r="F77" s="91">
        <f t="shared" si="8"/>
        <v>343283</v>
      </c>
      <c r="G77" s="91">
        <f t="shared" si="8"/>
        <v>0</v>
      </c>
      <c r="H77" s="91">
        <f t="shared" si="8"/>
        <v>0</v>
      </c>
    </row>
    <row r="78" spans="1:8" s="241" customFormat="1" ht="12" customHeight="1">
      <c r="A78" s="239"/>
      <c r="B78" s="240" t="s">
        <v>379</v>
      </c>
      <c r="C78" s="242">
        <v>254000</v>
      </c>
      <c r="D78" s="242">
        <v>343283</v>
      </c>
      <c r="E78" s="242">
        <v>343283</v>
      </c>
      <c r="F78" s="242">
        <f>E78</f>
        <v>343283</v>
      </c>
      <c r="G78" s="242"/>
      <c r="H78" s="242"/>
    </row>
    <row r="79" spans="1:8" ht="12" customHeight="1">
      <c r="A79" s="13"/>
      <c r="B79" s="10" t="s">
        <v>377</v>
      </c>
      <c r="C79" s="91">
        <f aca="true" t="shared" si="9" ref="C79:H79">C80</f>
        <v>635000</v>
      </c>
      <c r="D79" s="91">
        <f t="shared" si="9"/>
        <v>655372</v>
      </c>
      <c r="E79" s="305">
        <f t="shared" si="9"/>
        <v>655372</v>
      </c>
      <c r="F79" s="91">
        <f t="shared" si="9"/>
        <v>655372</v>
      </c>
      <c r="G79" s="91">
        <f t="shared" si="9"/>
        <v>0</v>
      </c>
      <c r="H79" s="91">
        <f t="shared" si="9"/>
        <v>0</v>
      </c>
    </row>
    <row r="80" spans="1:8" s="241" customFormat="1" ht="12" customHeight="1">
      <c r="A80" s="239"/>
      <c r="B80" s="240" t="s">
        <v>378</v>
      </c>
      <c r="C80" s="242">
        <v>635000</v>
      </c>
      <c r="D80" s="242">
        <v>655372</v>
      </c>
      <c r="E80" s="242">
        <v>655372</v>
      </c>
      <c r="F80" s="242">
        <f>E80</f>
        <v>655372</v>
      </c>
      <c r="G80" s="242"/>
      <c r="H80" s="242"/>
    </row>
    <row r="81" spans="1:8" ht="12" customHeight="1">
      <c r="A81" s="243" t="s">
        <v>70</v>
      </c>
      <c r="B81" s="244" t="s">
        <v>403</v>
      </c>
      <c r="C81" s="207">
        <f aca="true" t="shared" si="10" ref="C81:E82">C82</f>
        <v>0</v>
      </c>
      <c r="D81" s="91">
        <f t="shared" si="10"/>
        <v>0</v>
      </c>
      <c r="E81" s="91">
        <f t="shared" si="10"/>
        <v>0</v>
      </c>
      <c r="F81" s="242">
        <f>E81</f>
        <v>0</v>
      </c>
      <c r="G81" s="207"/>
      <c r="H81" s="207"/>
    </row>
    <row r="82" spans="1:8" ht="12" customHeight="1">
      <c r="A82" s="243"/>
      <c r="B82" s="244" t="s">
        <v>404</v>
      </c>
      <c r="C82" s="207">
        <f t="shared" si="10"/>
        <v>0</v>
      </c>
      <c r="D82" s="91">
        <f t="shared" si="10"/>
        <v>0</v>
      </c>
      <c r="E82" s="91">
        <f t="shared" si="10"/>
        <v>0</v>
      </c>
      <c r="F82" s="242">
        <f>E82</f>
        <v>0</v>
      </c>
      <c r="G82" s="207"/>
      <c r="H82" s="207"/>
    </row>
    <row r="83" spans="1:8" s="241" customFormat="1" ht="12" customHeight="1">
      <c r="A83" s="239"/>
      <c r="B83" s="240" t="s">
        <v>405</v>
      </c>
      <c r="C83" s="242"/>
      <c r="D83" s="242"/>
      <c r="E83" s="242"/>
      <c r="F83" s="242">
        <f>E83</f>
        <v>0</v>
      </c>
      <c r="G83" s="242"/>
      <c r="H83" s="242"/>
    </row>
    <row r="84" spans="1:8" ht="12" customHeight="1">
      <c r="A84" s="13" t="s">
        <v>71</v>
      </c>
      <c r="B84" s="10" t="s">
        <v>121</v>
      </c>
      <c r="C84" s="91">
        <f aca="true" t="shared" si="11" ref="C84:H84">C85</f>
        <v>0</v>
      </c>
      <c r="D84" s="91">
        <f t="shared" si="11"/>
        <v>13306762</v>
      </c>
      <c r="E84" s="91">
        <f t="shared" si="11"/>
        <v>1262812</v>
      </c>
      <c r="F84" s="91">
        <f t="shared" si="11"/>
        <v>1262812</v>
      </c>
      <c r="G84" s="91">
        <f t="shared" si="11"/>
        <v>0</v>
      </c>
      <c r="H84" s="91">
        <f t="shared" si="11"/>
        <v>0</v>
      </c>
    </row>
    <row r="85" spans="1:8" ht="12" customHeight="1">
      <c r="A85" s="243"/>
      <c r="B85" s="244" t="s">
        <v>380</v>
      </c>
      <c r="C85" s="245">
        <f aca="true" t="shared" si="12" ref="C85:H85">SUM(C86:C88)</f>
        <v>0</v>
      </c>
      <c r="D85" s="245">
        <f t="shared" si="12"/>
        <v>13306762</v>
      </c>
      <c r="E85" s="245">
        <f>SUM(E86:E88)</f>
        <v>1262812</v>
      </c>
      <c r="F85" s="245">
        <f t="shared" si="12"/>
        <v>1262812</v>
      </c>
      <c r="G85" s="245">
        <f t="shared" si="12"/>
        <v>0</v>
      </c>
      <c r="H85" s="245">
        <f t="shared" si="12"/>
        <v>0</v>
      </c>
    </row>
    <row r="86" spans="1:8" ht="12" customHeight="1">
      <c r="A86" s="13"/>
      <c r="B86" s="240" t="s">
        <v>400</v>
      </c>
      <c r="C86" s="273"/>
      <c r="D86" s="242">
        <v>6500000</v>
      </c>
      <c r="E86" s="242"/>
      <c r="F86" s="242">
        <f>E86</f>
        <v>0</v>
      </c>
      <c r="G86" s="273"/>
      <c r="H86" s="273"/>
    </row>
    <row r="87" spans="1:8" ht="12" customHeight="1">
      <c r="A87" s="13"/>
      <c r="B87" s="240" t="s">
        <v>401</v>
      </c>
      <c r="C87" s="273"/>
      <c r="D87" s="242">
        <v>4306762</v>
      </c>
      <c r="E87" s="242"/>
      <c r="F87" s="242">
        <f>E87</f>
        <v>0</v>
      </c>
      <c r="G87" s="273"/>
      <c r="H87" s="273"/>
    </row>
    <row r="88" spans="1:8" ht="12" customHeight="1" thickBot="1">
      <c r="A88" s="13"/>
      <c r="B88" s="240" t="s">
        <v>424</v>
      </c>
      <c r="C88" s="273"/>
      <c r="D88" s="242">
        <v>2500000</v>
      </c>
      <c r="E88" s="242">
        <v>1262812</v>
      </c>
      <c r="F88" s="242">
        <f>E88</f>
        <v>1262812</v>
      </c>
      <c r="G88" s="273"/>
      <c r="H88" s="273"/>
    </row>
    <row r="89" spans="1:8" ht="12" customHeight="1" thickBot="1">
      <c r="A89" s="18" t="s">
        <v>8</v>
      </c>
      <c r="B89" s="50" t="s">
        <v>272</v>
      </c>
      <c r="C89" s="88">
        <f aca="true" t="shared" si="13" ref="C89:H89">+C90+C91</f>
        <v>2852218</v>
      </c>
      <c r="D89" s="88">
        <f t="shared" si="13"/>
        <v>7586929</v>
      </c>
      <c r="E89" s="88"/>
      <c r="F89" s="88">
        <f t="shared" si="13"/>
        <v>0</v>
      </c>
      <c r="G89" s="88">
        <f t="shared" si="13"/>
        <v>0</v>
      </c>
      <c r="H89" s="88">
        <f t="shared" si="13"/>
        <v>0</v>
      </c>
    </row>
    <row r="90" spans="1:8" s="241" customFormat="1" ht="12" customHeight="1">
      <c r="A90" s="239" t="s">
        <v>52</v>
      </c>
      <c r="B90" s="246" t="s">
        <v>43</v>
      </c>
      <c r="C90" s="242">
        <v>2852218</v>
      </c>
      <c r="D90" s="91">
        <v>2179406</v>
      </c>
      <c r="E90" s="91"/>
      <c r="F90" s="91">
        <f>E90</f>
        <v>0</v>
      </c>
      <c r="G90" s="242"/>
      <c r="H90" s="242"/>
    </row>
    <row r="91" spans="1:8" ht="12" customHeight="1" thickBot="1">
      <c r="A91" s="14" t="s">
        <v>53</v>
      </c>
      <c r="B91" s="10" t="s">
        <v>44</v>
      </c>
      <c r="C91" s="92"/>
      <c r="D91" s="91">
        <v>5407523</v>
      </c>
      <c r="E91" s="91"/>
      <c r="F91" s="91">
        <f>E91</f>
        <v>0</v>
      </c>
      <c r="G91" s="92"/>
      <c r="H91" s="92"/>
    </row>
    <row r="92" spans="1:8" ht="12" customHeight="1" thickBot="1">
      <c r="A92" s="18" t="s">
        <v>9</v>
      </c>
      <c r="B92" s="50" t="s">
        <v>273</v>
      </c>
      <c r="C92" s="88">
        <f aca="true" t="shared" si="14" ref="C92:H92">+C46+C68+C89</f>
        <v>298614660</v>
      </c>
      <c r="D92" s="88">
        <f t="shared" si="14"/>
        <v>695142143</v>
      </c>
      <c r="E92" s="88">
        <f t="shared" si="14"/>
        <v>632817512</v>
      </c>
      <c r="F92" s="88">
        <f t="shared" si="14"/>
        <v>632817512</v>
      </c>
      <c r="G92" s="88">
        <f t="shared" si="14"/>
        <v>0</v>
      </c>
      <c r="H92" s="88">
        <f t="shared" si="14"/>
        <v>0</v>
      </c>
    </row>
    <row r="93" spans="1:8" ht="12" customHeight="1" thickBot="1">
      <c r="A93" s="18" t="s">
        <v>10</v>
      </c>
      <c r="B93" s="50" t="s">
        <v>274</v>
      </c>
      <c r="C93" s="88">
        <f aca="true" t="shared" si="15" ref="C93:H93">C94</f>
        <v>642000</v>
      </c>
      <c r="D93" s="88">
        <f t="shared" si="15"/>
        <v>3962002</v>
      </c>
      <c r="E93" s="88">
        <f t="shared" si="15"/>
        <v>3957491</v>
      </c>
      <c r="F93" s="88">
        <f t="shared" si="15"/>
        <v>3957491</v>
      </c>
      <c r="G93" s="88">
        <f t="shared" si="15"/>
        <v>0</v>
      </c>
      <c r="H93" s="88">
        <f t="shared" si="15"/>
        <v>0</v>
      </c>
    </row>
    <row r="94" spans="1:8" ht="12" customHeight="1" thickBot="1">
      <c r="A94" s="18" t="s">
        <v>12</v>
      </c>
      <c r="B94" s="50" t="s">
        <v>282</v>
      </c>
      <c r="C94" s="94">
        <f aca="true" t="shared" si="16" ref="C94:H94">SUM(C95:C96)</f>
        <v>642000</v>
      </c>
      <c r="D94" s="94">
        <f t="shared" si="16"/>
        <v>3962002</v>
      </c>
      <c r="E94" s="94">
        <f t="shared" si="16"/>
        <v>3957491</v>
      </c>
      <c r="F94" s="94">
        <f t="shared" si="16"/>
        <v>3957491</v>
      </c>
      <c r="G94" s="94">
        <f t="shared" si="16"/>
        <v>0</v>
      </c>
      <c r="H94" s="94">
        <f t="shared" si="16"/>
        <v>0</v>
      </c>
    </row>
    <row r="95" spans="1:8" ht="12" customHeight="1">
      <c r="A95" s="13" t="s">
        <v>342</v>
      </c>
      <c r="B95" s="7" t="s">
        <v>285</v>
      </c>
      <c r="C95" s="81">
        <v>642000</v>
      </c>
      <c r="D95" s="91">
        <f>SUM(C95:C95)</f>
        <v>642000</v>
      </c>
      <c r="E95" s="91">
        <v>637489</v>
      </c>
      <c r="F95" s="91">
        <f>E95</f>
        <v>637489</v>
      </c>
      <c r="G95" s="81"/>
      <c r="H95" s="81"/>
    </row>
    <row r="96" spans="1:8" ht="12" customHeight="1" thickBot="1">
      <c r="A96" s="239"/>
      <c r="B96" s="246" t="s">
        <v>393</v>
      </c>
      <c r="C96" s="242"/>
      <c r="D96" s="91">
        <v>3320002</v>
      </c>
      <c r="E96" s="91">
        <v>3320002</v>
      </c>
      <c r="F96" s="91">
        <f>E96</f>
        <v>3320002</v>
      </c>
      <c r="G96" s="242"/>
      <c r="H96" s="242"/>
    </row>
    <row r="97" spans="1:8" ht="15" customHeight="1" thickBot="1">
      <c r="A97" s="18" t="s">
        <v>14</v>
      </c>
      <c r="B97" s="50" t="s">
        <v>291</v>
      </c>
      <c r="C97" s="184">
        <f aca="true" t="shared" si="17" ref="C97:H97">C94</f>
        <v>642000</v>
      </c>
      <c r="D97" s="184">
        <f t="shared" si="17"/>
        <v>3962002</v>
      </c>
      <c r="E97" s="184">
        <f t="shared" si="17"/>
        <v>3957491</v>
      </c>
      <c r="F97" s="184">
        <f t="shared" si="17"/>
        <v>3957491</v>
      </c>
      <c r="G97" s="184">
        <f t="shared" si="17"/>
        <v>0</v>
      </c>
      <c r="H97" s="184">
        <f t="shared" si="17"/>
        <v>0</v>
      </c>
    </row>
    <row r="98" spans="1:8" s="172" customFormat="1" ht="12.75" customHeight="1" thickBot="1">
      <c r="A98" s="86" t="s">
        <v>15</v>
      </c>
      <c r="B98" s="155" t="s">
        <v>292</v>
      </c>
      <c r="C98" s="184">
        <f aca="true" t="shared" si="18" ref="C98:H98">+C92+C97</f>
        <v>299256660</v>
      </c>
      <c r="D98" s="184">
        <f t="shared" si="18"/>
        <v>699104145</v>
      </c>
      <c r="E98" s="184">
        <f>+E92+E97</f>
        <v>636775003</v>
      </c>
      <c r="F98" s="184">
        <f t="shared" si="18"/>
        <v>636775003</v>
      </c>
      <c r="G98" s="184">
        <f t="shared" si="18"/>
        <v>0</v>
      </c>
      <c r="H98" s="184">
        <f t="shared" si="18"/>
        <v>0</v>
      </c>
    </row>
    <row r="99" ht="7.5" customHeight="1"/>
  </sheetData>
  <sheetProtection/>
  <mergeCells count="7">
    <mergeCell ref="A43:B43"/>
    <mergeCell ref="C43:H43"/>
    <mergeCell ref="C5:H5"/>
    <mergeCell ref="A3:H3"/>
    <mergeCell ref="A4:H4"/>
    <mergeCell ref="A42:H42"/>
    <mergeCell ref="A5:B5"/>
  </mergeCells>
  <printOptions/>
  <pageMargins left="0.7086614173228347" right="0.7086614173228347" top="0.35433070866141736" bottom="0.35433070866141736" header="0.1968503937007874" footer="0.1968503937007874"/>
  <pageSetup horizontalDpi="600" verticalDpi="600" orientation="landscape" paperSize="9" scale="76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33"/>
  <sheetViews>
    <sheetView zoomScaleSheetLayoutView="100" workbookViewId="0" topLeftCell="A1">
      <selection activeCell="F1" sqref="F1:H1"/>
    </sheetView>
  </sheetViews>
  <sheetFormatPr defaultColWidth="9.00390625" defaultRowHeight="12.75"/>
  <cols>
    <col min="1" max="1" width="6.875" style="29" customWidth="1"/>
    <col min="2" max="2" width="47.125" style="30" customWidth="1"/>
    <col min="3" max="4" width="14.375" style="29" bestFit="1" customWidth="1"/>
    <col min="5" max="5" width="14.375" style="29" customWidth="1"/>
    <col min="6" max="6" width="48.50390625" style="29" customWidth="1"/>
    <col min="7" max="9" width="14.375" style="29" bestFit="1" customWidth="1"/>
    <col min="10" max="16384" width="9.375" style="29" customWidth="1"/>
  </cols>
  <sheetData>
    <row r="1" spans="2:9" ht="21.75" customHeight="1">
      <c r="B1" s="276"/>
      <c r="C1" s="276"/>
      <c r="D1" s="276"/>
      <c r="E1" s="276"/>
      <c r="F1" s="333" t="s">
        <v>513</v>
      </c>
      <c r="G1" s="333"/>
      <c r="H1" s="333"/>
      <c r="I1" s="276"/>
    </row>
    <row r="2" spans="2:9" ht="21.75" customHeight="1">
      <c r="B2" s="276"/>
      <c r="C2" s="276"/>
      <c r="D2" s="276"/>
      <c r="E2" s="276"/>
      <c r="F2" s="276"/>
      <c r="G2" s="276"/>
      <c r="H2" s="276"/>
      <c r="I2" s="276"/>
    </row>
    <row r="3" spans="2:9" ht="55.5" customHeight="1">
      <c r="B3" s="110" t="s">
        <v>476</v>
      </c>
      <c r="C3" s="229"/>
      <c r="D3" s="229"/>
      <c r="E3" s="229"/>
      <c r="F3" s="229"/>
      <c r="G3" s="229"/>
      <c r="H3" s="229"/>
      <c r="I3" s="229"/>
    </row>
    <row r="4" spans="7:9" ht="14.25" thickBot="1">
      <c r="G4" s="112" t="s">
        <v>426</v>
      </c>
      <c r="H4" s="112"/>
      <c r="I4" s="112"/>
    </row>
    <row r="5" spans="1:9" ht="18" customHeight="1" thickBot="1">
      <c r="A5" s="330" t="s">
        <v>51</v>
      </c>
      <c r="B5" s="113" t="s">
        <v>40</v>
      </c>
      <c r="C5" s="114"/>
      <c r="D5" s="249"/>
      <c r="E5" s="249"/>
      <c r="F5" s="113" t="s">
        <v>427</v>
      </c>
      <c r="G5" s="115"/>
      <c r="H5" s="115"/>
      <c r="I5" s="115"/>
    </row>
    <row r="6" spans="1:9" s="31" customFormat="1" ht="35.25" customHeight="1" thickBot="1">
      <c r="A6" s="331"/>
      <c r="B6" s="58" t="s">
        <v>45</v>
      </c>
      <c r="C6" s="28" t="s">
        <v>474</v>
      </c>
      <c r="D6" s="248" t="s">
        <v>472</v>
      </c>
      <c r="E6" s="248" t="s">
        <v>473</v>
      </c>
      <c r="F6" s="58" t="s">
        <v>45</v>
      </c>
      <c r="G6" s="28" t="s">
        <v>474</v>
      </c>
      <c r="H6" s="248" t="s">
        <v>472</v>
      </c>
      <c r="I6" s="248" t="s">
        <v>473</v>
      </c>
    </row>
    <row r="7" spans="1:9" s="119" customFormat="1" ht="12" customHeight="1" thickBot="1">
      <c r="A7" s="116">
        <v>1</v>
      </c>
      <c r="B7" s="117">
        <v>2</v>
      </c>
      <c r="C7" s="118" t="s">
        <v>8</v>
      </c>
      <c r="D7" s="118" t="s">
        <v>10</v>
      </c>
      <c r="E7" s="118"/>
      <c r="F7" s="118" t="s">
        <v>11</v>
      </c>
      <c r="G7" s="118" t="s">
        <v>12</v>
      </c>
      <c r="H7" s="118" t="s">
        <v>14</v>
      </c>
      <c r="I7" s="118"/>
    </row>
    <row r="8" spans="1:9" ht="12.75" customHeight="1">
      <c r="A8" s="120" t="s">
        <v>6</v>
      </c>
      <c r="B8" s="121" t="s">
        <v>430</v>
      </c>
      <c r="C8" s="99">
        <f>'1.sz.mell.összevont mérl.'!C7</f>
        <v>109427944</v>
      </c>
      <c r="D8" s="99">
        <f>'1.sz.mell.összevont mérl.'!D7</f>
        <v>118103408</v>
      </c>
      <c r="E8" s="250">
        <f>'1.sz.mell.összevont mérl.'!E7</f>
        <v>118103408</v>
      </c>
      <c r="F8" s="121" t="s">
        <v>440</v>
      </c>
      <c r="G8" s="105">
        <f>'1.sz.mell.összevont mérl.'!C95</f>
        <v>127412600</v>
      </c>
      <c r="H8" s="105">
        <f>'1.sz.mell.összevont mérl.'!D95</f>
        <v>144746692</v>
      </c>
      <c r="I8" s="105">
        <f>'1.sz.mell.összevont mérl.'!E95</f>
        <v>141707642</v>
      </c>
    </row>
    <row r="9" spans="1:9" ht="23.25" customHeight="1">
      <c r="A9" s="122" t="s">
        <v>7</v>
      </c>
      <c r="B9" s="123" t="s">
        <v>431</v>
      </c>
      <c r="C9" s="100">
        <f>'1.sz.mell.összevont mérl.'!C14</f>
        <v>21505000</v>
      </c>
      <c r="D9" s="250">
        <v>24629728</v>
      </c>
      <c r="E9" s="250">
        <f>'1.sz.mell.összevont mérl.'!E14</f>
        <v>23459176</v>
      </c>
      <c r="F9" s="123" t="s">
        <v>104</v>
      </c>
      <c r="G9" s="105">
        <f>'1.sz.mell.összevont mérl.'!C96</f>
        <v>24171430</v>
      </c>
      <c r="H9" s="105">
        <f>'1.sz.mell.összevont mérl.'!D96</f>
        <v>27487596</v>
      </c>
      <c r="I9" s="105">
        <f>'1.sz.mell.összevont mérl.'!E96</f>
        <v>26814321</v>
      </c>
    </row>
    <row r="10" spans="1:9" ht="12.75" customHeight="1">
      <c r="A10" s="122" t="s">
        <v>8</v>
      </c>
      <c r="B10" s="123" t="s">
        <v>310</v>
      </c>
      <c r="C10" s="100"/>
      <c r="D10" s="251"/>
      <c r="E10" s="251"/>
      <c r="F10" s="123" t="s">
        <v>441</v>
      </c>
      <c r="G10" s="105">
        <f>'1.sz.mell.összevont mérl.'!C97</f>
        <v>75228078</v>
      </c>
      <c r="H10" s="105">
        <f>'1.sz.mell.összevont mérl.'!D97</f>
        <v>141693715</v>
      </c>
      <c r="I10" s="105">
        <f>'1.sz.mell.összevont mérl.'!E97</f>
        <v>117305960</v>
      </c>
    </row>
    <row r="11" spans="1:9" ht="12.75" customHeight="1">
      <c r="A11" s="122" t="s">
        <v>9</v>
      </c>
      <c r="B11" s="123" t="s">
        <v>95</v>
      </c>
      <c r="C11" s="100">
        <f>'1.sz.mell.összevont mérl.'!C28</f>
        <v>150000000</v>
      </c>
      <c r="D11" s="100">
        <f>'1.sz.mell.összevont mérl.'!D28</f>
        <v>156000000</v>
      </c>
      <c r="E11" s="250">
        <f>'1.sz.mell.összevont mérl.'!E28</f>
        <v>197454442</v>
      </c>
      <c r="F11" s="123" t="s">
        <v>442</v>
      </c>
      <c r="G11" s="105">
        <f>'1.sz.mell.összevont mérl.'!C98</f>
        <v>3000000</v>
      </c>
      <c r="H11" s="105">
        <f>'1.sz.mell.összevont mérl.'!D98</f>
        <v>3000000</v>
      </c>
      <c r="I11" s="105">
        <f>'1.sz.mell.összevont mérl.'!E98</f>
        <v>2369506</v>
      </c>
    </row>
    <row r="12" spans="1:9" ht="12.75" customHeight="1">
      <c r="A12" s="122" t="s">
        <v>10</v>
      </c>
      <c r="B12" s="124" t="s">
        <v>294</v>
      </c>
      <c r="C12" s="100">
        <f>'1.sz.mell.összevont mérl.'!C52</f>
        <v>4000000</v>
      </c>
      <c r="D12" s="100">
        <f>'1.sz.mell.összevont mérl.'!D52</f>
        <v>24000000</v>
      </c>
      <c r="E12" s="250">
        <f>'1.sz.mell.összevont mérl.'!E52</f>
        <v>24000000</v>
      </c>
      <c r="F12" s="123" t="s">
        <v>106</v>
      </c>
      <c r="G12" s="105">
        <f>'1.sz.mell.összevont mérl.'!C99</f>
        <v>63981834</v>
      </c>
      <c r="H12" s="105">
        <f>'1.sz.mell.összevont mérl.'!D99</f>
        <v>90320379</v>
      </c>
      <c r="I12" s="105">
        <f>'1.sz.mell.összevont mérl.'!E99</f>
        <v>90167365</v>
      </c>
    </row>
    <row r="13" spans="1:9" ht="12.75" customHeight="1">
      <c r="A13" s="122" t="s">
        <v>11</v>
      </c>
      <c r="B13" s="123" t="s">
        <v>295</v>
      </c>
      <c r="C13" s="101"/>
      <c r="D13" s="250"/>
      <c r="E13" s="250"/>
      <c r="F13" s="123" t="s">
        <v>37</v>
      </c>
      <c r="G13" s="106">
        <f>'1.sz.mell.összevont mérl.'!C124</f>
        <v>1844582</v>
      </c>
      <c r="H13" s="106">
        <f>'1.sz.mell.összevont mérl.'!D124</f>
        <v>1895027</v>
      </c>
      <c r="I13" s="105"/>
    </row>
    <row r="14" spans="1:9" ht="12.75" customHeight="1">
      <c r="A14" s="122" t="s">
        <v>12</v>
      </c>
      <c r="B14" s="123" t="s">
        <v>179</v>
      </c>
      <c r="C14" s="100">
        <f>'1.sz.mell.összevont mérl.'!C35</f>
        <v>10816080</v>
      </c>
      <c r="D14" s="100">
        <f>'1.sz.mell.összevont mérl.'!D35</f>
        <v>13698451</v>
      </c>
      <c r="E14" s="250">
        <f>'1.sz.mell.összevont mérl.'!E35</f>
        <v>16103514</v>
      </c>
      <c r="F14" s="32"/>
      <c r="G14" s="106"/>
      <c r="H14" s="106"/>
      <c r="I14" s="106"/>
    </row>
    <row r="15" spans="1:9" ht="12.75" customHeight="1">
      <c r="A15" s="122" t="s">
        <v>13</v>
      </c>
      <c r="B15" s="32"/>
      <c r="C15" s="100"/>
      <c r="D15" s="250">
        <f>SUM(C15:C15)</f>
        <v>0</v>
      </c>
      <c r="E15" s="250"/>
      <c r="F15" s="32"/>
      <c r="G15" s="106"/>
      <c r="H15" s="106"/>
      <c r="I15" s="106"/>
    </row>
    <row r="16" spans="1:9" ht="12.75" customHeight="1">
      <c r="A16" s="122" t="s">
        <v>14</v>
      </c>
      <c r="B16" s="186"/>
      <c r="C16" s="100"/>
      <c r="D16" s="251"/>
      <c r="E16" s="251"/>
      <c r="F16" s="32"/>
      <c r="G16" s="106"/>
      <c r="H16" s="106"/>
      <c r="I16" s="106"/>
    </row>
    <row r="17" spans="1:9" ht="12.75" customHeight="1">
      <c r="A17" s="122" t="s">
        <v>15</v>
      </c>
      <c r="B17" s="32"/>
      <c r="C17" s="100"/>
      <c r="D17" s="251"/>
      <c r="E17" s="251"/>
      <c r="F17" s="32"/>
      <c r="G17" s="106"/>
      <c r="H17" s="106"/>
      <c r="I17" s="106"/>
    </row>
    <row r="18" spans="1:9" ht="12.75" customHeight="1">
      <c r="A18" s="122" t="s">
        <v>16</v>
      </c>
      <c r="B18" s="32"/>
      <c r="C18" s="100"/>
      <c r="D18" s="251"/>
      <c r="E18" s="251"/>
      <c r="F18" s="32"/>
      <c r="G18" s="106"/>
      <c r="H18" s="106"/>
      <c r="I18" s="106"/>
    </row>
    <row r="19" spans="1:9" ht="12.75" customHeight="1" thickBot="1">
      <c r="A19" s="122" t="s">
        <v>17</v>
      </c>
      <c r="B19" s="37"/>
      <c r="C19" s="102"/>
      <c r="D19" s="252"/>
      <c r="E19" s="252"/>
      <c r="F19" s="32"/>
      <c r="G19" s="107"/>
      <c r="H19" s="107"/>
      <c r="I19" s="107"/>
    </row>
    <row r="20" spans="1:9" ht="26.25" customHeight="1" thickBot="1">
      <c r="A20" s="125" t="s">
        <v>18</v>
      </c>
      <c r="B20" s="51" t="s">
        <v>432</v>
      </c>
      <c r="C20" s="103">
        <f>+C8+C9+C11+C12+C14+C15+C16+C17+C18+C19</f>
        <v>295749024</v>
      </c>
      <c r="D20" s="103">
        <f>+D8+D9+D11+D12+D14+D15+D16+D17+D18+D19</f>
        <v>336431587</v>
      </c>
      <c r="E20" s="103">
        <f>+E8+E9+E11+E12+E14+E15+E16+E17+E18+E19</f>
        <v>379120540</v>
      </c>
      <c r="F20" s="51" t="s">
        <v>443</v>
      </c>
      <c r="G20" s="108">
        <f>SUM(G8:G19)</f>
        <v>295638524</v>
      </c>
      <c r="H20" s="108">
        <f>SUM(H8:H19)</f>
        <v>409143409</v>
      </c>
      <c r="I20" s="108">
        <f>SUM(I8:I19)</f>
        <v>378364794</v>
      </c>
    </row>
    <row r="21" spans="1:9" ht="12.75" customHeight="1">
      <c r="A21" s="126" t="s">
        <v>19</v>
      </c>
      <c r="B21" s="127" t="s">
        <v>433</v>
      </c>
      <c r="C21" s="209">
        <f>+C22+C23+C24+C25</f>
        <v>146899277</v>
      </c>
      <c r="D21" s="209">
        <v>199935376.5</v>
      </c>
      <c r="E21" s="209">
        <v>199935376.5</v>
      </c>
      <c r="F21" s="128" t="s">
        <v>112</v>
      </c>
      <c r="G21" s="109"/>
      <c r="H21" s="109"/>
      <c r="I21" s="109"/>
    </row>
    <row r="22" spans="1:9" ht="12.75" customHeight="1">
      <c r="A22" s="129" t="s">
        <v>20</v>
      </c>
      <c r="B22" s="128" t="s">
        <v>434</v>
      </c>
      <c r="C22" s="41"/>
      <c r="D22" s="253">
        <v>47091773</v>
      </c>
      <c r="E22" s="253">
        <v>47091773</v>
      </c>
      <c r="F22" s="128" t="s">
        <v>444</v>
      </c>
      <c r="G22" s="42"/>
      <c r="H22" s="42"/>
      <c r="I22" s="42"/>
    </row>
    <row r="23" spans="1:9" ht="12.75" customHeight="1">
      <c r="A23" s="129" t="s">
        <v>21</v>
      </c>
      <c r="B23" s="128" t="s">
        <v>435</v>
      </c>
      <c r="C23" s="41"/>
      <c r="D23" s="253"/>
      <c r="E23" s="253"/>
      <c r="F23" s="128" t="s">
        <v>88</v>
      </c>
      <c r="G23" s="42"/>
      <c r="H23" s="42"/>
      <c r="I23" s="42"/>
    </row>
    <row r="24" spans="1:9" ht="12.75" customHeight="1">
      <c r="A24" s="129" t="s">
        <v>22</v>
      </c>
      <c r="B24" s="128" t="s">
        <v>436</v>
      </c>
      <c r="C24" s="41"/>
      <c r="D24" s="253"/>
      <c r="E24" s="253"/>
      <c r="F24" s="128" t="s">
        <v>89</v>
      </c>
      <c r="G24" s="42"/>
      <c r="H24" s="42"/>
      <c r="I24" s="42"/>
    </row>
    <row r="25" spans="1:9" ht="12.75" customHeight="1">
      <c r="A25" s="129" t="s">
        <v>23</v>
      </c>
      <c r="B25" s="128" t="s">
        <v>437</v>
      </c>
      <c r="C25" s="41">
        <f>'1.sz.mell.összevont mérl.'!C79</f>
        <v>146899277</v>
      </c>
      <c r="D25" s="41">
        <f>'1.sz.mell.összevont mérl.'!D79</f>
        <v>152843604</v>
      </c>
      <c r="E25" s="254">
        <f>'1.sz.mell.összevont mérl.'!E79</f>
        <v>146026032</v>
      </c>
      <c r="F25" s="127" t="s">
        <v>122</v>
      </c>
      <c r="G25" s="42"/>
      <c r="H25" s="42"/>
      <c r="I25" s="42"/>
    </row>
    <row r="26" spans="1:9" ht="12.75" customHeight="1">
      <c r="A26" s="129" t="s">
        <v>24</v>
      </c>
      <c r="B26" s="128" t="s">
        <v>438</v>
      </c>
      <c r="C26" s="130">
        <f>+C27+C28</f>
        <v>0</v>
      </c>
      <c r="D26" s="255"/>
      <c r="E26" s="255">
        <f>SUM(E27:E28)</f>
        <v>4208600</v>
      </c>
      <c r="F26" s="128" t="s">
        <v>445</v>
      </c>
      <c r="G26" s="42"/>
      <c r="H26" s="42"/>
      <c r="I26" s="42"/>
    </row>
    <row r="27" spans="1:9" ht="12.75" customHeight="1">
      <c r="A27" s="126" t="s">
        <v>25</v>
      </c>
      <c r="B27" s="121" t="s">
        <v>428</v>
      </c>
      <c r="C27" s="104"/>
      <c r="D27" s="254"/>
      <c r="E27" s="254">
        <f>'1.sz.mell.összevont mérl.'!E76</f>
        <v>4208600</v>
      </c>
      <c r="F27" s="121" t="s">
        <v>428</v>
      </c>
      <c r="G27" s="109"/>
      <c r="H27" s="42">
        <f>'1.sz.mell.összevont mérl.'!D139</f>
        <v>3813413</v>
      </c>
      <c r="I27" s="42">
        <f>'1.sz.mell.összevont mérl.'!E139</f>
        <v>3813413</v>
      </c>
    </row>
    <row r="28" spans="1:9" ht="12.75" customHeight="1" thickBot="1">
      <c r="A28" s="129" t="s">
        <v>26</v>
      </c>
      <c r="B28" s="137" t="s">
        <v>131</v>
      </c>
      <c r="C28" s="41"/>
      <c r="D28" s="253"/>
      <c r="E28" s="253"/>
      <c r="F28" s="32" t="s">
        <v>343</v>
      </c>
      <c r="G28" s="42">
        <f>'1.sz.mell.összevont mérl.'!C140</f>
        <v>146899277</v>
      </c>
      <c r="H28" s="42">
        <f>'1.sz.mell.összevont mérl.'!D140</f>
        <v>152843604</v>
      </c>
      <c r="I28" s="42">
        <f>'1.sz.mell.összevont mérl.'!E140</f>
        <v>146026032</v>
      </c>
    </row>
    <row r="29" spans="1:9" ht="24.75" customHeight="1" thickBot="1">
      <c r="A29" s="125" t="s">
        <v>27</v>
      </c>
      <c r="B29" s="51" t="s">
        <v>439</v>
      </c>
      <c r="C29" s="103">
        <f>+C21+C26</f>
        <v>146899277</v>
      </c>
      <c r="D29" s="103">
        <f>+D21+D26</f>
        <v>199935376.5</v>
      </c>
      <c r="E29" s="103">
        <f>+E21+E26</f>
        <v>204143976.5</v>
      </c>
      <c r="F29" s="51" t="s">
        <v>446</v>
      </c>
      <c r="G29" s="108">
        <f>SUM(G21:G28)</f>
        <v>146899277</v>
      </c>
      <c r="H29" s="108">
        <f>SUM(H21:H28)</f>
        <v>156657017</v>
      </c>
      <c r="I29" s="108">
        <f>SUM(I21:I28)</f>
        <v>149839445</v>
      </c>
    </row>
    <row r="30" spans="1:9" ht="13.5" thickBot="1">
      <c r="A30" s="125" t="s">
        <v>28</v>
      </c>
      <c r="B30" s="131" t="s">
        <v>296</v>
      </c>
      <c r="C30" s="132">
        <f>+C20+C29</f>
        <v>442648301</v>
      </c>
      <c r="D30" s="132">
        <f>+D20+D29</f>
        <v>536366963.5</v>
      </c>
      <c r="E30" s="132">
        <f>+E20+E29</f>
        <v>583264516.5</v>
      </c>
      <c r="F30" s="131" t="s">
        <v>429</v>
      </c>
      <c r="G30" s="132">
        <f>+G20+G29</f>
        <v>442537801</v>
      </c>
      <c r="H30" s="132">
        <f>+H20+H29</f>
        <v>565800426</v>
      </c>
      <c r="I30" s="132">
        <f>+I20+I29</f>
        <v>528204239</v>
      </c>
    </row>
    <row r="31" spans="1:9" ht="13.5" thickBot="1">
      <c r="A31" s="125" t="s">
        <v>29</v>
      </c>
      <c r="B31" s="131" t="s">
        <v>90</v>
      </c>
      <c r="C31" s="132" t="str">
        <f>IF(C20-G20&lt;0,G20-C20,"-")</f>
        <v>-</v>
      </c>
      <c r="D31" s="132">
        <f>IF(D20-H20&lt;0,H20-D20,"-")</f>
        <v>72711822</v>
      </c>
      <c r="E31" s="132" t="str">
        <f>IF(E20-I20&lt;0,I20-E20,"-")</f>
        <v>-</v>
      </c>
      <c r="F31" s="131" t="s">
        <v>91</v>
      </c>
      <c r="G31" s="132">
        <f>IF(C20-G20&gt;0,C20-G20,"-")</f>
        <v>110500</v>
      </c>
      <c r="H31" s="132" t="str">
        <f>IF(D20-H20&gt;0,D20-H20,"-")</f>
        <v>-</v>
      </c>
      <c r="I31" s="132">
        <f>IF(E20-I20&gt;0,E20-I20,"-")</f>
        <v>755746</v>
      </c>
    </row>
    <row r="32" spans="1:9" ht="13.5" thickBot="1">
      <c r="A32" s="125" t="s">
        <v>30</v>
      </c>
      <c r="B32" s="131" t="s">
        <v>123</v>
      </c>
      <c r="C32" s="132" t="str">
        <f>IF(C20+C21-G30&lt;0,G30-(C20+C21),"-")</f>
        <v>-</v>
      </c>
      <c r="D32" s="132">
        <f>IF(D20+D21-H30&lt;0,H30-(D20+D21),"-")</f>
        <v>29433462.5</v>
      </c>
      <c r="E32" s="132" t="str">
        <f>IF(E20+E21-I30&lt;0,I30-(E20+E21),"-")</f>
        <v>-</v>
      </c>
      <c r="F32" s="131" t="s">
        <v>124</v>
      </c>
      <c r="G32" s="132">
        <f>IF(C20+C21-G30&gt;0,C20+C21-G30,"-")</f>
        <v>110500</v>
      </c>
      <c r="H32" s="132" t="str">
        <f>IF(D20+D21-H30&gt;0,D20+D21-H30,"-")</f>
        <v>-</v>
      </c>
      <c r="I32" s="132">
        <f>IF(E20+E21-I30&gt;0,E20+E21-I30,"-")</f>
        <v>50851677.5</v>
      </c>
    </row>
    <row r="33" spans="2:6" ht="18.75">
      <c r="B33" s="332"/>
      <c r="C33" s="332"/>
      <c r="D33" s="332"/>
      <c r="E33" s="332"/>
      <c r="F33" s="332"/>
    </row>
  </sheetData>
  <sheetProtection/>
  <mergeCells count="3">
    <mergeCell ref="A5:A6"/>
    <mergeCell ref="B33:F33"/>
    <mergeCell ref="F1:H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35"/>
  <sheetViews>
    <sheetView zoomScaleSheetLayoutView="115" workbookViewId="0" topLeftCell="A1">
      <selection activeCell="F1" sqref="F1:H1"/>
    </sheetView>
  </sheetViews>
  <sheetFormatPr defaultColWidth="9.00390625" defaultRowHeight="12.75"/>
  <cols>
    <col min="1" max="1" width="6.875" style="29" customWidth="1"/>
    <col min="2" max="2" width="51.125" style="30" customWidth="1"/>
    <col min="3" max="3" width="11.875" style="29" bestFit="1" customWidth="1"/>
    <col min="4" max="5" width="13.875" style="29" customWidth="1"/>
    <col min="6" max="6" width="50.625" style="29" customWidth="1"/>
    <col min="7" max="7" width="13.125" style="29" bestFit="1" customWidth="1"/>
    <col min="8" max="9" width="14.50390625" style="29" customWidth="1"/>
    <col min="10" max="16384" width="9.375" style="29" customWidth="1"/>
  </cols>
  <sheetData>
    <row r="1" spans="2:9" ht="21.75" customHeight="1">
      <c r="B1" s="29"/>
      <c r="C1" s="276"/>
      <c r="D1" s="276"/>
      <c r="E1" s="276"/>
      <c r="F1" s="333" t="s">
        <v>514</v>
      </c>
      <c r="G1" s="333"/>
      <c r="H1" s="333"/>
      <c r="I1" s="276"/>
    </row>
    <row r="2" spans="2:9" ht="21.75" customHeight="1">
      <c r="B2" s="29"/>
      <c r="C2" s="276"/>
      <c r="D2" s="276"/>
      <c r="E2" s="276"/>
      <c r="F2" s="276"/>
      <c r="G2" s="276"/>
      <c r="H2" s="276"/>
      <c r="I2" s="276"/>
    </row>
    <row r="3" spans="2:9" ht="52.5" customHeight="1">
      <c r="B3" s="110" t="s">
        <v>475</v>
      </c>
      <c r="C3" s="111"/>
      <c r="D3" s="111"/>
      <c r="E3" s="111"/>
      <c r="F3" s="111"/>
      <c r="G3" s="111"/>
      <c r="H3" s="111"/>
      <c r="I3" s="111"/>
    </row>
    <row r="4" spans="7:9" ht="14.25" thickBot="1">
      <c r="G4" s="112" t="s">
        <v>355</v>
      </c>
      <c r="H4" s="112"/>
      <c r="I4" s="112"/>
    </row>
    <row r="5" spans="1:9" ht="13.5" thickBot="1">
      <c r="A5" s="334" t="s">
        <v>51</v>
      </c>
      <c r="B5" s="113" t="s">
        <v>40</v>
      </c>
      <c r="C5" s="114"/>
      <c r="D5" s="249"/>
      <c r="E5" s="249"/>
      <c r="F5" s="113" t="s">
        <v>41</v>
      </c>
      <c r="G5" s="115"/>
      <c r="H5" s="115"/>
      <c r="I5" s="115"/>
    </row>
    <row r="6" spans="1:9" s="31" customFormat="1" ht="24.75" thickBot="1">
      <c r="A6" s="335"/>
      <c r="B6" s="58" t="s">
        <v>45</v>
      </c>
      <c r="C6" s="28" t="s">
        <v>474</v>
      </c>
      <c r="D6" s="248" t="s">
        <v>472</v>
      </c>
      <c r="E6" s="248" t="s">
        <v>473</v>
      </c>
      <c r="F6" s="58" t="s">
        <v>45</v>
      </c>
      <c r="G6" s="28" t="s">
        <v>474</v>
      </c>
      <c r="H6" s="248" t="s">
        <v>472</v>
      </c>
      <c r="I6" s="248" t="s">
        <v>473</v>
      </c>
    </row>
    <row r="7" spans="1:9" s="31" customFormat="1" ht="13.5" thickBot="1">
      <c r="A7" s="116">
        <v>1</v>
      </c>
      <c r="B7" s="117">
        <v>2</v>
      </c>
      <c r="C7" s="118">
        <v>3</v>
      </c>
      <c r="D7" s="118">
        <v>5</v>
      </c>
      <c r="E7" s="118"/>
      <c r="F7" s="118">
        <v>6</v>
      </c>
      <c r="G7" s="118">
        <v>7</v>
      </c>
      <c r="H7" s="118">
        <v>9</v>
      </c>
      <c r="I7" s="118"/>
    </row>
    <row r="8" spans="1:9" ht="12.75" customHeight="1">
      <c r="A8" s="120" t="s">
        <v>6</v>
      </c>
      <c r="B8" s="121"/>
      <c r="C8" s="105"/>
      <c r="D8" s="105">
        <f>'1.sz.mell.összevont mérl.'!D22</f>
        <v>212000</v>
      </c>
      <c r="E8" s="105">
        <f>'1.sz.mell.összevont mérl.'!E22</f>
        <v>212000</v>
      </c>
      <c r="F8" s="121" t="s">
        <v>119</v>
      </c>
      <c r="G8" s="105">
        <f>'1.sz.mell.összevont mérl.'!C111</f>
        <v>1968500</v>
      </c>
      <c r="H8" s="105">
        <f>'1.sz.mell.összevont mérl.'!D111</f>
        <v>279619846</v>
      </c>
      <c r="I8" s="105">
        <f>'3.sz.mell.Beruh.'!G35</f>
        <v>230379617</v>
      </c>
    </row>
    <row r="9" spans="1:9" ht="12.75">
      <c r="A9" s="122" t="s">
        <v>7</v>
      </c>
      <c r="B9" s="121" t="s">
        <v>297</v>
      </c>
      <c r="C9" s="99">
        <f>'1.sz.mell.összevont mérl.'!C21</f>
        <v>0</v>
      </c>
      <c r="D9" s="99">
        <f>'1.sz.mell.összevont mérl.'!D21</f>
        <v>38086557</v>
      </c>
      <c r="E9" s="250">
        <f>'1.sz.mell.összevont mérl.'!E26</f>
        <v>31979408</v>
      </c>
      <c r="F9" s="123" t="s">
        <v>302</v>
      </c>
      <c r="G9" s="106"/>
      <c r="H9" s="106"/>
      <c r="I9" s="106"/>
    </row>
    <row r="10" spans="1:9" ht="12.75" customHeight="1">
      <c r="A10" s="122" t="s">
        <v>8</v>
      </c>
      <c r="B10" s="123" t="s">
        <v>298</v>
      </c>
      <c r="C10" s="100"/>
      <c r="D10" s="250">
        <f>'1.sz.mell.összevont mérl.'!D27</f>
        <v>18488998</v>
      </c>
      <c r="E10" s="250">
        <f>'1.sz.mell.összevont mérl.'!E27</f>
        <v>18488998</v>
      </c>
      <c r="F10" s="123" t="s">
        <v>108</v>
      </c>
      <c r="G10" s="106">
        <f>'1.sz.mell.összevont mérl.'!C113</f>
        <v>0</v>
      </c>
      <c r="H10" s="106">
        <f>'1.sz.mell.összevont mérl.'!D113</f>
        <v>0</v>
      </c>
      <c r="I10" s="106">
        <f>'4.sz.mell.Felúj.'!G10</f>
        <v>0</v>
      </c>
    </row>
    <row r="11" spans="1:9" ht="12.75" customHeight="1">
      <c r="A11" s="122" t="s">
        <v>9</v>
      </c>
      <c r="B11" s="123" t="s">
        <v>3</v>
      </c>
      <c r="C11" s="100">
        <f>'1.sz.mell.összevont mérl.'!C46</f>
        <v>0</v>
      </c>
      <c r="D11" s="100">
        <f>'1.sz.mell.összevont mérl.'!D46</f>
        <v>0</v>
      </c>
      <c r="E11" s="251"/>
      <c r="F11" s="123" t="s">
        <v>303</v>
      </c>
      <c r="G11" s="106"/>
      <c r="H11" s="106"/>
      <c r="I11" s="106"/>
    </row>
    <row r="12" spans="1:9" ht="12.75" customHeight="1">
      <c r="A12" s="122" t="s">
        <v>10</v>
      </c>
      <c r="B12" s="123" t="s">
        <v>394</v>
      </c>
      <c r="C12" s="100"/>
      <c r="D12" s="100"/>
      <c r="E12" s="251"/>
      <c r="F12" s="123" t="s">
        <v>121</v>
      </c>
      <c r="G12" s="106"/>
      <c r="H12" s="106">
        <f>'1.sz.mell.összevont mérl.'!D115</f>
        <v>13530271</v>
      </c>
      <c r="I12" s="106">
        <f>'1.sz.mell.összevont mérl.'!E115</f>
        <v>12512980</v>
      </c>
    </row>
    <row r="13" spans="1:9" ht="12.75" customHeight="1">
      <c r="A13" s="122" t="s">
        <v>11</v>
      </c>
      <c r="B13" s="123" t="s">
        <v>299</v>
      </c>
      <c r="C13" s="100"/>
      <c r="D13" s="100"/>
      <c r="E13" s="251"/>
      <c r="F13" s="32"/>
      <c r="G13" s="106"/>
      <c r="H13" s="106"/>
      <c r="I13" s="106"/>
    </row>
    <row r="14" spans="1:9" ht="12.75" customHeight="1">
      <c r="A14" s="122" t="s">
        <v>12</v>
      </c>
      <c r="B14" s="123" t="s">
        <v>300</v>
      </c>
      <c r="C14" s="100">
        <f>'1.sz.mell.összevont mérl.'!C57</f>
        <v>0</v>
      </c>
      <c r="D14" s="100">
        <f>'1.sz.mell.összevont mérl.'!D60</f>
        <v>0</v>
      </c>
      <c r="E14" s="251">
        <f>'1.sz.mell.összevont mérl.'!E60</f>
        <v>2959880</v>
      </c>
      <c r="F14" s="32"/>
      <c r="G14" s="106"/>
      <c r="H14" s="106"/>
      <c r="I14" s="106"/>
    </row>
    <row r="15" spans="1:9" ht="12.75" customHeight="1">
      <c r="A15" s="122" t="s">
        <v>13</v>
      </c>
      <c r="B15" s="32"/>
      <c r="C15" s="100"/>
      <c r="D15" s="251"/>
      <c r="E15" s="251"/>
      <c r="F15" s="32"/>
      <c r="G15" s="106"/>
      <c r="H15" s="106"/>
      <c r="I15" s="106"/>
    </row>
    <row r="16" spans="1:9" ht="12.75" customHeight="1">
      <c r="A16" s="122" t="s">
        <v>14</v>
      </c>
      <c r="B16" s="32"/>
      <c r="C16" s="41"/>
      <c r="D16" s="257"/>
      <c r="E16" s="257"/>
      <c r="F16" s="32"/>
      <c r="G16" s="106"/>
      <c r="H16" s="106"/>
      <c r="I16" s="106"/>
    </row>
    <row r="17" spans="1:9" ht="12.75">
      <c r="A17" s="122" t="s">
        <v>15</v>
      </c>
      <c r="B17" s="32"/>
      <c r="C17" s="41"/>
      <c r="D17" s="253"/>
      <c r="E17" s="253"/>
      <c r="F17" s="32"/>
      <c r="G17" s="106"/>
      <c r="H17" s="106"/>
      <c r="I17" s="106"/>
    </row>
    <row r="18" spans="1:9" ht="12.75" customHeight="1" thickBot="1">
      <c r="A18" s="161" t="s">
        <v>16</v>
      </c>
      <c r="B18" s="187"/>
      <c r="C18" s="41"/>
      <c r="D18" s="257"/>
      <c r="E18" s="254"/>
      <c r="F18" s="162" t="s">
        <v>510</v>
      </c>
      <c r="G18" s="147"/>
      <c r="H18" s="106"/>
      <c r="I18" s="106"/>
    </row>
    <row r="19" spans="1:9" ht="15.75" customHeight="1" thickBot="1">
      <c r="A19" s="125" t="s">
        <v>17</v>
      </c>
      <c r="B19" s="51" t="s">
        <v>311</v>
      </c>
      <c r="C19" s="103">
        <f>C8+C9+C11+C12+C14+C15+C16+C17+C18</f>
        <v>0</v>
      </c>
      <c r="D19" s="103">
        <f>D8+D9+D11+D12+D14+D15+D16+D17+D18</f>
        <v>38298557</v>
      </c>
      <c r="E19" s="103">
        <f>E8+E9+E11+E12+E14+E15+E16+E17+E18</f>
        <v>35151288</v>
      </c>
      <c r="F19" s="51" t="s">
        <v>312</v>
      </c>
      <c r="G19" s="108">
        <f>+G8+G10+G12+G13+G14+G15+G16+G17+G18</f>
        <v>1968500</v>
      </c>
      <c r="H19" s="108">
        <f>+H8+H10+H12+H13+H14+H15+H16+H17+H18</f>
        <v>293150117</v>
      </c>
      <c r="I19" s="108">
        <f>+I8+I10+I12+I13+I14+I15+I16+I17+I18</f>
        <v>242892597</v>
      </c>
    </row>
    <row r="20" spans="1:9" ht="12.75" customHeight="1">
      <c r="A20" s="120" t="s">
        <v>18</v>
      </c>
      <c r="B20" s="135" t="s">
        <v>136</v>
      </c>
      <c r="C20" s="142">
        <f>+C21+C22+C23+C24+C25</f>
        <v>0</v>
      </c>
      <c r="D20" s="256">
        <f>SUM(D21:D25)</f>
        <v>41558763</v>
      </c>
      <c r="E20" s="256">
        <f>SUM(E21:E25)</f>
        <v>41558763</v>
      </c>
      <c r="F20" s="128" t="s">
        <v>112</v>
      </c>
      <c r="G20" s="40"/>
      <c r="H20" s="40"/>
      <c r="I20" s="40"/>
    </row>
    <row r="21" spans="1:9" ht="12.75" customHeight="1">
      <c r="A21" s="122" t="s">
        <v>19</v>
      </c>
      <c r="B21" s="136" t="s">
        <v>125</v>
      </c>
      <c r="C21" s="41"/>
      <c r="D21" s="253">
        <v>41558763</v>
      </c>
      <c r="E21" s="253">
        <v>41558763</v>
      </c>
      <c r="F21" s="128" t="s">
        <v>114</v>
      </c>
      <c r="G21" s="42"/>
      <c r="H21" s="42"/>
      <c r="I21" s="42"/>
    </row>
    <row r="22" spans="1:9" ht="12.75" customHeight="1">
      <c r="A22" s="120" t="s">
        <v>20</v>
      </c>
      <c r="B22" s="136" t="s">
        <v>126</v>
      </c>
      <c r="C22" s="41"/>
      <c r="D22" s="253"/>
      <c r="E22" s="253"/>
      <c r="F22" s="128" t="s">
        <v>88</v>
      </c>
      <c r="G22" s="42"/>
      <c r="H22" s="42"/>
      <c r="I22" s="42"/>
    </row>
    <row r="23" spans="1:9" ht="12.75" customHeight="1">
      <c r="A23" s="122" t="s">
        <v>21</v>
      </c>
      <c r="B23" s="136" t="s">
        <v>127</v>
      </c>
      <c r="C23" s="41"/>
      <c r="D23" s="253"/>
      <c r="E23" s="253"/>
      <c r="F23" s="128" t="s">
        <v>89</v>
      </c>
      <c r="G23" s="42"/>
      <c r="H23" s="42"/>
      <c r="I23" s="42"/>
    </row>
    <row r="24" spans="1:9" ht="12.75" customHeight="1">
      <c r="A24" s="120" t="s">
        <v>22</v>
      </c>
      <c r="B24" s="136" t="s">
        <v>128</v>
      </c>
      <c r="C24" s="41"/>
      <c r="D24" s="254"/>
      <c r="E24" s="254"/>
      <c r="F24" s="127" t="s">
        <v>122</v>
      </c>
      <c r="G24" s="42"/>
      <c r="H24" s="42"/>
      <c r="I24" s="42"/>
    </row>
    <row r="25" spans="1:9" ht="12.75" customHeight="1">
      <c r="A25" s="122" t="s">
        <v>23</v>
      </c>
      <c r="B25" s="137" t="s">
        <v>129</v>
      </c>
      <c r="C25" s="41"/>
      <c r="D25" s="253"/>
      <c r="E25" s="253"/>
      <c r="F25" s="128" t="s">
        <v>115</v>
      </c>
      <c r="G25" s="42"/>
      <c r="H25" s="42"/>
      <c r="I25" s="42"/>
    </row>
    <row r="26" spans="1:9" ht="12.75" customHeight="1">
      <c r="A26" s="120" t="s">
        <v>24</v>
      </c>
      <c r="B26" s="138" t="s">
        <v>130</v>
      </c>
      <c r="C26" s="130">
        <f>+C27+C28+C29+C30+C31</f>
        <v>0</v>
      </c>
      <c r="D26" s="256"/>
      <c r="E26" s="256"/>
      <c r="F26" s="139" t="s">
        <v>113</v>
      </c>
      <c r="G26" s="42"/>
      <c r="H26" s="42"/>
      <c r="I26" s="42"/>
    </row>
    <row r="27" spans="1:9" ht="12.75" customHeight="1">
      <c r="A27" s="122" t="s">
        <v>25</v>
      </c>
      <c r="B27" s="137" t="s">
        <v>131</v>
      </c>
      <c r="C27" s="41">
        <f>'5.1. sz. mell Önkorm'!C65</f>
        <v>0</v>
      </c>
      <c r="D27" s="257"/>
      <c r="E27" s="257"/>
      <c r="F27" s="139" t="s">
        <v>304</v>
      </c>
      <c r="G27" s="42">
        <f>'1.sz.mell.összevont mérl.'!C142</f>
        <v>642000</v>
      </c>
      <c r="H27" s="42">
        <f>'1.sz.mell.összevont mérl.'!D142</f>
        <v>711764</v>
      </c>
      <c r="I27" s="106">
        <f>'1.sz.mell.összevont mérl.'!E142</f>
        <v>709696</v>
      </c>
    </row>
    <row r="28" spans="1:9" ht="12.75" customHeight="1">
      <c r="A28" s="120" t="s">
        <v>26</v>
      </c>
      <c r="B28" s="137" t="s">
        <v>132</v>
      </c>
      <c r="C28" s="41"/>
      <c r="D28" s="257"/>
      <c r="E28" s="257"/>
      <c r="F28" s="134"/>
      <c r="G28" s="42"/>
      <c r="H28" s="42"/>
      <c r="I28" s="42"/>
    </row>
    <row r="29" spans="1:9" ht="12.75" customHeight="1">
      <c r="A29" s="122" t="s">
        <v>27</v>
      </c>
      <c r="B29" s="136" t="s">
        <v>133</v>
      </c>
      <c r="C29" s="41"/>
      <c r="D29" s="257"/>
      <c r="E29" s="257"/>
      <c r="F29" s="49"/>
      <c r="G29" s="42"/>
      <c r="H29" s="42"/>
      <c r="I29" s="42"/>
    </row>
    <row r="30" spans="1:9" ht="12.75" customHeight="1">
      <c r="A30" s="120" t="s">
        <v>28</v>
      </c>
      <c r="B30" s="140" t="s">
        <v>134</v>
      </c>
      <c r="C30" s="41"/>
      <c r="D30" s="253"/>
      <c r="E30" s="253"/>
      <c r="F30" s="32"/>
      <c r="G30" s="42"/>
      <c r="H30" s="42"/>
      <c r="I30" s="42"/>
    </row>
    <row r="31" spans="1:9" ht="12.75" customHeight="1" thickBot="1">
      <c r="A31" s="122" t="s">
        <v>29</v>
      </c>
      <c r="B31" s="141" t="s">
        <v>135</v>
      </c>
      <c r="C31" s="41"/>
      <c r="D31" s="257"/>
      <c r="E31" s="257"/>
      <c r="F31" s="49"/>
      <c r="G31" s="42"/>
      <c r="H31" s="42"/>
      <c r="I31" s="42"/>
    </row>
    <row r="32" spans="1:9" ht="21.75" customHeight="1" thickBot="1">
      <c r="A32" s="125" t="s">
        <v>30</v>
      </c>
      <c r="B32" s="51" t="s">
        <v>301</v>
      </c>
      <c r="C32" s="103">
        <f>+C20+C26</f>
        <v>0</v>
      </c>
      <c r="D32" s="103">
        <f>+D20+D26</f>
        <v>41558763</v>
      </c>
      <c r="E32" s="103">
        <f>+E20+E26</f>
        <v>41558763</v>
      </c>
      <c r="F32" s="51" t="s">
        <v>305</v>
      </c>
      <c r="G32" s="108">
        <f>SUM(G20:G31)</f>
        <v>642000</v>
      </c>
      <c r="H32" s="108">
        <f>SUM(H20:H31)</f>
        <v>711764</v>
      </c>
      <c r="I32" s="108">
        <f>SUM(I20:I31)</f>
        <v>709696</v>
      </c>
    </row>
    <row r="33" spans="1:9" ht="18" customHeight="1" thickBot="1">
      <c r="A33" s="125" t="s">
        <v>31</v>
      </c>
      <c r="B33" s="131" t="s">
        <v>306</v>
      </c>
      <c r="C33" s="132">
        <f>+C19+C32</f>
        <v>0</v>
      </c>
      <c r="D33" s="132">
        <f>+D19+D32</f>
        <v>79857320</v>
      </c>
      <c r="E33" s="132">
        <f>+E19+E32</f>
        <v>76710051</v>
      </c>
      <c r="F33" s="131" t="s">
        <v>307</v>
      </c>
      <c r="G33" s="132">
        <f>+G19+G32</f>
        <v>2610500</v>
      </c>
      <c r="H33" s="132">
        <f>+H19+H32</f>
        <v>293861881</v>
      </c>
      <c r="I33" s="132">
        <f>+I19+I32</f>
        <v>243602293</v>
      </c>
    </row>
    <row r="34" spans="1:9" ht="13.5" thickBot="1">
      <c r="A34" s="125" t="s">
        <v>32</v>
      </c>
      <c r="B34" s="131" t="s">
        <v>90</v>
      </c>
      <c r="C34" s="132">
        <f>IF(C19-G19&lt;0,G19-C19,"-")</f>
        <v>1968500</v>
      </c>
      <c r="D34" s="132">
        <f>IF(D19-H19&lt;0,H19-D19,"-")</f>
        <v>254851560</v>
      </c>
      <c r="E34" s="132">
        <f>IF(E19-I19&lt;0,I19-E19,"-")</f>
        <v>207741309</v>
      </c>
      <c r="F34" s="131" t="s">
        <v>91</v>
      </c>
      <c r="G34" s="132" t="str">
        <f>IF(C19-G19&gt;0,C19-G19,"-")</f>
        <v>-</v>
      </c>
      <c r="H34" s="132" t="str">
        <f>IF(D19-H19&gt;0,D19-H19,"-")</f>
        <v>-</v>
      </c>
      <c r="I34" s="132" t="str">
        <f>IF(E19-I19&gt;0,E19-I19,"-")</f>
        <v>-</v>
      </c>
    </row>
    <row r="35" spans="1:9" ht="13.5" thickBot="1">
      <c r="A35" s="125" t="s">
        <v>33</v>
      </c>
      <c r="B35" s="131" t="s">
        <v>123</v>
      </c>
      <c r="C35" s="132">
        <f>IF(C19+C20-G33&lt;0,G33-(C19+C20),"-")</f>
        <v>2610500</v>
      </c>
      <c r="D35" s="132">
        <f>IF(D19+D20-H33&lt;0,H33-(D19+D20),"-")</f>
        <v>214004561</v>
      </c>
      <c r="E35" s="132">
        <f>IF(E19+E20-I33&lt;0,I33-(E19+E20),"-")</f>
        <v>166892242</v>
      </c>
      <c r="F35" s="131" t="s">
        <v>124</v>
      </c>
      <c r="G35" s="132" t="str">
        <f>IF(C19+C20-G33&gt;0,C19+C20-G33,"-")</f>
        <v>-</v>
      </c>
      <c r="H35" s="132" t="str">
        <f>IF(D19+D20-H33&gt;0,D19+D20-H33,"-")</f>
        <v>-</v>
      </c>
      <c r="I35" s="132" t="str">
        <f>IF(E19+E20-I33&gt;0,E19+E20-I33,"-")</f>
        <v>-</v>
      </c>
    </row>
  </sheetData>
  <sheetProtection/>
  <mergeCells count="2">
    <mergeCell ref="A5:A6"/>
    <mergeCell ref="F1:H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35"/>
  <sheetViews>
    <sheetView workbookViewId="0" topLeftCell="A1">
      <pane xSplit="1" ySplit="6" topLeftCell="B7" activePane="bottomRight" state="frozen"/>
      <selection pane="topLeft" activeCell="B2" sqref="B2:F2"/>
      <selection pane="topRight" activeCell="B2" sqref="B2:F2"/>
      <selection pane="bottomLeft" activeCell="B2" sqref="B2:F2"/>
      <selection pane="bottomRight" activeCell="B1" sqref="B1:G1"/>
    </sheetView>
  </sheetViews>
  <sheetFormatPr defaultColWidth="9.00390625" defaultRowHeight="12.75"/>
  <cols>
    <col min="1" max="1" width="48.00390625" style="30" customWidth="1"/>
    <col min="2" max="2" width="21.00390625" style="29" bestFit="1" customWidth="1"/>
    <col min="3" max="3" width="16.375" style="29" customWidth="1"/>
    <col min="4" max="4" width="18.00390625" style="29" customWidth="1"/>
    <col min="5" max="5" width="16.625" style="29" customWidth="1"/>
    <col min="6" max="7" width="21.00390625" style="29" bestFit="1" customWidth="1"/>
    <col min="8" max="8" width="18.875" style="29" customWidth="1"/>
    <col min="9" max="9" width="12.875" style="29" customWidth="1"/>
    <col min="10" max="10" width="13.875" style="29" customWidth="1"/>
    <col min="11" max="11" width="9.375" style="29" customWidth="1"/>
    <col min="12" max="12" width="10.125" style="29" bestFit="1" customWidth="1"/>
    <col min="13" max="16384" width="9.375" style="29" customWidth="1"/>
  </cols>
  <sheetData>
    <row r="1" spans="2:7" ht="12.75">
      <c r="B1" s="337" t="s">
        <v>515</v>
      </c>
      <c r="C1" s="337"/>
      <c r="D1" s="337"/>
      <c r="E1" s="337"/>
      <c r="F1" s="337"/>
      <c r="G1" s="337"/>
    </row>
    <row r="2" spans="2:7" ht="12.75">
      <c r="B2" s="337"/>
      <c r="C2" s="337"/>
      <c r="D2" s="337"/>
      <c r="E2" s="337"/>
      <c r="F2" s="337"/>
      <c r="G2" s="337"/>
    </row>
    <row r="3" spans="1:7" ht="37.5" customHeight="1">
      <c r="A3" s="336" t="s">
        <v>498</v>
      </c>
      <c r="B3" s="336"/>
      <c r="C3" s="336"/>
      <c r="D3" s="336"/>
      <c r="E3" s="336"/>
      <c r="F3" s="336"/>
      <c r="G3" s="336"/>
    </row>
    <row r="4" spans="7:8" ht="14.25" thickBot="1">
      <c r="G4" s="33" t="s">
        <v>354</v>
      </c>
      <c r="H4" s="33" t="s">
        <v>354</v>
      </c>
    </row>
    <row r="5" spans="1:8" s="31" customFormat="1" ht="44.25" customHeight="1" thickBot="1">
      <c r="A5" s="214" t="s">
        <v>47</v>
      </c>
      <c r="B5" s="215" t="s">
        <v>48</v>
      </c>
      <c r="C5" s="215" t="s">
        <v>49</v>
      </c>
      <c r="D5" s="215" t="s">
        <v>499</v>
      </c>
      <c r="E5" s="28" t="s">
        <v>500</v>
      </c>
      <c r="F5" s="248" t="s">
        <v>472</v>
      </c>
      <c r="G5" s="248" t="s">
        <v>473</v>
      </c>
      <c r="H5" s="323" t="s">
        <v>503</v>
      </c>
    </row>
    <row r="6" spans="1:8" ht="12" customHeight="1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7</v>
      </c>
      <c r="G6" s="36">
        <v>8</v>
      </c>
      <c r="H6" s="36">
        <v>8</v>
      </c>
    </row>
    <row r="7" spans="1:8" ht="18" customHeight="1" thickBot="1">
      <c r="A7" s="233" t="s">
        <v>348</v>
      </c>
      <c r="B7" s="221"/>
      <c r="C7" s="222"/>
      <c r="D7" s="221"/>
      <c r="E7" s="221"/>
      <c r="F7" s="258"/>
      <c r="G7" s="223">
        <f>B7-E7</f>
        <v>0</v>
      </c>
      <c r="H7" s="223"/>
    </row>
    <row r="8" spans="1:8" ht="15.75">
      <c r="A8" s="216" t="s">
        <v>395</v>
      </c>
      <c r="B8" s="217">
        <v>8420000</v>
      </c>
      <c r="C8" s="218" t="s">
        <v>505</v>
      </c>
      <c r="D8" s="217">
        <v>2526030</v>
      </c>
      <c r="E8" s="217"/>
      <c r="F8" s="259">
        <v>4893970</v>
      </c>
      <c r="G8" s="219">
        <v>5894070</v>
      </c>
      <c r="H8" s="219"/>
    </row>
    <row r="9" spans="1:8" ht="15.75">
      <c r="A9" s="216" t="s">
        <v>488</v>
      </c>
      <c r="B9" s="259">
        <v>2718067</v>
      </c>
      <c r="C9" s="218" t="s">
        <v>504</v>
      </c>
      <c r="D9" s="217">
        <v>1429730</v>
      </c>
      <c r="E9" s="217"/>
      <c r="F9" s="259">
        <v>427658</v>
      </c>
      <c r="G9" s="219">
        <v>0</v>
      </c>
      <c r="H9" s="219"/>
    </row>
    <row r="10" spans="1:8" ht="15.75">
      <c r="A10" s="216" t="s">
        <v>407</v>
      </c>
      <c r="B10" s="259">
        <v>7145149</v>
      </c>
      <c r="C10" s="218"/>
      <c r="D10" s="217"/>
      <c r="E10" s="217"/>
      <c r="F10" s="259">
        <v>7145149</v>
      </c>
      <c r="G10" s="219"/>
      <c r="H10" s="219"/>
    </row>
    <row r="11" spans="1:8" ht="15.75">
      <c r="A11" s="216" t="s">
        <v>408</v>
      </c>
      <c r="B11" s="259">
        <v>1545284</v>
      </c>
      <c r="C11" s="218" t="s">
        <v>507</v>
      </c>
      <c r="D11" s="217"/>
      <c r="E11" s="217"/>
      <c r="F11" s="259">
        <v>255000</v>
      </c>
      <c r="G11" s="219">
        <v>1545284</v>
      </c>
      <c r="H11" s="219"/>
    </row>
    <row r="12" spans="1:8" ht="15.75">
      <c r="A12" s="216" t="s">
        <v>489</v>
      </c>
      <c r="B12" s="259">
        <v>1386000</v>
      </c>
      <c r="C12" s="218" t="s">
        <v>501</v>
      </c>
      <c r="D12" s="217"/>
      <c r="E12" s="217"/>
      <c r="F12" s="259">
        <v>1386000</v>
      </c>
      <c r="G12" s="219">
        <v>1386000</v>
      </c>
      <c r="H12" s="219"/>
    </row>
    <row r="13" spans="1:8" ht="15.75">
      <c r="A13" s="216" t="s">
        <v>409</v>
      </c>
      <c r="B13" s="259">
        <v>27730291</v>
      </c>
      <c r="C13" s="218" t="s">
        <v>504</v>
      </c>
      <c r="D13" s="217">
        <v>23973764</v>
      </c>
      <c r="E13" s="217"/>
      <c r="F13" s="259">
        <v>4759141</v>
      </c>
      <c r="G13" s="219">
        <v>4723574</v>
      </c>
      <c r="H13" s="219"/>
    </row>
    <row r="14" spans="1:8" ht="15.75">
      <c r="A14" s="216" t="s">
        <v>410</v>
      </c>
      <c r="B14" s="259">
        <v>135758508</v>
      </c>
      <c r="C14" s="218" t="s">
        <v>504</v>
      </c>
      <c r="D14" s="217">
        <v>3619500</v>
      </c>
      <c r="E14" s="217"/>
      <c r="F14" s="259">
        <v>100399399</v>
      </c>
      <c r="G14" s="219">
        <v>104319425</v>
      </c>
      <c r="H14" s="219"/>
    </row>
    <row r="15" spans="1:8" ht="15.75">
      <c r="A15" s="216" t="s">
        <v>411</v>
      </c>
      <c r="B15" s="259">
        <v>95423037</v>
      </c>
      <c r="C15" s="218" t="s">
        <v>501</v>
      </c>
      <c r="D15" s="217">
        <v>2908300</v>
      </c>
      <c r="E15" s="217"/>
      <c r="F15" s="259">
        <v>92184688</v>
      </c>
      <c r="G15" s="219">
        <v>90391941</v>
      </c>
      <c r="H15" s="219"/>
    </row>
    <row r="16" spans="1:8" ht="15.75">
      <c r="A16" s="216" t="s">
        <v>412</v>
      </c>
      <c r="B16" s="259">
        <v>113732546</v>
      </c>
      <c r="C16" s="218" t="s">
        <v>504</v>
      </c>
      <c r="D16" s="217">
        <v>603250</v>
      </c>
      <c r="E16" s="217"/>
      <c r="F16" s="259">
        <v>16551874</v>
      </c>
      <c r="G16" s="219">
        <v>1295000</v>
      </c>
      <c r="H16" s="219"/>
    </row>
    <row r="17" spans="1:8" ht="15.75">
      <c r="A17" s="216" t="s">
        <v>490</v>
      </c>
      <c r="B17" s="259">
        <v>63500</v>
      </c>
      <c r="C17" s="218" t="s">
        <v>507</v>
      </c>
      <c r="D17" s="217"/>
      <c r="E17" s="217">
        <v>63500</v>
      </c>
      <c r="F17" s="259">
        <v>63500</v>
      </c>
      <c r="G17" s="219"/>
      <c r="H17" s="219"/>
    </row>
    <row r="18" spans="1:8" ht="15.75">
      <c r="A18" s="216" t="s">
        <v>491</v>
      </c>
      <c r="B18" s="217">
        <v>635000</v>
      </c>
      <c r="C18" s="218" t="s">
        <v>507</v>
      </c>
      <c r="D18" s="217"/>
      <c r="E18" s="217">
        <v>635000</v>
      </c>
      <c r="F18" s="259">
        <v>635000</v>
      </c>
      <c r="G18" s="219">
        <v>335520</v>
      </c>
      <c r="H18" s="219"/>
    </row>
    <row r="19" spans="1:8" ht="15.75">
      <c r="A19" s="216" t="s">
        <v>492</v>
      </c>
      <c r="B19" s="217">
        <v>3887629</v>
      </c>
      <c r="C19" s="218" t="s">
        <v>507</v>
      </c>
      <c r="D19" s="217"/>
      <c r="E19" s="217"/>
      <c r="F19" s="259">
        <v>3887629</v>
      </c>
      <c r="G19" s="219">
        <v>3880628</v>
      </c>
      <c r="H19" s="219"/>
    </row>
    <row r="20" spans="1:8" ht="15.75">
      <c r="A20" s="216" t="s">
        <v>493</v>
      </c>
      <c r="B20" s="217">
        <v>593000</v>
      </c>
      <c r="C20" s="218" t="s">
        <v>507</v>
      </c>
      <c r="D20" s="217"/>
      <c r="E20" s="217">
        <v>381000</v>
      </c>
      <c r="F20" s="259">
        <v>593000</v>
      </c>
      <c r="G20" s="219">
        <v>609520</v>
      </c>
      <c r="H20" s="219"/>
    </row>
    <row r="21" spans="1:8" ht="15.75">
      <c r="A21" s="216" t="s">
        <v>494</v>
      </c>
      <c r="B21" s="217">
        <v>20447639</v>
      </c>
      <c r="C21" s="218" t="s">
        <v>502</v>
      </c>
      <c r="D21" s="217"/>
      <c r="E21" s="217"/>
      <c r="F21" s="259">
        <v>20447639</v>
      </c>
      <c r="G21" s="219"/>
      <c r="H21" s="219"/>
    </row>
    <row r="22" spans="1:8" ht="15.75">
      <c r="A22" s="216" t="s">
        <v>495</v>
      </c>
      <c r="B22" s="217">
        <v>4991544</v>
      </c>
      <c r="C22" s="218" t="s">
        <v>506</v>
      </c>
      <c r="D22" s="217"/>
      <c r="E22" s="217"/>
      <c r="F22" s="259">
        <v>4991544</v>
      </c>
      <c r="G22" s="219"/>
      <c r="H22" s="219"/>
    </row>
    <row r="23" spans="1:8" ht="15.75">
      <c r="A23" s="216" t="s">
        <v>496</v>
      </c>
      <c r="B23" s="217">
        <v>5000000</v>
      </c>
      <c r="C23" s="218" t="s">
        <v>506</v>
      </c>
      <c r="D23" s="217"/>
      <c r="E23" s="217"/>
      <c r="F23" s="259">
        <v>5000000</v>
      </c>
      <c r="G23" s="219"/>
      <c r="H23" s="219"/>
    </row>
    <row r="24" spans="1:8" ht="16.5" thickBot="1">
      <c r="A24" s="216" t="s">
        <v>497</v>
      </c>
      <c r="B24" s="217">
        <v>30000000</v>
      </c>
      <c r="C24" s="218" t="s">
        <v>502</v>
      </c>
      <c r="D24" s="217"/>
      <c r="E24" s="217"/>
      <c r="F24" s="259">
        <v>15000000</v>
      </c>
      <c r="G24" s="219">
        <v>15000000</v>
      </c>
      <c r="H24" s="219"/>
    </row>
    <row r="25" spans="1:8" ht="36.75" customHeight="1" thickBot="1">
      <c r="A25" s="227" t="s">
        <v>349</v>
      </c>
      <c r="B25" s="228">
        <f aca="true" t="shared" si="0" ref="B25:H25">SUM(B8:B24)</f>
        <v>459477194</v>
      </c>
      <c r="C25" s="228">
        <f t="shared" si="0"/>
        <v>0</v>
      </c>
      <c r="D25" s="228">
        <f t="shared" si="0"/>
        <v>35060574</v>
      </c>
      <c r="E25" s="228">
        <f t="shared" si="0"/>
        <v>1079500</v>
      </c>
      <c r="F25" s="228">
        <f t="shared" si="0"/>
        <v>278621191</v>
      </c>
      <c r="G25" s="228">
        <f t="shared" si="0"/>
        <v>229380962</v>
      </c>
      <c r="H25" s="228">
        <f t="shared" si="0"/>
        <v>0</v>
      </c>
    </row>
    <row r="26" spans="1:8" ht="16.5" thickBot="1">
      <c r="A26" s="233" t="s">
        <v>351</v>
      </c>
      <c r="B26" s="224"/>
      <c r="C26" s="225"/>
      <c r="D26" s="224"/>
      <c r="E26" s="224"/>
      <c r="F26" s="260"/>
      <c r="G26" s="226">
        <f>B26-E26</f>
        <v>0</v>
      </c>
      <c r="H26" s="226"/>
    </row>
    <row r="27" spans="1:8" ht="15.75">
      <c r="A27" s="216" t="s">
        <v>358</v>
      </c>
      <c r="B27" s="217">
        <v>635000</v>
      </c>
      <c r="C27" s="218" t="s">
        <v>507</v>
      </c>
      <c r="D27" s="217"/>
      <c r="E27" s="217">
        <v>635000</v>
      </c>
      <c r="F27" s="259">
        <v>655372</v>
      </c>
      <c r="G27" s="219">
        <v>655372</v>
      </c>
      <c r="H27" s="219"/>
    </row>
    <row r="28" spans="1:8" ht="15.75">
      <c r="A28" s="216"/>
      <c r="B28" s="217"/>
      <c r="C28" s="218"/>
      <c r="D28" s="217"/>
      <c r="E28" s="217"/>
      <c r="F28" s="259"/>
      <c r="G28" s="219"/>
      <c r="H28" s="219"/>
    </row>
    <row r="29" spans="1:8" ht="16.5" thickBot="1">
      <c r="A29" s="216"/>
      <c r="B29" s="217"/>
      <c r="C29" s="218"/>
      <c r="D29" s="217"/>
      <c r="E29" s="217"/>
      <c r="F29" s="259"/>
      <c r="G29" s="219"/>
      <c r="H29" s="219"/>
    </row>
    <row r="30" spans="1:8" ht="36.75" customHeight="1" thickBot="1">
      <c r="A30" s="227" t="s">
        <v>352</v>
      </c>
      <c r="B30" s="228">
        <f aca="true" t="shared" si="1" ref="B30:H30">SUM(B27:B29)</f>
        <v>635000</v>
      </c>
      <c r="C30" s="234">
        <f t="shared" si="1"/>
        <v>0</v>
      </c>
      <c r="D30" s="228">
        <f t="shared" si="1"/>
        <v>0</v>
      </c>
      <c r="E30" s="228">
        <f t="shared" si="1"/>
        <v>635000</v>
      </c>
      <c r="F30" s="228">
        <f t="shared" si="1"/>
        <v>655372</v>
      </c>
      <c r="G30" s="228">
        <f t="shared" si="1"/>
        <v>655372</v>
      </c>
      <c r="H30" s="228">
        <f t="shared" si="1"/>
        <v>0</v>
      </c>
    </row>
    <row r="31" spans="1:8" ht="16.5" thickBot="1">
      <c r="A31" s="233" t="s">
        <v>341</v>
      </c>
      <c r="B31" s="232"/>
      <c r="C31" s="225"/>
      <c r="D31" s="224"/>
      <c r="E31" s="224"/>
      <c r="F31" s="260"/>
      <c r="G31" s="226">
        <f>B31-E31</f>
        <v>0</v>
      </c>
      <c r="H31" s="226"/>
    </row>
    <row r="32" spans="1:8" ht="15.75">
      <c r="A32" s="216" t="s">
        <v>358</v>
      </c>
      <c r="B32" s="217">
        <v>514000</v>
      </c>
      <c r="C32" s="218" t="s">
        <v>507</v>
      </c>
      <c r="D32" s="217"/>
      <c r="E32" s="217">
        <v>254000</v>
      </c>
      <c r="F32" s="259">
        <v>343283</v>
      </c>
      <c r="G32" s="219">
        <v>343283</v>
      </c>
      <c r="H32" s="219"/>
    </row>
    <row r="33" spans="1:8" ht="16.5" thickBot="1">
      <c r="A33" s="216"/>
      <c r="B33" s="217"/>
      <c r="C33" s="218"/>
      <c r="D33" s="217"/>
      <c r="E33" s="217"/>
      <c r="F33" s="259"/>
      <c r="G33" s="219">
        <f>B33-E33</f>
        <v>0</v>
      </c>
      <c r="H33" s="219"/>
    </row>
    <row r="34" spans="1:8" ht="36.75" customHeight="1" thickBot="1">
      <c r="A34" s="227" t="s">
        <v>350</v>
      </c>
      <c r="B34" s="228">
        <f>SUM(B32:B33)</f>
        <v>514000</v>
      </c>
      <c r="C34" s="234">
        <f>SUM(C33:C33)</f>
        <v>0</v>
      </c>
      <c r="D34" s="228">
        <f>SUM(D32:D33)</f>
        <v>0</v>
      </c>
      <c r="E34" s="228">
        <f>SUM(E32:E33)</f>
        <v>254000</v>
      </c>
      <c r="F34" s="228">
        <f>SUM(F32:F33)</f>
        <v>343283</v>
      </c>
      <c r="G34" s="228">
        <f>SUM(G32:G33)</f>
        <v>343283</v>
      </c>
      <c r="H34" s="228"/>
    </row>
    <row r="35" spans="1:8" ht="36.75" customHeight="1" thickBot="1">
      <c r="A35" s="230" t="s">
        <v>353</v>
      </c>
      <c r="B35" s="231">
        <f aca="true" t="shared" si="2" ref="B35:G35">SUM(B34,B30,B25)</f>
        <v>460626194</v>
      </c>
      <c r="C35" s="231">
        <f t="shared" si="2"/>
        <v>0</v>
      </c>
      <c r="D35" s="231">
        <f t="shared" si="2"/>
        <v>35060574</v>
      </c>
      <c r="E35" s="231">
        <f t="shared" si="2"/>
        <v>1968500</v>
      </c>
      <c r="F35" s="231">
        <f t="shared" si="2"/>
        <v>279619846</v>
      </c>
      <c r="G35" s="231">
        <f t="shared" si="2"/>
        <v>230379617</v>
      </c>
      <c r="H35" s="231"/>
    </row>
  </sheetData>
  <sheetProtection/>
  <mergeCells count="3">
    <mergeCell ref="A3:G3"/>
    <mergeCell ref="B2:G2"/>
    <mergeCell ref="B1:G1"/>
  </mergeCells>
  <printOptions horizontalCentered="1"/>
  <pageMargins left="0" right="0" top="0.3937007874015748" bottom="0.3937007874015748" header="0.3937007874015748" footer="0.1968503937007874"/>
  <pageSetup fitToWidth="0" fitToHeight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10"/>
  <sheetViews>
    <sheetView workbookViewId="0" topLeftCell="A1">
      <selection activeCell="B2" sqref="B2:G2"/>
    </sheetView>
  </sheetViews>
  <sheetFormatPr defaultColWidth="9.00390625" defaultRowHeight="12.75"/>
  <cols>
    <col min="1" max="1" width="53.50390625" style="30" customWidth="1"/>
    <col min="2" max="2" width="17.00390625" style="29" customWidth="1"/>
    <col min="3" max="3" width="16.375" style="29" customWidth="1"/>
    <col min="4" max="4" width="18.00390625" style="29" customWidth="1"/>
    <col min="5" max="6" width="16.625" style="29" customWidth="1"/>
    <col min="7" max="7" width="18.875" style="29" customWidth="1"/>
    <col min="8" max="9" width="12.875" style="29" customWidth="1"/>
    <col min="10" max="10" width="13.875" style="29" customWidth="1"/>
    <col min="11" max="16384" width="9.375" style="29" customWidth="1"/>
  </cols>
  <sheetData>
    <row r="1" spans="2:7" ht="25.5" customHeight="1">
      <c r="B1" s="337" t="s">
        <v>516</v>
      </c>
      <c r="C1" s="337"/>
      <c r="D1" s="337"/>
      <c r="E1" s="337"/>
      <c r="F1" s="337"/>
      <c r="G1" s="337"/>
    </row>
    <row r="2" spans="2:7" ht="25.5" customHeight="1">
      <c r="B2" s="337"/>
      <c r="C2" s="337"/>
      <c r="D2" s="337"/>
      <c r="E2" s="337"/>
      <c r="F2" s="337"/>
      <c r="G2" s="337"/>
    </row>
    <row r="3" spans="1:7" ht="64.5" customHeight="1">
      <c r="A3" s="336" t="s">
        <v>508</v>
      </c>
      <c r="B3" s="336"/>
      <c r="C3" s="336"/>
      <c r="D3" s="336"/>
      <c r="E3" s="336"/>
      <c r="F3" s="336"/>
      <c r="G3" s="336"/>
    </row>
    <row r="4" ht="23.25" customHeight="1" thickBot="1">
      <c r="G4" s="33" t="s">
        <v>354</v>
      </c>
    </row>
    <row r="5" spans="1:7" s="31" customFormat="1" ht="48.75" customHeight="1" thickBot="1">
      <c r="A5" s="214" t="s">
        <v>50</v>
      </c>
      <c r="B5" s="215" t="s">
        <v>48</v>
      </c>
      <c r="C5" s="215" t="s">
        <v>49</v>
      </c>
      <c r="D5" s="215" t="s">
        <v>499</v>
      </c>
      <c r="E5" s="28" t="s">
        <v>509</v>
      </c>
      <c r="F5" s="248" t="s">
        <v>472</v>
      </c>
      <c r="G5" s="248" t="s">
        <v>473</v>
      </c>
    </row>
    <row r="6" spans="1:7" ht="15" customHeight="1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7</v>
      </c>
      <c r="G6" s="36">
        <v>8</v>
      </c>
    </row>
    <row r="7" spans="1:7" ht="40.5" customHeight="1">
      <c r="A7" s="220"/>
      <c r="B7" s="217"/>
      <c r="C7" s="218"/>
      <c r="D7" s="217"/>
      <c r="E7" s="217"/>
      <c r="F7" s="280"/>
      <c r="G7" s="219"/>
    </row>
    <row r="8" spans="1:7" ht="40.5" customHeight="1">
      <c r="A8" s="216"/>
      <c r="B8" s="217"/>
      <c r="C8" s="218"/>
      <c r="D8" s="217"/>
      <c r="E8" s="217"/>
      <c r="F8" s="217"/>
      <c r="G8" s="219"/>
    </row>
    <row r="9" spans="1:7" ht="40.5" customHeight="1" thickBot="1">
      <c r="A9" s="220"/>
      <c r="B9" s="217"/>
      <c r="C9" s="218"/>
      <c r="D9" s="217"/>
      <c r="E9" s="217"/>
      <c r="F9" s="281"/>
      <c r="G9" s="219"/>
    </row>
    <row r="10" spans="1:7" s="38" customFormat="1" ht="30.75" customHeight="1" thickBot="1">
      <c r="A10" s="211" t="s">
        <v>46</v>
      </c>
      <c r="B10" s="212">
        <f>SUM(B7:B9)</f>
        <v>0</v>
      </c>
      <c r="C10" s="213"/>
      <c r="D10" s="212">
        <f>SUM(D7:D9)</f>
        <v>0</v>
      </c>
      <c r="E10" s="212">
        <f>SUM(E7:E9)</f>
        <v>0</v>
      </c>
      <c r="F10" s="212">
        <f>SUM(F7:F9)</f>
        <v>0</v>
      </c>
      <c r="G10" s="212">
        <f>SUM(G7:G9)</f>
        <v>0</v>
      </c>
    </row>
  </sheetData>
  <sheetProtection/>
  <mergeCells count="3">
    <mergeCell ref="A3:G3"/>
    <mergeCell ref="B2:G2"/>
    <mergeCell ref="B1:G1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300" verticalDpi="300" orientation="landscape" paperSize="9" scale="91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J145"/>
  <sheetViews>
    <sheetView zoomScale="130" zoomScaleNormal="130" zoomScaleSheetLayoutView="85" workbookViewId="0" topLeftCell="A1">
      <selection activeCell="B1" sqref="B1"/>
    </sheetView>
  </sheetViews>
  <sheetFormatPr defaultColWidth="9.00390625" defaultRowHeight="12.75"/>
  <cols>
    <col min="1" max="1" width="12.125" style="158" customWidth="1"/>
    <col min="2" max="2" width="59.50390625" style="159" customWidth="1"/>
    <col min="3" max="3" width="13.875" style="160" customWidth="1"/>
    <col min="4" max="4" width="12.625" style="160" bestFit="1" customWidth="1"/>
    <col min="5" max="5" width="14.375" style="160" bestFit="1" customWidth="1"/>
    <col min="6" max="6" width="9.375" style="2" customWidth="1"/>
    <col min="7" max="7" width="12.50390625" style="2" bestFit="1" customWidth="1"/>
    <col min="8" max="16384" width="9.375" style="2" customWidth="1"/>
  </cols>
  <sheetData>
    <row r="1" spans="1:5" s="1" customFormat="1" ht="16.5" customHeight="1" thickBot="1">
      <c r="A1" s="63"/>
      <c r="B1" s="282" t="s">
        <v>517</v>
      </c>
      <c r="C1" s="282"/>
      <c r="D1" s="282"/>
      <c r="E1" s="282"/>
    </row>
    <row r="2" spans="1:5" s="44" customFormat="1" ht="16.5" customHeight="1" thickBot="1">
      <c r="A2" s="164" t="s">
        <v>45</v>
      </c>
      <c r="B2" s="143" t="s">
        <v>346</v>
      </c>
      <c r="C2" s="210"/>
      <c r="D2" s="210"/>
      <c r="E2" s="210"/>
    </row>
    <row r="3" spans="1:5" s="264" customFormat="1" ht="36.75" thickBot="1">
      <c r="A3" s="248" t="s">
        <v>116</v>
      </c>
      <c r="B3" s="144" t="s">
        <v>413</v>
      </c>
      <c r="C3" s="266" t="s">
        <v>390</v>
      </c>
      <c r="D3" s="248" t="s">
        <v>472</v>
      </c>
      <c r="E3" s="248" t="s">
        <v>473</v>
      </c>
    </row>
    <row r="4" spans="1:4" s="45" customFormat="1" ht="15.75" customHeight="1" thickBot="1">
      <c r="A4" s="64"/>
      <c r="B4" s="64"/>
      <c r="C4" s="340" t="s">
        <v>354</v>
      </c>
      <c r="D4" s="340"/>
    </row>
    <row r="5" spans="1:5" ht="13.5" thickBot="1">
      <c r="A5" s="165" t="s">
        <v>118</v>
      </c>
      <c r="B5" s="66" t="s">
        <v>38</v>
      </c>
      <c r="C5" s="338" t="s">
        <v>39</v>
      </c>
      <c r="D5" s="339"/>
      <c r="E5" s="2"/>
    </row>
    <row r="6" spans="1:5" s="39" customFormat="1" ht="12.75" customHeight="1" thickBot="1">
      <c r="A6" s="59">
        <v>1</v>
      </c>
      <c r="B6" s="60">
        <v>2</v>
      </c>
      <c r="C6" s="61">
        <v>3</v>
      </c>
      <c r="D6" s="61">
        <v>5</v>
      </c>
      <c r="E6" s="61">
        <v>5</v>
      </c>
    </row>
    <row r="7" spans="1:5" s="39" customFormat="1" ht="15.75" customHeight="1" thickBot="1">
      <c r="A7" s="67"/>
      <c r="B7" s="68" t="s">
        <v>40</v>
      </c>
      <c r="C7" s="145"/>
      <c r="D7" s="145"/>
      <c r="E7" s="145"/>
    </row>
    <row r="8" spans="1:5" s="39" customFormat="1" ht="12" customHeight="1" thickBot="1">
      <c r="A8" s="25" t="s">
        <v>6</v>
      </c>
      <c r="B8" s="19" t="s">
        <v>137</v>
      </c>
      <c r="C8" s="88">
        <f>+C9+C10+C11+C12+C13+C14</f>
        <v>109427944</v>
      </c>
      <c r="D8" s="88">
        <f>+D9+D10+D11+D12+D13+D14</f>
        <v>115925345</v>
      </c>
      <c r="E8" s="88">
        <f>+E9+E10+E11+E12+E13+E14</f>
        <v>115925345</v>
      </c>
    </row>
    <row r="9" spans="1:5" s="46" customFormat="1" ht="12" customHeight="1">
      <c r="A9" s="188" t="s">
        <v>63</v>
      </c>
      <c r="B9" s="173" t="s">
        <v>138</v>
      </c>
      <c r="C9" s="91">
        <v>29798351</v>
      </c>
      <c r="D9" s="277">
        <v>30746678</v>
      </c>
      <c r="E9" s="277">
        <v>30746678</v>
      </c>
    </row>
    <row r="10" spans="1:5" s="47" customFormat="1" ht="12" customHeight="1">
      <c r="A10" s="189" t="s">
        <v>64</v>
      </c>
      <c r="B10" s="174" t="s">
        <v>139</v>
      </c>
      <c r="C10" s="91">
        <v>41484500</v>
      </c>
      <c r="D10" s="278">
        <v>42185824</v>
      </c>
      <c r="E10" s="278">
        <v>42185824</v>
      </c>
    </row>
    <row r="11" spans="1:5" s="47" customFormat="1" ht="12" customHeight="1">
      <c r="A11" s="189" t="s">
        <v>65</v>
      </c>
      <c r="B11" s="174" t="s">
        <v>140</v>
      </c>
      <c r="C11" s="91">
        <v>35491563</v>
      </c>
      <c r="D11" s="278">
        <v>37618902</v>
      </c>
      <c r="E11" s="278">
        <v>37618902</v>
      </c>
    </row>
    <row r="12" spans="1:5" s="47" customFormat="1" ht="12" customHeight="1">
      <c r="A12" s="189" t="s">
        <v>66</v>
      </c>
      <c r="B12" s="174" t="s">
        <v>141</v>
      </c>
      <c r="C12" s="91">
        <v>2653530</v>
      </c>
      <c r="D12" s="278">
        <v>2864941</v>
      </c>
      <c r="E12" s="278">
        <v>2864941</v>
      </c>
    </row>
    <row r="13" spans="1:5" s="47" customFormat="1" ht="12" customHeight="1">
      <c r="A13" s="189" t="s">
        <v>83</v>
      </c>
      <c r="B13" s="174" t="s">
        <v>142</v>
      </c>
      <c r="C13" s="91"/>
      <c r="D13" s="278">
        <v>0</v>
      </c>
      <c r="E13" s="278">
        <v>0</v>
      </c>
    </row>
    <row r="14" spans="1:5" s="46" customFormat="1" ht="12" customHeight="1" thickBot="1">
      <c r="A14" s="190" t="s">
        <v>67</v>
      </c>
      <c r="B14" s="175" t="s">
        <v>143</v>
      </c>
      <c r="C14" s="91"/>
      <c r="D14" s="279">
        <v>2509000</v>
      </c>
      <c r="E14" s="279">
        <v>2509000</v>
      </c>
    </row>
    <row r="15" spans="1:5" s="46" customFormat="1" ht="12" customHeight="1" thickBot="1">
      <c r="A15" s="25" t="s">
        <v>7</v>
      </c>
      <c r="B15" s="83" t="s">
        <v>144</v>
      </c>
      <c r="C15" s="88">
        <f>+C16+C17+C18+C19+C20</f>
        <v>21505000</v>
      </c>
      <c r="D15" s="88">
        <f>+D16+D17+D18+D19+D20</f>
        <v>23459176</v>
      </c>
      <c r="E15" s="88">
        <f>+E16+E17+E18+E19+E20</f>
        <v>23459176</v>
      </c>
    </row>
    <row r="16" spans="1:5" s="46" customFormat="1" ht="12" customHeight="1">
      <c r="A16" s="188" t="s">
        <v>69</v>
      </c>
      <c r="B16" s="173" t="s">
        <v>145</v>
      </c>
      <c r="C16" s="91"/>
      <c r="D16" s="91"/>
      <c r="E16" s="91"/>
    </row>
    <row r="17" spans="1:5" s="46" customFormat="1" ht="12" customHeight="1">
      <c r="A17" s="189" t="s">
        <v>70</v>
      </c>
      <c r="B17" s="174" t="s">
        <v>146</v>
      </c>
      <c r="C17" s="91"/>
      <c r="D17" s="91">
        <v>0</v>
      </c>
      <c r="E17" s="91">
        <v>0</v>
      </c>
    </row>
    <row r="18" spans="1:5" s="46" customFormat="1" ht="12" customHeight="1">
      <c r="A18" s="189" t="s">
        <v>71</v>
      </c>
      <c r="B18" s="174" t="s">
        <v>335</v>
      </c>
      <c r="C18" s="91"/>
      <c r="D18" s="91">
        <v>0</v>
      </c>
      <c r="E18" s="91">
        <v>0</v>
      </c>
    </row>
    <row r="19" spans="1:5" s="46" customFormat="1" ht="12" customHeight="1">
      <c r="A19" s="189" t="s">
        <v>72</v>
      </c>
      <c r="B19" s="174" t="s">
        <v>336</v>
      </c>
      <c r="C19" s="91"/>
      <c r="D19" s="91">
        <v>0</v>
      </c>
      <c r="E19" s="91">
        <v>0</v>
      </c>
    </row>
    <row r="20" spans="1:5" s="46" customFormat="1" ht="12" customHeight="1">
      <c r="A20" s="189" t="s">
        <v>73</v>
      </c>
      <c r="B20" s="174" t="s">
        <v>147</v>
      </c>
      <c r="C20" s="91">
        <v>21505000</v>
      </c>
      <c r="D20" s="91">
        <v>23459176</v>
      </c>
      <c r="E20" s="91">
        <v>23459176</v>
      </c>
    </row>
    <row r="21" spans="1:5" s="47" customFormat="1" ht="12" customHeight="1" thickBot="1">
      <c r="A21" s="190" t="s">
        <v>79</v>
      </c>
      <c r="B21" s="175" t="s">
        <v>148</v>
      </c>
      <c r="C21" s="91"/>
      <c r="D21" s="91">
        <v>0</v>
      </c>
      <c r="E21" s="91">
        <v>0</v>
      </c>
    </row>
    <row r="22" spans="1:5" s="47" customFormat="1" ht="12" customHeight="1" thickBot="1">
      <c r="A22" s="25" t="s">
        <v>8</v>
      </c>
      <c r="B22" s="19" t="s">
        <v>149</v>
      </c>
      <c r="C22" s="88">
        <f>+C23+C24+C25+C26+C27</f>
        <v>0</v>
      </c>
      <c r="D22" s="88">
        <f>+D23+D24+D25+D26+D27</f>
        <v>38086557</v>
      </c>
      <c r="E22" s="88">
        <f>+E23+E24+E25+E26+E27</f>
        <v>32191408</v>
      </c>
    </row>
    <row r="23" spans="1:5" s="47" customFormat="1" ht="12" customHeight="1">
      <c r="A23" s="188" t="s">
        <v>52</v>
      </c>
      <c r="B23" s="173" t="s">
        <v>150</v>
      </c>
      <c r="C23" s="91"/>
      <c r="D23" s="91">
        <v>212000</v>
      </c>
      <c r="E23" s="91">
        <v>212000</v>
      </c>
    </row>
    <row r="24" spans="1:5" s="46" customFormat="1" ht="12" customHeight="1">
      <c r="A24" s="189" t="s">
        <v>53</v>
      </c>
      <c r="B24" s="174" t="s">
        <v>151</v>
      </c>
      <c r="C24" s="91"/>
      <c r="D24" s="91"/>
      <c r="E24" s="91"/>
    </row>
    <row r="25" spans="1:5" s="47" customFormat="1" ht="12" customHeight="1">
      <c r="A25" s="189" t="s">
        <v>54</v>
      </c>
      <c r="B25" s="174" t="s">
        <v>337</v>
      </c>
      <c r="C25" s="91"/>
      <c r="D25" s="91"/>
      <c r="E25" s="91"/>
    </row>
    <row r="26" spans="1:5" s="47" customFormat="1" ht="12" customHeight="1">
      <c r="A26" s="189" t="s">
        <v>55</v>
      </c>
      <c r="B26" s="174" t="s">
        <v>338</v>
      </c>
      <c r="C26" s="91"/>
      <c r="D26" s="91"/>
      <c r="E26" s="91"/>
    </row>
    <row r="27" spans="1:5" s="47" customFormat="1" ht="12" customHeight="1">
      <c r="A27" s="189" t="s">
        <v>92</v>
      </c>
      <c r="B27" s="174" t="s">
        <v>152</v>
      </c>
      <c r="C27" s="91"/>
      <c r="D27" s="91">
        <v>37874557</v>
      </c>
      <c r="E27" s="91">
        <v>31979408</v>
      </c>
    </row>
    <row r="28" spans="1:5" s="47" customFormat="1" ht="12" customHeight="1" thickBot="1">
      <c r="A28" s="190" t="s">
        <v>93</v>
      </c>
      <c r="B28" s="175" t="s">
        <v>153</v>
      </c>
      <c r="C28" s="91"/>
      <c r="D28" s="91">
        <v>18488998</v>
      </c>
      <c r="E28" s="91">
        <v>18488998</v>
      </c>
    </row>
    <row r="29" spans="1:5" s="47" customFormat="1" ht="12" customHeight="1" thickBot="1">
      <c r="A29" s="25" t="s">
        <v>94</v>
      </c>
      <c r="B29" s="19" t="s">
        <v>154</v>
      </c>
      <c r="C29" s="94">
        <f>C30</f>
        <v>150000000</v>
      </c>
      <c r="D29" s="94">
        <f>D30</f>
        <v>156000000</v>
      </c>
      <c r="E29" s="94">
        <f>E30</f>
        <v>197454442</v>
      </c>
    </row>
    <row r="30" spans="1:5" s="47" customFormat="1" ht="12" customHeight="1">
      <c r="A30" s="188" t="s">
        <v>155</v>
      </c>
      <c r="B30" s="173" t="s">
        <v>161</v>
      </c>
      <c r="C30" s="169">
        <f>SUM(C31:C35)</f>
        <v>150000000</v>
      </c>
      <c r="D30" s="169">
        <f>SUM(D31:D35)</f>
        <v>156000000</v>
      </c>
      <c r="E30" s="169">
        <f>SUM(E31:E35)</f>
        <v>197454442</v>
      </c>
    </row>
    <row r="31" spans="1:5" s="47" customFormat="1" ht="12" customHeight="1">
      <c r="A31" s="189" t="s">
        <v>156</v>
      </c>
      <c r="B31" s="174" t="s">
        <v>478</v>
      </c>
      <c r="C31" s="90">
        <f>'[2]Összesítő'!$D$355</f>
        <v>24800000</v>
      </c>
      <c r="D31" s="91">
        <v>24800000</v>
      </c>
      <c r="E31" s="91">
        <v>26960434</v>
      </c>
    </row>
    <row r="32" spans="1:5" s="47" customFormat="1" ht="12" customHeight="1">
      <c r="A32" s="189" t="s">
        <v>157</v>
      </c>
      <c r="B32" s="174" t="s">
        <v>477</v>
      </c>
      <c r="C32" s="91">
        <v>117600000</v>
      </c>
      <c r="D32" s="91">
        <v>123600000</v>
      </c>
      <c r="E32" s="91">
        <v>160571507</v>
      </c>
    </row>
    <row r="33" spans="1:5" s="47" customFormat="1" ht="12" customHeight="1">
      <c r="A33" s="189" t="s">
        <v>158</v>
      </c>
      <c r="B33" s="174" t="s">
        <v>164</v>
      </c>
      <c r="C33" s="91">
        <f>'[2]Összesítő'!$D$363</f>
        <v>7000000</v>
      </c>
      <c r="D33" s="91">
        <v>7000000</v>
      </c>
      <c r="E33" s="91">
        <v>8201625</v>
      </c>
    </row>
    <row r="34" spans="1:5" s="47" customFormat="1" ht="12" customHeight="1">
      <c r="A34" s="189" t="s">
        <v>159</v>
      </c>
      <c r="B34" s="174" t="s">
        <v>165</v>
      </c>
      <c r="C34" s="91">
        <v>600000</v>
      </c>
      <c r="D34" s="91">
        <v>600000</v>
      </c>
      <c r="E34" s="91">
        <v>390300</v>
      </c>
    </row>
    <row r="35" spans="1:5" s="47" customFormat="1" ht="12" customHeight="1" thickBot="1">
      <c r="A35" s="190" t="s">
        <v>160</v>
      </c>
      <c r="B35" s="175" t="s">
        <v>166</v>
      </c>
      <c r="C35" s="91"/>
      <c r="D35" s="91">
        <v>0</v>
      </c>
      <c r="E35" s="91">
        <v>1330576</v>
      </c>
    </row>
    <row r="36" spans="1:5" s="47" customFormat="1" ht="12" customHeight="1" thickBot="1">
      <c r="A36" s="25" t="s">
        <v>10</v>
      </c>
      <c r="B36" s="19" t="s">
        <v>167</v>
      </c>
      <c r="C36" s="88">
        <f>SUM(C37:C46)</f>
        <v>4336080</v>
      </c>
      <c r="D36" s="88">
        <f>SUM(D37:D46)</f>
        <v>5948451</v>
      </c>
      <c r="E36" s="88">
        <f>SUM(E37:E46)</f>
        <v>6082339</v>
      </c>
    </row>
    <row r="37" spans="1:5" s="47" customFormat="1" ht="12" customHeight="1">
      <c r="A37" s="188" t="s">
        <v>56</v>
      </c>
      <c r="B37" s="173" t="s">
        <v>170</v>
      </c>
      <c r="C37" s="91"/>
      <c r="D37" s="91">
        <v>0</v>
      </c>
      <c r="E37" s="91">
        <v>0</v>
      </c>
    </row>
    <row r="38" spans="1:5" s="47" customFormat="1" ht="12" customHeight="1">
      <c r="A38" s="189" t="s">
        <v>57</v>
      </c>
      <c r="B38" s="174" t="s">
        <v>171</v>
      </c>
      <c r="C38" s="90">
        <v>1390000</v>
      </c>
      <c r="D38" s="91">
        <v>1755000</v>
      </c>
      <c r="E38" s="91">
        <v>2253058</v>
      </c>
    </row>
    <row r="39" spans="1:5" s="47" customFormat="1" ht="12" customHeight="1">
      <c r="A39" s="189" t="s">
        <v>58</v>
      </c>
      <c r="B39" s="174" t="s">
        <v>172</v>
      </c>
      <c r="C39" s="90"/>
      <c r="D39" s="91">
        <v>704000</v>
      </c>
      <c r="E39" s="91">
        <v>748147</v>
      </c>
    </row>
    <row r="40" spans="1:5" s="47" customFormat="1" ht="12" customHeight="1">
      <c r="A40" s="189" t="s">
        <v>96</v>
      </c>
      <c r="B40" s="174" t="s">
        <v>173</v>
      </c>
      <c r="C40" s="90"/>
      <c r="D40" s="91">
        <v>0</v>
      </c>
      <c r="E40" s="91"/>
    </row>
    <row r="41" spans="1:5" s="47" customFormat="1" ht="12" customHeight="1">
      <c r="A41" s="189" t="s">
        <v>97</v>
      </c>
      <c r="B41" s="174" t="s">
        <v>174</v>
      </c>
      <c r="C41" s="90">
        <v>2000000</v>
      </c>
      <c r="D41" s="91">
        <v>2000000</v>
      </c>
      <c r="E41" s="91">
        <v>1886455</v>
      </c>
    </row>
    <row r="42" spans="1:5" s="47" customFormat="1" ht="12" customHeight="1">
      <c r="A42" s="189" t="s">
        <v>98</v>
      </c>
      <c r="B42" s="174" t="s">
        <v>175</v>
      </c>
      <c r="C42" s="90">
        <v>577800</v>
      </c>
      <c r="D42" s="91">
        <v>921171</v>
      </c>
      <c r="E42" s="91">
        <v>957556</v>
      </c>
    </row>
    <row r="43" spans="1:5" s="47" customFormat="1" ht="12" customHeight="1">
      <c r="A43" s="189" t="s">
        <v>99</v>
      </c>
      <c r="B43" s="174" t="s">
        <v>176</v>
      </c>
      <c r="C43" s="90">
        <v>368280</v>
      </c>
      <c r="D43" s="91">
        <v>368280</v>
      </c>
      <c r="E43" s="91">
        <v>58000</v>
      </c>
    </row>
    <row r="44" spans="1:5" s="47" customFormat="1" ht="12" customHeight="1">
      <c r="A44" s="189" t="s">
        <v>100</v>
      </c>
      <c r="B44" s="174" t="s">
        <v>177</v>
      </c>
      <c r="C44" s="90"/>
      <c r="D44" s="91">
        <v>0</v>
      </c>
      <c r="E44" s="91">
        <v>6829</v>
      </c>
    </row>
    <row r="45" spans="1:5" s="47" customFormat="1" ht="12" customHeight="1">
      <c r="A45" s="189" t="s">
        <v>168</v>
      </c>
      <c r="B45" s="174" t="s">
        <v>178</v>
      </c>
      <c r="C45" s="93"/>
      <c r="D45" s="91">
        <v>0</v>
      </c>
      <c r="E45" s="91">
        <v>0</v>
      </c>
    </row>
    <row r="46" spans="1:5" s="47" customFormat="1" ht="12" customHeight="1" thickBot="1">
      <c r="A46" s="190" t="s">
        <v>169</v>
      </c>
      <c r="B46" s="175" t="s">
        <v>179</v>
      </c>
      <c r="C46" s="163"/>
      <c r="D46" s="91">
        <v>200000</v>
      </c>
      <c r="E46" s="91">
        <v>172294</v>
      </c>
    </row>
    <row r="47" spans="1:5" s="47" customFormat="1" ht="12" customHeight="1" thickBot="1">
      <c r="A47" s="25" t="s">
        <v>11</v>
      </c>
      <c r="B47" s="19" t="s">
        <v>180</v>
      </c>
      <c r="C47" s="88">
        <f>SUM(C48:C52)</f>
        <v>0</v>
      </c>
      <c r="D47" s="88">
        <f>SUM(D48:D52)</f>
        <v>0</v>
      </c>
      <c r="E47" s="88">
        <f>SUM(E48:E52)</f>
        <v>276664</v>
      </c>
    </row>
    <row r="48" spans="1:5" s="47" customFormat="1" ht="12" customHeight="1">
      <c r="A48" s="188" t="s">
        <v>59</v>
      </c>
      <c r="B48" s="173" t="s">
        <v>184</v>
      </c>
      <c r="C48" s="207"/>
      <c r="D48" s="207"/>
      <c r="E48" s="207"/>
    </row>
    <row r="49" spans="1:5" s="47" customFormat="1" ht="12" customHeight="1">
      <c r="A49" s="189" t="s">
        <v>60</v>
      </c>
      <c r="B49" s="174" t="s">
        <v>185</v>
      </c>
      <c r="C49" s="93"/>
      <c r="D49" s="93"/>
      <c r="E49" s="93">
        <v>96664</v>
      </c>
    </row>
    <row r="50" spans="1:5" s="47" customFormat="1" ht="12" customHeight="1">
      <c r="A50" s="189" t="s">
        <v>181</v>
      </c>
      <c r="B50" s="174" t="s">
        <v>186</v>
      </c>
      <c r="C50" s="93"/>
      <c r="D50" s="93"/>
      <c r="E50" s="93">
        <v>180000</v>
      </c>
    </row>
    <row r="51" spans="1:5" s="47" customFormat="1" ht="12" customHeight="1">
      <c r="A51" s="189" t="s">
        <v>182</v>
      </c>
      <c r="B51" s="174" t="s">
        <v>187</v>
      </c>
      <c r="C51" s="93"/>
      <c r="D51" s="93"/>
      <c r="E51" s="93"/>
    </row>
    <row r="52" spans="1:5" s="47" customFormat="1" ht="12" customHeight="1" thickBot="1">
      <c r="A52" s="190" t="s">
        <v>183</v>
      </c>
      <c r="B52" s="175" t="s">
        <v>188</v>
      </c>
      <c r="C52" s="163"/>
      <c r="D52" s="163"/>
      <c r="E52" s="163"/>
    </row>
    <row r="53" spans="1:5" s="47" customFormat="1" ht="12" customHeight="1" thickBot="1">
      <c r="A53" s="25" t="s">
        <v>101</v>
      </c>
      <c r="B53" s="19" t="s">
        <v>189</v>
      </c>
      <c r="C53" s="88">
        <f>SUM(C54:C56)</f>
        <v>4000000</v>
      </c>
      <c r="D53" s="88">
        <f>SUM(D54:D56)</f>
        <v>24000000</v>
      </c>
      <c r="E53" s="88">
        <f>SUM(E54:E56)</f>
        <v>24000000</v>
      </c>
    </row>
    <row r="54" spans="1:5" s="47" customFormat="1" ht="12" customHeight="1">
      <c r="A54" s="188" t="s">
        <v>61</v>
      </c>
      <c r="B54" s="173" t="s">
        <v>190</v>
      </c>
      <c r="C54" s="91"/>
      <c r="D54" s="91"/>
      <c r="E54" s="91"/>
    </row>
    <row r="55" spans="1:5" s="47" customFormat="1" ht="12" customHeight="1">
      <c r="A55" s="189" t="s">
        <v>62</v>
      </c>
      <c r="B55" s="174" t="s">
        <v>414</v>
      </c>
      <c r="C55" s="90">
        <v>4000000</v>
      </c>
      <c r="D55" s="91">
        <v>24000000</v>
      </c>
      <c r="E55" s="91">
        <v>24000000</v>
      </c>
    </row>
    <row r="56" spans="1:5" s="47" customFormat="1" ht="12" customHeight="1">
      <c r="A56" s="189" t="s">
        <v>194</v>
      </c>
      <c r="B56" s="174" t="s">
        <v>192</v>
      </c>
      <c r="C56" s="90"/>
      <c r="D56" s="90"/>
      <c r="E56" s="90"/>
    </row>
    <row r="57" spans="1:5" s="47" customFormat="1" ht="12" customHeight="1" thickBot="1">
      <c r="A57" s="190" t="s">
        <v>195</v>
      </c>
      <c r="B57" s="175" t="s">
        <v>193</v>
      </c>
      <c r="C57" s="92"/>
      <c r="D57" s="92"/>
      <c r="E57" s="92"/>
    </row>
    <row r="58" spans="1:5" s="47" customFormat="1" ht="12" customHeight="1" thickBot="1">
      <c r="A58" s="25" t="s">
        <v>13</v>
      </c>
      <c r="B58" s="83" t="s">
        <v>196</v>
      </c>
      <c r="C58" s="88">
        <f>SUM(C59:C61)</f>
        <v>0</v>
      </c>
      <c r="D58" s="88">
        <f>SUM(D59:D61)</f>
        <v>0</v>
      </c>
      <c r="E58" s="88">
        <f>SUM(E59:E61)</f>
        <v>2959880</v>
      </c>
    </row>
    <row r="59" spans="1:5" s="47" customFormat="1" ht="12" customHeight="1">
      <c r="A59" s="188" t="s">
        <v>102</v>
      </c>
      <c r="B59" s="173" t="s">
        <v>198</v>
      </c>
      <c r="C59" s="93"/>
      <c r="D59" s="93"/>
      <c r="E59" s="93"/>
    </row>
    <row r="60" spans="1:5" s="47" customFormat="1" ht="12" customHeight="1">
      <c r="A60" s="189" t="s">
        <v>103</v>
      </c>
      <c r="B60" s="174" t="s">
        <v>339</v>
      </c>
      <c r="C60" s="93"/>
      <c r="D60" s="93"/>
      <c r="E60" s="93"/>
    </row>
    <row r="61" spans="1:5" s="47" customFormat="1" ht="12" customHeight="1">
      <c r="A61" s="189" t="s">
        <v>120</v>
      </c>
      <c r="B61" s="174" t="s">
        <v>199</v>
      </c>
      <c r="C61" s="93"/>
      <c r="D61" s="91"/>
      <c r="E61" s="91">
        <v>2959880</v>
      </c>
    </row>
    <row r="62" spans="1:5" s="47" customFormat="1" ht="12" customHeight="1" thickBot="1">
      <c r="A62" s="190" t="s">
        <v>197</v>
      </c>
      <c r="B62" s="175" t="s">
        <v>200</v>
      </c>
      <c r="C62" s="93"/>
      <c r="D62" s="93"/>
      <c r="E62" s="93"/>
    </row>
    <row r="63" spans="1:5" s="47" customFormat="1" ht="12" customHeight="1" thickBot="1">
      <c r="A63" s="25" t="s">
        <v>14</v>
      </c>
      <c r="B63" s="19" t="s">
        <v>201</v>
      </c>
      <c r="C63" s="94">
        <f>+C8+C15+C22+C29+C36+C47+C53+C58</f>
        <v>289269024</v>
      </c>
      <c r="D63" s="94">
        <f>+D8+D15+D22+D29+D36+D47+D53+D58</f>
        <v>363419529</v>
      </c>
      <c r="E63" s="94">
        <f>+E8+E15+E22+E29+E36+E47+E53+E58</f>
        <v>402349254</v>
      </c>
    </row>
    <row r="64" spans="1:5" s="47" customFormat="1" ht="12" customHeight="1" thickBot="1">
      <c r="A64" s="191" t="s">
        <v>309</v>
      </c>
      <c r="B64" s="83" t="s">
        <v>203</v>
      </c>
      <c r="C64" s="88">
        <f>SUM(C65:C67)</f>
        <v>0</v>
      </c>
      <c r="D64" s="88">
        <f>SUM(D65:D67)</f>
        <v>0</v>
      </c>
      <c r="E64" s="88">
        <f>SUM(E65:E67)</f>
        <v>0</v>
      </c>
    </row>
    <row r="65" spans="1:5" s="47" customFormat="1" ht="12" customHeight="1">
      <c r="A65" s="188" t="s">
        <v>236</v>
      </c>
      <c r="B65" s="173" t="s">
        <v>204</v>
      </c>
      <c r="C65" s="93"/>
      <c r="D65" s="93"/>
      <c r="E65" s="93"/>
    </row>
    <row r="66" spans="1:5" s="47" customFormat="1" ht="12" customHeight="1">
      <c r="A66" s="189" t="s">
        <v>245</v>
      </c>
      <c r="B66" s="174" t="s">
        <v>205</v>
      </c>
      <c r="C66" s="93"/>
      <c r="D66" s="93"/>
      <c r="E66" s="93"/>
    </row>
    <row r="67" spans="1:5" s="47" customFormat="1" ht="12" customHeight="1" thickBot="1">
      <c r="A67" s="190" t="s">
        <v>246</v>
      </c>
      <c r="B67" s="177" t="s">
        <v>206</v>
      </c>
      <c r="C67" s="93"/>
      <c r="D67" s="93"/>
      <c r="E67" s="93"/>
    </row>
    <row r="68" spans="1:5" s="47" customFormat="1" ht="12" customHeight="1" thickBot="1">
      <c r="A68" s="191" t="s">
        <v>207</v>
      </c>
      <c r="B68" s="83" t="s">
        <v>208</v>
      </c>
      <c r="C68" s="88">
        <f>SUM(C69:C72)</f>
        <v>0</v>
      </c>
      <c r="D68" s="88">
        <f>SUM(D69:D72)</f>
        <v>0</v>
      </c>
      <c r="E68" s="88">
        <f>SUM(E69:E72)</f>
        <v>0</v>
      </c>
    </row>
    <row r="69" spans="1:5" s="47" customFormat="1" ht="12" customHeight="1">
      <c r="A69" s="188" t="s">
        <v>84</v>
      </c>
      <c r="B69" s="173" t="s">
        <v>209</v>
      </c>
      <c r="C69" s="93"/>
      <c r="D69" s="93"/>
      <c r="E69" s="93"/>
    </row>
    <row r="70" spans="1:5" s="47" customFormat="1" ht="12" customHeight="1">
      <c r="A70" s="189" t="s">
        <v>85</v>
      </c>
      <c r="B70" s="174" t="s">
        <v>210</v>
      </c>
      <c r="C70" s="93"/>
      <c r="D70" s="93"/>
      <c r="E70" s="93"/>
    </row>
    <row r="71" spans="1:5" s="47" customFormat="1" ht="12" customHeight="1">
      <c r="A71" s="189" t="s">
        <v>237</v>
      </c>
      <c r="B71" s="174" t="s">
        <v>211</v>
      </c>
      <c r="C71" s="93"/>
      <c r="D71" s="93"/>
      <c r="E71" s="93"/>
    </row>
    <row r="72" spans="1:5" s="47" customFormat="1" ht="12" customHeight="1" thickBot="1">
      <c r="A72" s="190" t="s">
        <v>238</v>
      </c>
      <c r="B72" s="175" t="s">
        <v>212</v>
      </c>
      <c r="C72" s="93"/>
      <c r="D72" s="93"/>
      <c r="E72" s="93"/>
    </row>
    <row r="73" spans="1:5" s="47" customFormat="1" ht="12" customHeight="1" thickBot="1">
      <c r="A73" s="191" t="s">
        <v>213</v>
      </c>
      <c r="B73" s="83" t="s">
        <v>214</v>
      </c>
      <c r="C73" s="88">
        <f>SUM(C74:C75)</f>
        <v>9910000</v>
      </c>
      <c r="D73" s="88">
        <f>SUM(D74:D75)</f>
        <v>332653171</v>
      </c>
      <c r="E73" s="88">
        <f>SUM(E74:E75)</f>
        <v>332653171</v>
      </c>
    </row>
    <row r="74" spans="1:5" s="47" customFormat="1" ht="12" customHeight="1">
      <c r="A74" s="188" t="s">
        <v>239</v>
      </c>
      <c r="B74" s="173" t="s">
        <v>215</v>
      </c>
      <c r="C74" s="93">
        <v>9910000</v>
      </c>
      <c r="D74" s="91">
        <v>332653171</v>
      </c>
      <c r="E74" s="91">
        <v>332653171</v>
      </c>
    </row>
    <row r="75" spans="1:5" s="47" customFormat="1" ht="12" customHeight="1" thickBot="1">
      <c r="A75" s="190" t="s">
        <v>240</v>
      </c>
      <c r="B75" s="175" t="s">
        <v>216</v>
      </c>
      <c r="C75" s="93"/>
      <c r="D75" s="93"/>
      <c r="E75" s="93"/>
    </row>
    <row r="76" spans="1:5" s="46" customFormat="1" ht="12" customHeight="1" thickBot="1">
      <c r="A76" s="191" t="s">
        <v>217</v>
      </c>
      <c r="B76" s="83" t="s">
        <v>218</v>
      </c>
      <c r="C76" s="88">
        <f>SUM(C77:C79)</f>
        <v>0</v>
      </c>
      <c r="D76" s="88">
        <f>SUM(D77:D79)</f>
        <v>0</v>
      </c>
      <c r="E76" s="88">
        <f>SUM(E77:E79)</f>
        <v>4208600</v>
      </c>
    </row>
    <row r="77" spans="1:5" s="47" customFormat="1" ht="12" customHeight="1">
      <c r="A77" s="188" t="s">
        <v>241</v>
      </c>
      <c r="B77" s="173" t="s">
        <v>219</v>
      </c>
      <c r="C77" s="93"/>
      <c r="D77" s="93"/>
      <c r="E77" s="93">
        <v>4208600</v>
      </c>
    </row>
    <row r="78" spans="1:5" s="47" customFormat="1" ht="12" customHeight="1">
      <c r="A78" s="189" t="s">
        <v>242</v>
      </c>
      <c r="B78" s="174" t="s">
        <v>220</v>
      </c>
      <c r="C78" s="93"/>
      <c r="D78" s="93"/>
      <c r="E78" s="93"/>
    </row>
    <row r="79" spans="1:5" s="47" customFormat="1" ht="12" customHeight="1" thickBot="1">
      <c r="A79" s="190" t="s">
        <v>243</v>
      </c>
      <c r="B79" s="175" t="s">
        <v>221</v>
      </c>
      <c r="C79" s="93"/>
      <c r="D79" s="93"/>
      <c r="E79" s="93"/>
    </row>
    <row r="80" spans="1:5" s="47" customFormat="1" ht="12" customHeight="1" thickBot="1">
      <c r="A80" s="191" t="s">
        <v>222</v>
      </c>
      <c r="B80" s="83" t="s">
        <v>244</v>
      </c>
      <c r="C80" s="88">
        <f>SUM(C81:C84)</f>
        <v>0</v>
      </c>
      <c r="D80" s="88">
        <f>SUM(D81:D84)</f>
        <v>0</v>
      </c>
      <c r="E80" s="88">
        <f>SUM(E81:E84)</f>
        <v>0</v>
      </c>
    </row>
    <row r="81" spans="1:5" s="47" customFormat="1" ht="12" customHeight="1">
      <c r="A81" s="192" t="s">
        <v>223</v>
      </c>
      <c r="B81" s="173" t="s">
        <v>224</v>
      </c>
      <c r="C81" s="93"/>
      <c r="D81" s="93"/>
      <c r="E81" s="93"/>
    </row>
    <row r="82" spans="1:5" s="47" customFormat="1" ht="12" customHeight="1">
      <c r="A82" s="193" t="s">
        <v>225</v>
      </c>
      <c r="B82" s="174" t="s">
        <v>226</v>
      </c>
      <c r="C82" s="93"/>
      <c r="D82" s="93"/>
      <c r="E82" s="93"/>
    </row>
    <row r="83" spans="1:5" s="47" customFormat="1" ht="12" customHeight="1">
      <c r="A83" s="193" t="s">
        <v>227</v>
      </c>
      <c r="B83" s="174" t="s">
        <v>228</v>
      </c>
      <c r="C83" s="93"/>
      <c r="D83" s="93"/>
      <c r="E83" s="93"/>
    </row>
    <row r="84" spans="1:5" s="46" customFormat="1" ht="12" customHeight="1" thickBot="1">
      <c r="A84" s="194" t="s">
        <v>229</v>
      </c>
      <c r="B84" s="175" t="s">
        <v>230</v>
      </c>
      <c r="C84" s="93"/>
      <c r="D84" s="93"/>
      <c r="E84" s="93"/>
    </row>
    <row r="85" spans="1:5" s="46" customFormat="1" ht="12" customHeight="1" thickBot="1">
      <c r="A85" s="191" t="s">
        <v>231</v>
      </c>
      <c r="B85" s="83" t="s">
        <v>232</v>
      </c>
      <c r="C85" s="208"/>
      <c r="D85" s="208"/>
      <c r="E85" s="208"/>
    </row>
    <row r="86" spans="1:5" s="46" customFormat="1" ht="12" customHeight="1" thickBot="1">
      <c r="A86" s="191" t="s">
        <v>233</v>
      </c>
      <c r="B86" s="181" t="s">
        <v>234</v>
      </c>
      <c r="C86" s="94">
        <f>+C64+C68+C73+C76+C80+C85</f>
        <v>9910000</v>
      </c>
      <c r="D86" s="94">
        <f>+D64+D68+D73+D76+D80+D85</f>
        <v>332653171</v>
      </c>
      <c r="E86" s="94">
        <f>+E64+E68+E73+E76+E80+E85</f>
        <v>336861771</v>
      </c>
    </row>
    <row r="87" spans="1:5" s="46" customFormat="1" ht="12" customHeight="1" thickBot="1">
      <c r="A87" s="195" t="s">
        <v>247</v>
      </c>
      <c r="B87" s="183" t="s">
        <v>334</v>
      </c>
      <c r="C87" s="94">
        <f>+C63+C86</f>
        <v>299179024</v>
      </c>
      <c r="D87" s="94">
        <f>+D63+D86</f>
        <v>696072700</v>
      </c>
      <c r="E87" s="94">
        <f>+E63+E86</f>
        <v>739211025</v>
      </c>
    </row>
    <row r="88" spans="1:5" ht="13.5" thickBot="1">
      <c r="A88" s="73"/>
      <c r="B88" s="76"/>
      <c r="C88" s="151"/>
      <c r="D88" s="151"/>
      <c r="E88" s="151"/>
    </row>
    <row r="89" spans="1:5" s="39" customFormat="1" ht="27" customHeight="1" thickBot="1">
      <c r="A89" s="77"/>
      <c r="B89" s="261" t="s">
        <v>41</v>
      </c>
      <c r="C89" s="267" t="s">
        <v>390</v>
      </c>
      <c r="D89" s="248" t="s">
        <v>472</v>
      </c>
      <c r="E89" s="248" t="s">
        <v>473</v>
      </c>
    </row>
    <row r="90" spans="1:5" s="48" customFormat="1" ht="12" customHeight="1" thickBot="1">
      <c r="A90" s="166" t="s">
        <v>6</v>
      </c>
      <c r="B90" s="24" t="s">
        <v>250</v>
      </c>
      <c r="C90" s="87">
        <f>SUM(C91:C95)</f>
        <v>141303665</v>
      </c>
      <c r="D90" s="87">
        <f>SUM(D91:D95)</f>
        <v>244657430</v>
      </c>
      <c r="E90" s="87">
        <f>SUM(E91:E95)</f>
        <v>222258423</v>
      </c>
    </row>
    <row r="91" spans="1:5" ht="12" customHeight="1">
      <c r="A91" s="196" t="s">
        <v>63</v>
      </c>
      <c r="B91" s="8" t="s">
        <v>36</v>
      </c>
      <c r="C91" s="89">
        <v>23453600</v>
      </c>
      <c r="D91" s="89">
        <v>34077552</v>
      </c>
      <c r="E91" s="89">
        <v>32869189</v>
      </c>
    </row>
    <row r="92" spans="1:5" ht="12" customHeight="1">
      <c r="A92" s="189" t="s">
        <v>64</v>
      </c>
      <c r="B92" s="6" t="s">
        <v>104</v>
      </c>
      <c r="C92" s="90">
        <v>4495813</v>
      </c>
      <c r="D92" s="90">
        <v>6468198</v>
      </c>
      <c r="E92" s="90">
        <v>6065167</v>
      </c>
    </row>
    <row r="93" spans="1:5" ht="12" customHeight="1">
      <c r="A93" s="189" t="s">
        <v>65</v>
      </c>
      <c r="B93" s="6" t="s">
        <v>82</v>
      </c>
      <c r="C93" s="92">
        <v>46372418</v>
      </c>
      <c r="D93" s="92">
        <v>110791301</v>
      </c>
      <c r="E93" s="92">
        <v>90787196</v>
      </c>
    </row>
    <row r="94" spans="1:5" ht="12" customHeight="1">
      <c r="A94" s="189" t="s">
        <v>66</v>
      </c>
      <c r="B94" s="9" t="s">
        <v>105</v>
      </c>
      <c r="C94" s="92">
        <v>3000000</v>
      </c>
      <c r="D94" s="92">
        <v>3000000</v>
      </c>
      <c r="E94" s="92">
        <v>2369506</v>
      </c>
    </row>
    <row r="95" spans="1:5" ht="12" customHeight="1">
      <c r="A95" s="189" t="s">
        <v>74</v>
      </c>
      <c r="B95" s="17" t="s">
        <v>106</v>
      </c>
      <c r="C95" s="92">
        <f>SUM(C96:C105)</f>
        <v>63981834</v>
      </c>
      <c r="D95" s="272">
        <f>SUM(D96:D105)</f>
        <v>90320379</v>
      </c>
      <c r="E95" s="90">
        <f>SUM(E96:E105)</f>
        <v>90167365</v>
      </c>
    </row>
    <row r="96" spans="1:5" ht="12" customHeight="1">
      <c r="A96" s="189" t="s">
        <v>67</v>
      </c>
      <c r="B96" s="6" t="s">
        <v>251</v>
      </c>
      <c r="C96" s="92"/>
      <c r="D96" s="91">
        <v>794292</v>
      </c>
      <c r="E96" s="91">
        <v>794292</v>
      </c>
    </row>
    <row r="97" spans="1:5" ht="12" customHeight="1">
      <c r="A97" s="189" t="s">
        <v>68</v>
      </c>
      <c r="B97" s="54" t="s">
        <v>252</v>
      </c>
      <c r="C97" s="92"/>
      <c r="D97" s="92"/>
      <c r="E97" s="92"/>
    </row>
    <row r="98" spans="1:5" ht="12" customHeight="1">
      <c r="A98" s="189" t="s">
        <v>75</v>
      </c>
      <c r="B98" s="55" t="s">
        <v>253</v>
      </c>
      <c r="C98" s="92"/>
      <c r="D98" s="92"/>
      <c r="E98" s="92"/>
    </row>
    <row r="99" spans="1:5" ht="12" customHeight="1">
      <c r="A99" s="189" t="s">
        <v>76</v>
      </c>
      <c r="B99" s="55" t="s">
        <v>254</v>
      </c>
      <c r="C99" s="92"/>
      <c r="D99" s="92"/>
      <c r="E99" s="92"/>
    </row>
    <row r="100" spans="1:5" ht="12" customHeight="1">
      <c r="A100" s="189" t="s">
        <v>77</v>
      </c>
      <c r="B100" s="54" t="s">
        <v>255</v>
      </c>
      <c r="C100" s="92">
        <v>6481834</v>
      </c>
      <c r="D100" s="92">
        <v>7781834</v>
      </c>
      <c r="E100" s="92">
        <v>7664866</v>
      </c>
    </row>
    <row r="101" spans="1:5" ht="12" customHeight="1">
      <c r="A101" s="189" t="s">
        <v>78</v>
      </c>
      <c r="B101" s="54" t="s">
        <v>256</v>
      </c>
      <c r="C101" s="92"/>
      <c r="D101" s="92"/>
      <c r="E101" s="92"/>
    </row>
    <row r="102" spans="1:5" ht="12" customHeight="1">
      <c r="A102" s="189" t="s">
        <v>80</v>
      </c>
      <c r="B102" s="55" t="s">
        <v>257</v>
      </c>
      <c r="C102" s="92"/>
      <c r="D102" s="92">
        <v>20000000</v>
      </c>
      <c r="E102" s="92">
        <v>20000000</v>
      </c>
    </row>
    <row r="103" spans="1:5" ht="12" customHeight="1">
      <c r="A103" s="197" t="s">
        <v>107</v>
      </c>
      <c r="B103" s="56" t="s">
        <v>258</v>
      </c>
      <c r="C103" s="92"/>
      <c r="D103" s="92"/>
      <c r="E103" s="92"/>
    </row>
    <row r="104" spans="1:5" ht="12" customHeight="1">
      <c r="A104" s="189" t="s">
        <v>248</v>
      </c>
      <c r="B104" s="56" t="s">
        <v>259</v>
      </c>
      <c r="C104" s="92"/>
      <c r="D104" s="92"/>
      <c r="E104" s="92"/>
    </row>
    <row r="105" spans="1:5" ht="12" customHeight="1" thickBot="1">
      <c r="A105" s="198" t="s">
        <v>249</v>
      </c>
      <c r="B105" s="57" t="s">
        <v>260</v>
      </c>
      <c r="C105" s="96">
        <v>57500000</v>
      </c>
      <c r="D105" s="96">
        <v>61744253</v>
      </c>
      <c r="E105" s="96">
        <v>61708207</v>
      </c>
    </row>
    <row r="106" spans="1:5" ht="12" customHeight="1" thickBot="1">
      <c r="A106" s="25" t="s">
        <v>7</v>
      </c>
      <c r="B106" s="23" t="s">
        <v>261</v>
      </c>
      <c r="C106" s="88">
        <f>+C107+C109+C111</f>
        <v>8489500</v>
      </c>
      <c r="D106" s="88">
        <f>+D107+D109+D111</f>
        <v>292151462</v>
      </c>
      <c r="E106" s="88">
        <f>+E107+E109+E111</f>
        <v>241893942</v>
      </c>
    </row>
    <row r="107" spans="1:5" ht="12" customHeight="1">
      <c r="A107" s="188" t="s">
        <v>69</v>
      </c>
      <c r="B107" s="6" t="s">
        <v>119</v>
      </c>
      <c r="C107" s="91">
        <v>1079500</v>
      </c>
      <c r="D107" s="91">
        <v>278621191</v>
      </c>
      <c r="E107" s="91">
        <v>229380962</v>
      </c>
    </row>
    <row r="108" spans="1:5" ht="12" customHeight="1">
      <c r="A108" s="188" t="s">
        <v>70</v>
      </c>
      <c r="B108" s="10" t="s">
        <v>265</v>
      </c>
      <c r="C108" s="91"/>
      <c r="D108" s="91"/>
      <c r="E108" s="91"/>
    </row>
    <row r="109" spans="1:5" ht="12" customHeight="1">
      <c r="A109" s="188" t="s">
        <v>71</v>
      </c>
      <c r="B109" s="10" t="s">
        <v>108</v>
      </c>
      <c r="C109" s="90"/>
      <c r="D109" s="91"/>
      <c r="E109" s="91"/>
    </row>
    <row r="110" spans="1:5" ht="12" customHeight="1">
      <c r="A110" s="188" t="s">
        <v>72</v>
      </c>
      <c r="B110" s="10" t="s">
        <v>266</v>
      </c>
      <c r="C110" s="81"/>
      <c r="D110" s="81"/>
      <c r="E110" s="81"/>
    </row>
    <row r="111" spans="1:5" ht="12" customHeight="1">
      <c r="A111" s="188" t="s">
        <v>73</v>
      </c>
      <c r="B111" s="85" t="s">
        <v>121</v>
      </c>
      <c r="C111" s="81">
        <f>SUM(C112:C119)</f>
        <v>7410000</v>
      </c>
      <c r="D111" s="81">
        <f>SUM(D112:D119)</f>
        <v>13530271</v>
      </c>
      <c r="E111" s="81">
        <f>SUM(E112:E119)</f>
        <v>12512980</v>
      </c>
    </row>
    <row r="112" spans="1:5" ht="12" customHeight="1">
      <c r="A112" s="188" t="s">
        <v>79</v>
      </c>
      <c r="B112" s="84" t="s">
        <v>340</v>
      </c>
      <c r="C112" s="81"/>
      <c r="D112" s="81"/>
      <c r="E112" s="81"/>
    </row>
    <row r="113" spans="1:5" ht="12" customHeight="1">
      <c r="A113" s="188" t="s">
        <v>81</v>
      </c>
      <c r="B113" s="170" t="s">
        <v>271</v>
      </c>
      <c r="C113" s="81"/>
      <c r="D113" s="81"/>
      <c r="E113" s="81"/>
    </row>
    <row r="114" spans="1:5" ht="12" customHeight="1">
      <c r="A114" s="188" t="s">
        <v>109</v>
      </c>
      <c r="B114" s="55" t="s">
        <v>254</v>
      </c>
      <c r="C114" s="81"/>
      <c r="D114" s="81"/>
      <c r="E114" s="81"/>
    </row>
    <row r="115" spans="1:5" ht="12" customHeight="1">
      <c r="A115" s="188" t="s">
        <v>110</v>
      </c>
      <c r="B115" s="55" t="s">
        <v>270</v>
      </c>
      <c r="C115" s="81"/>
      <c r="D115" s="81">
        <v>122141</v>
      </c>
      <c r="E115" s="81">
        <v>122141</v>
      </c>
    </row>
    <row r="116" spans="1:5" ht="12" customHeight="1">
      <c r="A116" s="188" t="s">
        <v>111</v>
      </c>
      <c r="B116" s="55" t="s">
        <v>269</v>
      </c>
      <c r="C116" s="81"/>
      <c r="D116" s="81"/>
      <c r="E116" s="81"/>
    </row>
    <row r="117" spans="1:5" ht="12" customHeight="1">
      <c r="A117" s="188" t="s">
        <v>262</v>
      </c>
      <c r="B117" s="55" t="s">
        <v>257</v>
      </c>
      <c r="C117" s="81"/>
      <c r="D117" s="91">
        <v>0</v>
      </c>
      <c r="E117" s="91">
        <v>0</v>
      </c>
    </row>
    <row r="118" spans="1:5" ht="12" customHeight="1">
      <c r="A118" s="188" t="s">
        <v>263</v>
      </c>
      <c r="B118" s="55" t="s">
        <v>268</v>
      </c>
      <c r="C118" s="81"/>
      <c r="D118" s="81"/>
      <c r="E118" s="81"/>
    </row>
    <row r="119" spans="1:5" ht="12" customHeight="1" thickBot="1">
      <c r="A119" s="197" t="s">
        <v>264</v>
      </c>
      <c r="B119" s="55" t="s">
        <v>267</v>
      </c>
      <c r="C119" s="82">
        <v>7410000</v>
      </c>
      <c r="D119" s="91">
        <v>13408130</v>
      </c>
      <c r="E119" s="91">
        <v>12390839</v>
      </c>
    </row>
    <row r="120" spans="1:5" ht="12" customHeight="1" thickBot="1">
      <c r="A120" s="25" t="s">
        <v>8</v>
      </c>
      <c r="B120" s="50" t="s">
        <v>272</v>
      </c>
      <c r="C120" s="88">
        <f>+C121+C122</f>
        <v>1844582</v>
      </c>
      <c r="D120" s="88">
        <f>+D121+D122</f>
        <v>1895027</v>
      </c>
      <c r="E120" s="88">
        <f>+E121+E122</f>
        <v>0</v>
      </c>
    </row>
    <row r="121" spans="1:5" ht="12" customHeight="1">
      <c r="A121" s="188" t="s">
        <v>52</v>
      </c>
      <c r="B121" s="7" t="s">
        <v>43</v>
      </c>
      <c r="C121" s="91">
        <v>1844582</v>
      </c>
      <c r="D121" s="91">
        <v>1895027</v>
      </c>
      <c r="E121" s="91"/>
    </row>
    <row r="122" spans="1:5" ht="12" customHeight="1" thickBot="1">
      <c r="A122" s="190" t="s">
        <v>53</v>
      </c>
      <c r="B122" s="10" t="s">
        <v>44</v>
      </c>
      <c r="C122" s="92"/>
      <c r="D122" s="91"/>
      <c r="E122" s="91"/>
    </row>
    <row r="123" spans="1:5" ht="12" customHeight="1" thickBot="1">
      <c r="A123" s="25" t="s">
        <v>9</v>
      </c>
      <c r="B123" s="50" t="s">
        <v>273</v>
      </c>
      <c r="C123" s="88">
        <f>+C90+C106+C120</f>
        <v>151637747</v>
      </c>
      <c r="D123" s="88">
        <f>+D90+D106+D120</f>
        <v>538703919</v>
      </c>
      <c r="E123" s="88">
        <f>+E90+E106+E120</f>
        <v>464152365</v>
      </c>
    </row>
    <row r="124" spans="1:5" ht="12" customHeight="1" thickBot="1">
      <c r="A124" s="25" t="s">
        <v>10</v>
      </c>
      <c r="B124" s="50" t="s">
        <v>274</v>
      </c>
      <c r="C124" s="88">
        <f>+C125+C126+C127</f>
        <v>0</v>
      </c>
      <c r="D124" s="88">
        <f>+D125+D126+D127</f>
        <v>0</v>
      </c>
      <c r="E124" s="88">
        <f>+E125+E126+E127</f>
        <v>0</v>
      </c>
    </row>
    <row r="125" spans="1:5" s="48" customFormat="1" ht="12" customHeight="1">
      <c r="A125" s="188" t="s">
        <v>56</v>
      </c>
      <c r="B125" s="7" t="s">
        <v>275</v>
      </c>
      <c r="C125" s="81"/>
      <c r="D125" s="81"/>
      <c r="E125" s="81"/>
    </row>
    <row r="126" spans="1:5" ht="12" customHeight="1">
      <c r="A126" s="188" t="s">
        <v>57</v>
      </c>
      <c r="B126" s="7" t="s">
        <v>276</v>
      </c>
      <c r="C126" s="81"/>
      <c r="D126" s="81"/>
      <c r="E126" s="81"/>
    </row>
    <row r="127" spans="1:5" ht="12" customHeight="1" thickBot="1">
      <c r="A127" s="197" t="s">
        <v>58</v>
      </c>
      <c r="B127" s="5" t="s">
        <v>277</v>
      </c>
      <c r="C127" s="81"/>
      <c r="D127" s="81"/>
      <c r="E127" s="81"/>
    </row>
    <row r="128" spans="1:5" ht="12" customHeight="1" thickBot="1">
      <c r="A128" s="25" t="s">
        <v>11</v>
      </c>
      <c r="B128" s="50" t="s">
        <v>308</v>
      </c>
      <c r="C128" s="88">
        <f>+C129+C130+C131+C132</f>
        <v>0</v>
      </c>
      <c r="D128" s="88">
        <f>+D129+D130+D131+D132</f>
        <v>0</v>
      </c>
      <c r="E128" s="88">
        <f>+E129+E130+E131+E132</f>
        <v>0</v>
      </c>
    </row>
    <row r="129" spans="1:5" ht="12" customHeight="1">
      <c r="A129" s="188" t="s">
        <v>59</v>
      </c>
      <c r="B129" s="7" t="s">
        <v>278</v>
      </c>
      <c r="C129" s="81"/>
      <c r="D129" s="81"/>
      <c r="E129" s="81"/>
    </row>
    <row r="130" spans="1:5" ht="12" customHeight="1">
      <c r="A130" s="188" t="s">
        <v>60</v>
      </c>
      <c r="B130" s="7" t="s">
        <v>279</v>
      </c>
      <c r="C130" s="81"/>
      <c r="D130" s="81"/>
      <c r="E130" s="81"/>
    </row>
    <row r="131" spans="1:5" ht="12" customHeight="1">
      <c r="A131" s="188" t="s">
        <v>181</v>
      </c>
      <c r="B131" s="7" t="s">
        <v>280</v>
      </c>
      <c r="C131" s="81"/>
      <c r="D131" s="81"/>
      <c r="E131" s="81"/>
    </row>
    <row r="132" spans="1:5" s="48" customFormat="1" ht="12" customHeight="1" thickBot="1">
      <c r="A132" s="197" t="s">
        <v>182</v>
      </c>
      <c r="B132" s="5" t="s">
        <v>281</v>
      </c>
      <c r="C132" s="81"/>
      <c r="D132" s="81"/>
      <c r="E132" s="81"/>
    </row>
    <row r="133" spans="1:10" ht="12" customHeight="1" thickBot="1">
      <c r="A133" s="25" t="s">
        <v>12</v>
      </c>
      <c r="B133" s="50" t="s">
        <v>282</v>
      </c>
      <c r="C133" s="94">
        <f>+C134+C135+C136+C137+C138</f>
        <v>147541277</v>
      </c>
      <c r="D133" s="94">
        <f>+D134+D135+D136+D137+D138</f>
        <v>157368781</v>
      </c>
      <c r="E133" s="94">
        <f>+E134+E135+E136+E137+E138</f>
        <v>150549141</v>
      </c>
      <c r="J133" s="80"/>
    </row>
    <row r="134" spans="1:5" ht="12.75">
      <c r="A134" s="188" t="s">
        <v>61</v>
      </c>
      <c r="B134" s="7" t="s">
        <v>283</v>
      </c>
      <c r="C134" s="81"/>
      <c r="D134" s="91">
        <v>0</v>
      </c>
      <c r="E134" s="91">
        <v>0</v>
      </c>
    </row>
    <row r="135" spans="1:5" ht="12" customHeight="1">
      <c r="A135" s="188" t="s">
        <v>62</v>
      </c>
      <c r="B135" s="7" t="s">
        <v>293</v>
      </c>
      <c r="C135" s="81"/>
      <c r="D135" s="91">
        <v>3813413</v>
      </c>
      <c r="E135" s="91">
        <v>3813413</v>
      </c>
    </row>
    <row r="136" spans="1:5" ht="12" customHeight="1">
      <c r="A136" s="188" t="s">
        <v>194</v>
      </c>
      <c r="B136" s="7" t="s">
        <v>343</v>
      </c>
      <c r="C136" s="81">
        <v>146899277</v>
      </c>
      <c r="D136" s="91">
        <v>152843604</v>
      </c>
      <c r="E136" s="91">
        <v>146026032</v>
      </c>
    </row>
    <row r="137" spans="1:5" s="48" customFormat="1" ht="12" customHeight="1">
      <c r="A137" s="188" t="s">
        <v>195</v>
      </c>
      <c r="B137" s="7" t="s">
        <v>284</v>
      </c>
      <c r="C137" s="81"/>
      <c r="D137" s="81"/>
      <c r="E137" s="81"/>
    </row>
    <row r="138" spans="1:5" s="48" customFormat="1" ht="12" customHeight="1" thickBot="1">
      <c r="A138" s="197" t="s">
        <v>342</v>
      </c>
      <c r="B138" s="5" t="s">
        <v>285</v>
      </c>
      <c r="C138" s="81">
        <f>'[2]Összesítő'!$D$294</f>
        <v>642000</v>
      </c>
      <c r="D138" s="91">
        <v>711764</v>
      </c>
      <c r="E138" s="91">
        <v>709696</v>
      </c>
    </row>
    <row r="139" spans="1:5" s="48" customFormat="1" ht="12" customHeight="1" thickBot="1">
      <c r="A139" s="25" t="s">
        <v>13</v>
      </c>
      <c r="B139" s="50" t="s">
        <v>286</v>
      </c>
      <c r="C139" s="97">
        <f>+C140+C141+C142+C143</f>
        <v>0</v>
      </c>
      <c r="D139" s="97">
        <f>+D140+D141+D142+D143</f>
        <v>0</v>
      </c>
      <c r="E139" s="97">
        <f>+E140+E141+E142+E143</f>
        <v>0</v>
      </c>
    </row>
    <row r="140" spans="1:5" s="48" customFormat="1" ht="12" customHeight="1">
      <c r="A140" s="188" t="s">
        <v>102</v>
      </c>
      <c r="B140" s="7" t="s">
        <v>287</v>
      </c>
      <c r="C140" s="81"/>
      <c r="D140" s="81"/>
      <c r="E140" s="81"/>
    </row>
    <row r="141" spans="1:5" s="48" customFormat="1" ht="12" customHeight="1">
      <c r="A141" s="188" t="s">
        <v>103</v>
      </c>
      <c r="B141" s="7" t="s">
        <v>288</v>
      </c>
      <c r="C141" s="81"/>
      <c r="D141" s="81"/>
      <c r="E141" s="81"/>
    </row>
    <row r="142" spans="1:5" s="48" customFormat="1" ht="12" customHeight="1">
      <c r="A142" s="188" t="s">
        <v>120</v>
      </c>
      <c r="B142" s="7" t="s">
        <v>289</v>
      </c>
      <c r="C142" s="81"/>
      <c r="D142" s="81"/>
      <c r="E142" s="81"/>
    </row>
    <row r="143" spans="1:5" ht="12.75" customHeight="1" thickBot="1">
      <c r="A143" s="188" t="s">
        <v>197</v>
      </c>
      <c r="B143" s="7" t="s">
        <v>290</v>
      </c>
      <c r="C143" s="81"/>
      <c r="D143" s="81"/>
      <c r="E143" s="81"/>
    </row>
    <row r="144" spans="1:5" ht="12" customHeight="1" thickBot="1">
      <c r="A144" s="25" t="s">
        <v>14</v>
      </c>
      <c r="B144" s="50" t="s">
        <v>291</v>
      </c>
      <c r="C144" s="184">
        <f>+C124+C128+C133+C139</f>
        <v>147541277</v>
      </c>
      <c r="D144" s="184">
        <f>+D124+D128+D133+D139</f>
        <v>157368781</v>
      </c>
      <c r="E144" s="184">
        <f>+E124+E128+E133+E139</f>
        <v>150549141</v>
      </c>
    </row>
    <row r="145" spans="1:5" ht="15" customHeight="1" thickBot="1">
      <c r="A145" s="199" t="s">
        <v>15</v>
      </c>
      <c r="B145" s="155" t="s">
        <v>292</v>
      </c>
      <c r="C145" s="184">
        <f>+C123+C144</f>
        <v>299179024</v>
      </c>
      <c r="D145" s="184">
        <f>+D123+D144</f>
        <v>696072700</v>
      </c>
      <c r="E145" s="184">
        <f>+E123+E144</f>
        <v>614701506</v>
      </c>
    </row>
  </sheetData>
  <sheetProtection formatCells="0"/>
  <mergeCells count="2">
    <mergeCell ref="C5:D5"/>
    <mergeCell ref="C4:D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94" r:id="rId1"/>
  <headerFooter alignWithMargins="0">
    <oddFooter>&amp;C&amp;P/&amp;N</oddFooter>
  </headerFooter>
  <rowBreaks count="2" manualBreakCount="2">
    <brk id="63" max="255" man="1"/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E59"/>
  <sheetViews>
    <sheetView workbookViewId="0" topLeftCell="A1">
      <selection activeCell="C2" sqref="C2"/>
    </sheetView>
  </sheetViews>
  <sheetFormatPr defaultColWidth="9.00390625" defaultRowHeight="12.75"/>
  <cols>
    <col min="1" max="1" width="19.125" style="79" customWidth="1"/>
    <col min="2" max="2" width="62.625" style="2" customWidth="1"/>
    <col min="3" max="3" width="15.00390625" style="2" customWidth="1"/>
    <col min="4" max="5" width="11.625" style="2" bestFit="1" customWidth="1"/>
    <col min="6" max="16384" width="9.375" style="2" customWidth="1"/>
  </cols>
  <sheetData>
    <row r="1" spans="1:5" s="1" customFormat="1" ht="21" customHeight="1">
      <c r="A1" s="63"/>
      <c r="B1" s="283" t="s">
        <v>518</v>
      </c>
      <c r="C1" s="283"/>
      <c r="D1" s="283"/>
      <c r="E1" s="283"/>
    </row>
    <row r="2" spans="1:5" s="1" customFormat="1" ht="21" customHeight="1" thickBot="1">
      <c r="A2" s="63"/>
      <c r="B2" s="284"/>
      <c r="C2" s="284"/>
      <c r="D2" s="284"/>
      <c r="E2" s="284"/>
    </row>
    <row r="3" spans="1:5" s="44" customFormat="1" ht="25.5" customHeight="1" thickBot="1">
      <c r="A3" s="164" t="s">
        <v>117</v>
      </c>
      <c r="B3" s="143" t="s">
        <v>347</v>
      </c>
      <c r="C3" s="210"/>
      <c r="D3" s="210"/>
      <c r="E3" s="210"/>
    </row>
    <row r="4" spans="1:5" s="264" customFormat="1" ht="24.75" thickBot="1">
      <c r="A4" s="200" t="s">
        <v>116</v>
      </c>
      <c r="B4" s="144" t="s">
        <v>396</v>
      </c>
      <c r="C4" s="263" t="s">
        <v>390</v>
      </c>
      <c r="D4" s="248" t="s">
        <v>472</v>
      </c>
      <c r="E4" s="248" t="s">
        <v>473</v>
      </c>
    </row>
    <row r="5" spans="1:4" s="45" customFormat="1" ht="15.75" customHeight="1" thickBot="1">
      <c r="A5" s="64"/>
      <c r="B5" s="64"/>
      <c r="C5" s="340" t="s">
        <v>354</v>
      </c>
      <c r="D5" s="340"/>
    </row>
    <row r="6" spans="1:4" ht="13.5" thickBot="1">
      <c r="A6" s="165" t="s">
        <v>118</v>
      </c>
      <c r="B6" s="66" t="s">
        <v>38</v>
      </c>
      <c r="C6" s="338" t="s">
        <v>39</v>
      </c>
      <c r="D6" s="339"/>
    </row>
    <row r="7" spans="1:5" s="39" customFormat="1" ht="12.75" customHeight="1" thickBot="1">
      <c r="A7" s="59">
        <v>1</v>
      </c>
      <c r="B7" s="60">
        <v>2</v>
      </c>
      <c r="C7" s="61">
        <v>3</v>
      </c>
      <c r="D7" s="61">
        <v>5</v>
      </c>
      <c r="E7" s="61">
        <v>5</v>
      </c>
    </row>
    <row r="8" spans="1:5" s="39" customFormat="1" ht="15.75" customHeight="1" thickBot="1">
      <c r="A8" s="67"/>
      <c r="B8" s="68" t="s">
        <v>40</v>
      </c>
      <c r="C8" s="69"/>
      <c r="D8" s="69"/>
      <c r="E8" s="69"/>
    </row>
    <row r="9" spans="1:5" s="39" customFormat="1" ht="15.75" customHeight="1" thickBot="1">
      <c r="A9" s="18" t="s">
        <v>6</v>
      </c>
      <c r="B9" s="19" t="s">
        <v>137</v>
      </c>
      <c r="C9" s="88">
        <f>C10</f>
        <v>0</v>
      </c>
      <c r="D9" s="88">
        <f>D10</f>
        <v>2178063</v>
      </c>
      <c r="E9" s="88">
        <f>E10</f>
        <v>2178063</v>
      </c>
    </row>
    <row r="10" spans="1:5" s="39" customFormat="1" ht="15.75" customHeight="1" thickBot="1">
      <c r="A10" s="12" t="s">
        <v>83</v>
      </c>
      <c r="B10" s="174" t="s">
        <v>142</v>
      </c>
      <c r="C10" s="91">
        <f>'5.1. sz. mell Önkorm'!C14</f>
        <v>0</v>
      </c>
      <c r="D10" s="91">
        <v>2178063</v>
      </c>
      <c r="E10" s="91">
        <v>2178063</v>
      </c>
    </row>
    <row r="11" spans="1:5" s="46" customFormat="1" ht="12" customHeight="1" thickBot="1">
      <c r="A11" s="59" t="s">
        <v>6</v>
      </c>
      <c r="B11" s="70" t="s">
        <v>313</v>
      </c>
      <c r="C11" s="108">
        <f>SUM(C12:C21)</f>
        <v>1400000</v>
      </c>
      <c r="D11" s="108">
        <f>SUM(D12:D21)</f>
        <v>1400000</v>
      </c>
      <c r="E11" s="108">
        <f>SUM(E12:E21)</f>
        <v>1492883</v>
      </c>
    </row>
    <row r="12" spans="1:5" s="46" customFormat="1" ht="12" customHeight="1">
      <c r="A12" s="201" t="s">
        <v>63</v>
      </c>
      <c r="B12" s="8" t="s">
        <v>170</v>
      </c>
      <c r="C12" s="146"/>
      <c r="D12" s="146"/>
      <c r="E12" s="146"/>
    </row>
    <row r="13" spans="1:5" s="46" customFormat="1" ht="12" customHeight="1">
      <c r="A13" s="202" t="s">
        <v>64</v>
      </c>
      <c r="B13" s="6" t="s">
        <v>171</v>
      </c>
      <c r="C13" s="106"/>
      <c r="D13" s="106"/>
      <c r="E13" s="106">
        <v>148100</v>
      </c>
    </row>
    <row r="14" spans="1:5" s="46" customFormat="1" ht="12" customHeight="1">
      <c r="A14" s="202" t="s">
        <v>65</v>
      </c>
      <c r="B14" s="6" t="s">
        <v>172</v>
      </c>
      <c r="C14" s="106">
        <f>'[1]011 130'!$D$381</f>
        <v>1100000</v>
      </c>
      <c r="D14" s="106">
        <v>1100000</v>
      </c>
      <c r="E14" s="106">
        <v>1107105</v>
      </c>
    </row>
    <row r="15" spans="1:5" s="46" customFormat="1" ht="12" customHeight="1">
      <c r="A15" s="202" t="s">
        <v>66</v>
      </c>
      <c r="B15" s="6" t="s">
        <v>173</v>
      </c>
      <c r="C15" s="106"/>
      <c r="D15" s="106"/>
      <c r="E15" s="106"/>
    </row>
    <row r="16" spans="1:5" s="46" customFormat="1" ht="12" customHeight="1">
      <c r="A16" s="202" t="s">
        <v>83</v>
      </c>
      <c r="B16" s="6" t="s">
        <v>174</v>
      </c>
      <c r="C16" s="106"/>
      <c r="D16" s="106"/>
      <c r="E16" s="106"/>
    </row>
    <row r="17" spans="1:5" s="46" customFormat="1" ht="12" customHeight="1">
      <c r="A17" s="202" t="s">
        <v>67</v>
      </c>
      <c r="B17" s="6" t="s">
        <v>314</v>
      </c>
      <c r="C17" s="106">
        <f>'[1]011 130'!$D$387</f>
        <v>300000</v>
      </c>
      <c r="D17" s="106">
        <v>300000</v>
      </c>
      <c r="E17" s="106">
        <v>233015</v>
      </c>
    </row>
    <row r="18" spans="1:5" s="46" customFormat="1" ht="12" customHeight="1">
      <c r="A18" s="202" t="s">
        <v>68</v>
      </c>
      <c r="B18" s="5" t="s">
        <v>315</v>
      </c>
      <c r="C18" s="106"/>
      <c r="D18" s="106"/>
      <c r="E18" s="106"/>
    </row>
    <row r="19" spans="1:5" s="46" customFormat="1" ht="12" customHeight="1">
      <c r="A19" s="202" t="s">
        <v>75</v>
      </c>
      <c r="B19" s="6" t="s">
        <v>177</v>
      </c>
      <c r="C19" s="147"/>
      <c r="D19" s="147"/>
      <c r="E19" s="147">
        <v>75</v>
      </c>
    </row>
    <row r="20" spans="1:5" s="47" customFormat="1" ht="12" customHeight="1">
      <c r="A20" s="202" t="s">
        <v>76</v>
      </c>
      <c r="B20" s="6" t="s">
        <v>178</v>
      </c>
      <c r="C20" s="106"/>
      <c r="D20" s="106"/>
      <c r="E20" s="106"/>
    </row>
    <row r="21" spans="1:5" s="47" customFormat="1" ht="12" customHeight="1" thickBot="1">
      <c r="A21" s="202" t="s">
        <v>77</v>
      </c>
      <c r="B21" s="5" t="s">
        <v>179</v>
      </c>
      <c r="C21" s="107"/>
      <c r="D21" s="107"/>
      <c r="E21" s="107">
        <v>4588</v>
      </c>
    </row>
    <row r="22" spans="1:5" s="46" customFormat="1" ht="12" customHeight="1" thickBot="1">
      <c r="A22" s="59" t="s">
        <v>7</v>
      </c>
      <c r="B22" s="70" t="s">
        <v>316</v>
      </c>
      <c r="C22" s="108">
        <f>SUM(C23:C25)</f>
        <v>0</v>
      </c>
      <c r="D22" s="108">
        <f>SUM(D23:D25)</f>
        <v>0</v>
      </c>
      <c r="E22" s="108">
        <f>SUM(E23:E25)</f>
        <v>0</v>
      </c>
    </row>
    <row r="23" spans="1:5" s="47" customFormat="1" ht="12" customHeight="1">
      <c r="A23" s="202" t="s">
        <v>69</v>
      </c>
      <c r="B23" s="7" t="s">
        <v>145</v>
      </c>
      <c r="C23" s="106"/>
      <c r="D23" s="106"/>
      <c r="E23" s="106"/>
    </row>
    <row r="24" spans="1:5" s="47" customFormat="1" ht="12" customHeight="1">
      <c r="A24" s="202" t="s">
        <v>70</v>
      </c>
      <c r="B24" s="6" t="s">
        <v>317</v>
      </c>
      <c r="C24" s="106"/>
      <c r="D24" s="106"/>
      <c r="E24" s="106"/>
    </row>
    <row r="25" spans="1:5" s="47" customFormat="1" ht="12" customHeight="1">
      <c r="A25" s="202" t="s">
        <v>71</v>
      </c>
      <c r="B25" s="6" t="s">
        <v>318</v>
      </c>
      <c r="C25" s="106"/>
      <c r="D25" s="106"/>
      <c r="E25" s="106"/>
    </row>
    <row r="26" spans="1:5" s="47" customFormat="1" ht="12" customHeight="1" thickBot="1">
      <c r="A26" s="202" t="s">
        <v>72</v>
      </c>
      <c r="B26" s="6" t="s">
        <v>0</v>
      </c>
      <c r="C26" s="106"/>
      <c r="D26" s="106"/>
      <c r="E26" s="106"/>
    </row>
    <row r="27" spans="1:5" s="47" customFormat="1" ht="12" customHeight="1" thickBot="1">
      <c r="A27" s="62" t="s">
        <v>8</v>
      </c>
      <c r="B27" s="50" t="s">
        <v>95</v>
      </c>
      <c r="C27" s="133"/>
      <c r="D27" s="133"/>
      <c r="E27" s="133"/>
    </row>
    <row r="28" spans="1:5" s="47" customFormat="1" ht="12" customHeight="1" thickBot="1">
      <c r="A28" s="62" t="s">
        <v>9</v>
      </c>
      <c r="B28" s="50" t="s">
        <v>319</v>
      </c>
      <c r="C28" s="108">
        <f>+C29+C30</f>
        <v>0</v>
      </c>
      <c r="D28" s="108"/>
      <c r="E28" s="108"/>
    </row>
    <row r="29" spans="1:5" s="47" customFormat="1" ht="12" customHeight="1">
      <c r="A29" s="203" t="s">
        <v>155</v>
      </c>
      <c r="B29" s="204" t="s">
        <v>317</v>
      </c>
      <c r="C29" s="40"/>
      <c r="D29" s="40"/>
      <c r="E29" s="40"/>
    </row>
    <row r="30" spans="1:5" s="47" customFormat="1" ht="12" customHeight="1">
      <c r="A30" s="203" t="s">
        <v>158</v>
      </c>
      <c r="B30" s="205" t="s">
        <v>320</v>
      </c>
      <c r="C30" s="109"/>
      <c r="D30" s="109"/>
      <c r="E30" s="109"/>
    </row>
    <row r="31" spans="1:5" s="47" customFormat="1" ht="12" customHeight="1" thickBot="1">
      <c r="A31" s="202" t="s">
        <v>159</v>
      </c>
      <c r="B31" s="206" t="s">
        <v>321</v>
      </c>
      <c r="C31" s="43"/>
      <c r="D31" s="43"/>
      <c r="E31" s="43"/>
    </row>
    <row r="32" spans="1:5" s="47" customFormat="1" ht="12" customHeight="1" thickBot="1">
      <c r="A32" s="62" t="s">
        <v>10</v>
      </c>
      <c r="B32" s="50" t="s">
        <v>322</v>
      </c>
      <c r="C32" s="108">
        <f>+C33+C34+C35</f>
        <v>0</v>
      </c>
      <c r="D32" s="108"/>
      <c r="E32" s="108"/>
    </row>
    <row r="33" spans="1:5" s="47" customFormat="1" ht="12" customHeight="1">
      <c r="A33" s="203" t="s">
        <v>56</v>
      </c>
      <c r="B33" s="204" t="s">
        <v>184</v>
      </c>
      <c r="C33" s="40"/>
      <c r="D33" s="40"/>
      <c r="E33" s="40"/>
    </row>
    <row r="34" spans="1:5" s="47" customFormat="1" ht="12" customHeight="1">
      <c r="A34" s="203" t="s">
        <v>57</v>
      </c>
      <c r="B34" s="205" t="s">
        <v>185</v>
      </c>
      <c r="C34" s="109"/>
      <c r="D34" s="109"/>
      <c r="E34" s="109"/>
    </row>
    <row r="35" spans="1:5" s="47" customFormat="1" ht="12" customHeight="1" thickBot="1">
      <c r="A35" s="202" t="s">
        <v>58</v>
      </c>
      <c r="B35" s="53" t="s">
        <v>186</v>
      </c>
      <c r="C35" s="43"/>
      <c r="D35" s="43"/>
      <c r="E35" s="43"/>
    </row>
    <row r="36" spans="1:5" s="46" customFormat="1" ht="12" customHeight="1" thickBot="1">
      <c r="A36" s="62" t="s">
        <v>11</v>
      </c>
      <c r="B36" s="50" t="s">
        <v>294</v>
      </c>
      <c r="C36" s="133"/>
      <c r="D36" s="133"/>
      <c r="E36" s="133"/>
    </row>
    <row r="37" spans="1:5" s="46" customFormat="1" ht="12" customHeight="1" thickBot="1">
      <c r="A37" s="62" t="s">
        <v>12</v>
      </c>
      <c r="B37" s="50" t="s">
        <v>323</v>
      </c>
      <c r="C37" s="148"/>
      <c r="D37" s="148"/>
      <c r="E37" s="148"/>
    </row>
    <row r="38" spans="1:5" s="46" customFormat="1" ht="12" customHeight="1" thickBot="1">
      <c r="A38" s="59" t="s">
        <v>13</v>
      </c>
      <c r="B38" s="50" t="s">
        <v>324</v>
      </c>
      <c r="C38" s="149">
        <f>C9+C11+C22+C27+C28+C32+C36+C37</f>
        <v>1400000</v>
      </c>
      <c r="D38" s="149">
        <f>D9+D11+D22+D27+D28+D32+D36+D37</f>
        <v>3578063</v>
      </c>
      <c r="E38" s="149">
        <f>E9+E11+E22+E27+E28+E32+E36+E37</f>
        <v>3670946</v>
      </c>
    </row>
    <row r="39" spans="1:5" s="46" customFormat="1" ht="12" customHeight="1" thickBot="1">
      <c r="A39" s="71" t="s">
        <v>14</v>
      </c>
      <c r="B39" s="50" t="s">
        <v>325</v>
      </c>
      <c r="C39" s="149">
        <f>+C40+C41+C42</f>
        <v>64284225</v>
      </c>
      <c r="D39" s="149">
        <f>+D40+D41+D42</f>
        <v>65186569</v>
      </c>
      <c r="E39" s="149">
        <f>+E40+E41+E42</f>
        <v>63598787</v>
      </c>
    </row>
    <row r="40" spans="1:5" s="46" customFormat="1" ht="12" customHeight="1">
      <c r="A40" s="203" t="s">
        <v>326</v>
      </c>
      <c r="B40" s="204" t="s">
        <v>125</v>
      </c>
      <c r="C40" s="40"/>
      <c r="D40" s="40">
        <v>546010</v>
      </c>
      <c r="E40" s="40">
        <v>546010</v>
      </c>
    </row>
    <row r="41" spans="1:5" s="46" customFormat="1" ht="12" customHeight="1">
      <c r="A41" s="203" t="s">
        <v>327</v>
      </c>
      <c r="B41" s="205" t="s">
        <v>1</v>
      </c>
      <c r="C41" s="109"/>
      <c r="D41" s="40">
        <f>SUM(C41:C41)</f>
        <v>0</v>
      </c>
      <c r="E41" s="40">
        <f>SUM(D41:D41)</f>
        <v>0</v>
      </c>
    </row>
    <row r="42" spans="1:5" s="47" customFormat="1" ht="12" customHeight="1" thickBot="1">
      <c r="A42" s="202" t="s">
        <v>328</v>
      </c>
      <c r="B42" s="53" t="s">
        <v>329</v>
      </c>
      <c r="C42" s="43">
        <v>64284225</v>
      </c>
      <c r="D42" s="40">
        <v>64640559</v>
      </c>
      <c r="E42" s="40">
        <v>63052777</v>
      </c>
    </row>
    <row r="43" spans="1:5" s="47" customFormat="1" ht="15" customHeight="1" thickBot="1">
      <c r="A43" s="71" t="s">
        <v>15</v>
      </c>
      <c r="B43" s="72" t="s">
        <v>330</v>
      </c>
      <c r="C43" s="152">
        <f>+C38+C39</f>
        <v>65684225</v>
      </c>
      <c r="D43" s="152">
        <f>+D38+D39</f>
        <v>68764632</v>
      </c>
      <c r="E43" s="152">
        <f>+E38+E39</f>
        <v>67269733</v>
      </c>
    </row>
    <row r="44" spans="1:5" s="47" customFormat="1" ht="15" customHeight="1">
      <c r="A44" s="73"/>
      <c r="B44" s="74"/>
      <c r="C44" s="150"/>
      <c r="D44" s="150"/>
      <c r="E44" s="150"/>
    </row>
    <row r="45" spans="1:5" ht="13.5" thickBot="1">
      <c r="A45" s="75"/>
      <c r="B45" s="76"/>
      <c r="C45" s="151"/>
      <c r="D45" s="151"/>
      <c r="E45" s="151"/>
    </row>
    <row r="46" spans="1:5" s="39" customFormat="1" ht="27.75" customHeight="1" thickBot="1">
      <c r="A46" s="77"/>
      <c r="B46" s="261" t="s">
        <v>41</v>
      </c>
      <c r="C46" s="265" t="s">
        <v>390</v>
      </c>
      <c r="D46" s="248" t="s">
        <v>472</v>
      </c>
      <c r="E46" s="248" t="s">
        <v>473</v>
      </c>
    </row>
    <row r="47" spans="1:5" s="48" customFormat="1" ht="12" customHeight="1" thickBot="1">
      <c r="A47" s="62" t="s">
        <v>6</v>
      </c>
      <c r="B47" s="50" t="s">
        <v>331</v>
      </c>
      <c r="C47" s="108">
        <f>SUM(C48:C52)</f>
        <v>65049225</v>
      </c>
      <c r="D47" s="108">
        <f>SUM(D48:D52)</f>
        <v>68109260</v>
      </c>
      <c r="E47" s="108">
        <f>SUM(E48:E52)</f>
        <v>66000978</v>
      </c>
    </row>
    <row r="48" spans="1:5" ht="12" customHeight="1">
      <c r="A48" s="202" t="s">
        <v>63</v>
      </c>
      <c r="B48" s="7" t="s">
        <v>36</v>
      </c>
      <c r="C48" s="40">
        <v>46864700</v>
      </c>
      <c r="D48" s="40">
        <v>49795214</v>
      </c>
      <c r="E48" s="40">
        <v>49464664</v>
      </c>
    </row>
    <row r="49" spans="1:5" ht="12" customHeight="1">
      <c r="A49" s="202" t="s">
        <v>64</v>
      </c>
      <c r="B49" s="6" t="s">
        <v>104</v>
      </c>
      <c r="C49" s="42">
        <v>8852325</v>
      </c>
      <c r="D49" s="40">
        <v>9479739</v>
      </c>
      <c r="E49" s="40">
        <v>9436896</v>
      </c>
    </row>
    <row r="50" spans="1:5" ht="12" customHeight="1">
      <c r="A50" s="202" t="s">
        <v>65</v>
      </c>
      <c r="B50" s="6" t="s">
        <v>82</v>
      </c>
      <c r="C50" s="42">
        <v>9332200</v>
      </c>
      <c r="D50" s="40">
        <v>8834307</v>
      </c>
      <c r="E50" s="40">
        <v>7099418</v>
      </c>
    </row>
    <row r="51" spans="1:5" ht="12" customHeight="1">
      <c r="A51" s="202" t="s">
        <v>66</v>
      </c>
      <c r="B51" s="6" t="s">
        <v>105</v>
      </c>
      <c r="C51" s="42"/>
      <c r="D51" s="40">
        <v>0</v>
      </c>
      <c r="E51" s="40"/>
    </row>
    <row r="52" spans="1:5" ht="12" customHeight="1" thickBot="1">
      <c r="A52" s="202" t="s">
        <v>83</v>
      </c>
      <c r="B52" s="6" t="s">
        <v>106</v>
      </c>
      <c r="C52" s="42"/>
      <c r="D52" s="40"/>
      <c r="E52" s="40"/>
    </row>
    <row r="53" spans="1:5" ht="12" customHeight="1" thickBot="1">
      <c r="A53" s="62" t="s">
        <v>7</v>
      </c>
      <c r="B53" s="50" t="s">
        <v>332</v>
      </c>
      <c r="C53" s="108">
        <f>SUM(C54:C56)</f>
        <v>635000</v>
      </c>
      <c r="D53" s="108">
        <f>SUM(D54:D56)</f>
        <v>655372</v>
      </c>
      <c r="E53" s="108">
        <f>SUM(E54:E56)</f>
        <v>655372</v>
      </c>
    </row>
    <row r="54" spans="1:5" s="48" customFormat="1" ht="12" customHeight="1">
      <c r="A54" s="202" t="s">
        <v>69</v>
      </c>
      <c r="B54" s="7" t="s">
        <v>119</v>
      </c>
      <c r="C54" s="40">
        <f>'[1]011 130'!$D$221</f>
        <v>635000</v>
      </c>
      <c r="D54" s="40">
        <v>655372</v>
      </c>
      <c r="E54" s="40">
        <v>655372</v>
      </c>
    </row>
    <row r="55" spans="1:5" ht="12" customHeight="1">
      <c r="A55" s="202" t="s">
        <v>70</v>
      </c>
      <c r="B55" s="6" t="s">
        <v>108</v>
      </c>
      <c r="C55" s="42"/>
      <c r="D55" s="42"/>
      <c r="E55" s="42"/>
    </row>
    <row r="56" spans="1:5" ht="12" customHeight="1">
      <c r="A56" s="202" t="s">
        <v>71</v>
      </c>
      <c r="B56" s="6" t="s">
        <v>42</v>
      </c>
      <c r="C56" s="42"/>
      <c r="D56" s="42"/>
      <c r="E56" s="42"/>
    </row>
    <row r="57" spans="1:5" ht="12" customHeight="1" thickBot="1">
      <c r="A57" s="202" t="s">
        <v>72</v>
      </c>
      <c r="B57" s="6" t="s">
        <v>2</v>
      </c>
      <c r="C57" s="42"/>
      <c r="D57" s="42"/>
      <c r="E57" s="42"/>
    </row>
    <row r="58" spans="1:5" ht="15" customHeight="1" thickBot="1">
      <c r="A58" s="62" t="s">
        <v>8</v>
      </c>
      <c r="B58" s="78" t="s">
        <v>333</v>
      </c>
      <c r="C58" s="153">
        <f>+C47+C53</f>
        <v>65684225</v>
      </c>
      <c r="D58" s="153">
        <f>+D47+D53</f>
        <v>68764632</v>
      </c>
      <c r="E58" s="153">
        <f>+E47+E53</f>
        <v>66656350</v>
      </c>
    </row>
    <row r="59" spans="3:5" ht="12.75">
      <c r="C59" s="154"/>
      <c r="D59" s="154"/>
      <c r="E59" s="154"/>
    </row>
  </sheetData>
  <sheetProtection formatCells="0"/>
  <mergeCells count="2">
    <mergeCell ref="C6:D6"/>
    <mergeCell ref="C5:D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E57"/>
  <sheetViews>
    <sheetView workbookViewId="0" topLeftCell="A1">
      <selection activeCell="I30" sqref="I30"/>
    </sheetView>
  </sheetViews>
  <sheetFormatPr defaultColWidth="9.00390625" defaultRowHeight="12.75"/>
  <cols>
    <col min="1" max="1" width="18.125" style="79" customWidth="1"/>
    <col min="2" max="2" width="63.125" style="2" customWidth="1"/>
    <col min="3" max="3" width="12.00390625" style="2" customWidth="1"/>
    <col min="4" max="5" width="11.625" style="2" bestFit="1" customWidth="1"/>
    <col min="6" max="16384" width="9.375" style="2" customWidth="1"/>
  </cols>
  <sheetData>
    <row r="1" spans="1:5" s="1" customFormat="1" ht="21" customHeight="1">
      <c r="A1" s="63"/>
      <c r="B1" s="283" t="s">
        <v>519</v>
      </c>
      <c r="C1" s="283"/>
      <c r="D1" s="283"/>
      <c r="E1" s="283"/>
    </row>
    <row r="2" spans="1:5" s="1" customFormat="1" ht="21" customHeight="1" thickBot="1">
      <c r="A2" s="63"/>
      <c r="B2" s="284"/>
      <c r="C2" s="284"/>
      <c r="D2" s="284"/>
      <c r="E2" s="284"/>
    </row>
    <row r="3" spans="1:5" s="44" customFormat="1" ht="25.5" customHeight="1" thickBot="1">
      <c r="A3" s="164" t="s">
        <v>117</v>
      </c>
      <c r="B3" s="143" t="s">
        <v>470</v>
      </c>
      <c r="C3" s="210"/>
      <c r="D3" s="210"/>
      <c r="E3" s="210"/>
    </row>
    <row r="4" spans="1:5" s="264" customFormat="1" ht="24.75" thickBot="1">
      <c r="A4" s="200" t="s">
        <v>116</v>
      </c>
      <c r="B4" s="144" t="s">
        <v>471</v>
      </c>
      <c r="C4" s="263" t="s">
        <v>390</v>
      </c>
      <c r="D4" s="248" t="s">
        <v>472</v>
      </c>
      <c r="E4" s="248" t="s">
        <v>473</v>
      </c>
    </row>
    <row r="5" spans="1:5" s="45" customFormat="1" ht="15.75" customHeight="1" thickBot="1">
      <c r="A5" s="64"/>
      <c r="B5" s="64"/>
      <c r="C5" s="65" t="s">
        <v>354</v>
      </c>
      <c r="D5" s="65"/>
      <c r="E5" s="65"/>
    </row>
    <row r="6" spans="1:4" ht="13.5" thickBot="1">
      <c r="A6" s="165" t="s">
        <v>118</v>
      </c>
      <c r="B6" s="66" t="s">
        <v>38</v>
      </c>
      <c r="C6" s="338" t="s">
        <v>39</v>
      </c>
      <c r="D6" s="339"/>
    </row>
    <row r="7" spans="1:5" s="39" customFormat="1" ht="12.75" customHeight="1" thickBot="1">
      <c r="A7" s="59">
        <v>1</v>
      </c>
      <c r="B7" s="60">
        <v>2</v>
      </c>
      <c r="C7" s="61">
        <v>3</v>
      </c>
      <c r="D7" s="61">
        <v>5</v>
      </c>
      <c r="E7" s="61"/>
    </row>
    <row r="8" spans="1:5" s="39" customFormat="1" ht="15.75" customHeight="1" thickBot="1">
      <c r="A8" s="67"/>
      <c r="B8" s="68" t="s">
        <v>40</v>
      </c>
      <c r="C8" s="69"/>
      <c r="D8" s="69"/>
      <c r="E8" s="69"/>
    </row>
    <row r="9" spans="1:5" s="46" customFormat="1" ht="12" customHeight="1" thickBot="1">
      <c r="A9" s="59" t="s">
        <v>6</v>
      </c>
      <c r="B9" s="70" t="s">
        <v>313</v>
      </c>
      <c r="C9" s="108">
        <f>SUM(C10:C19)</f>
        <v>5080000</v>
      </c>
      <c r="D9" s="108">
        <f>SUM(D10:D19)</f>
        <v>6350000</v>
      </c>
      <c r="E9" s="108">
        <f>SUM(E10:E19)</f>
        <v>8528292</v>
      </c>
    </row>
    <row r="10" spans="1:5" s="46" customFormat="1" ht="12" customHeight="1">
      <c r="A10" s="201" t="s">
        <v>63</v>
      </c>
      <c r="B10" s="8" t="s">
        <v>170</v>
      </c>
      <c r="C10" s="146"/>
      <c r="D10" s="146"/>
      <c r="E10" s="146"/>
    </row>
    <row r="11" spans="1:5" s="46" customFormat="1" ht="12" customHeight="1">
      <c r="A11" s="202" t="s">
        <v>64</v>
      </c>
      <c r="B11" s="6" t="s">
        <v>171</v>
      </c>
      <c r="C11" s="106"/>
      <c r="D11" s="106"/>
      <c r="E11" s="106">
        <v>934451</v>
      </c>
    </row>
    <row r="12" spans="1:5" s="46" customFormat="1" ht="12" customHeight="1">
      <c r="A12" s="202" t="s">
        <v>65</v>
      </c>
      <c r="B12" s="6" t="s">
        <v>172</v>
      </c>
      <c r="C12" s="106"/>
      <c r="D12" s="106"/>
      <c r="E12" s="106"/>
    </row>
    <row r="13" spans="1:5" s="46" customFormat="1" ht="12" customHeight="1">
      <c r="A13" s="202" t="s">
        <v>66</v>
      </c>
      <c r="B13" s="6" t="s">
        <v>173</v>
      </c>
      <c r="C13" s="106"/>
      <c r="D13" s="106"/>
      <c r="E13" s="106"/>
    </row>
    <row r="14" spans="1:5" s="46" customFormat="1" ht="12" customHeight="1">
      <c r="A14" s="202" t="s">
        <v>83</v>
      </c>
      <c r="B14" s="6" t="s">
        <v>174</v>
      </c>
      <c r="C14" s="106">
        <v>4000000</v>
      </c>
      <c r="D14" s="106">
        <v>5000000</v>
      </c>
      <c r="E14" s="106">
        <v>5781523</v>
      </c>
    </row>
    <row r="15" spans="1:5" s="46" customFormat="1" ht="12" customHeight="1">
      <c r="A15" s="202" t="s">
        <v>67</v>
      </c>
      <c r="B15" s="6" t="s">
        <v>314</v>
      </c>
      <c r="C15" s="106">
        <v>1080000</v>
      </c>
      <c r="D15" s="106">
        <v>1350000</v>
      </c>
      <c r="E15" s="106">
        <v>1770383</v>
      </c>
    </row>
    <row r="16" spans="1:5" s="46" customFormat="1" ht="12" customHeight="1">
      <c r="A16" s="202" t="s">
        <v>68</v>
      </c>
      <c r="B16" s="5" t="s">
        <v>315</v>
      </c>
      <c r="C16" s="106"/>
      <c r="D16" s="106">
        <f>SUM(C16:C16)</f>
        <v>0</v>
      </c>
      <c r="E16" s="106">
        <v>39000</v>
      </c>
    </row>
    <row r="17" spans="1:5" s="46" customFormat="1" ht="12" customHeight="1">
      <c r="A17" s="202" t="s">
        <v>75</v>
      </c>
      <c r="B17" s="6" t="s">
        <v>177</v>
      </c>
      <c r="C17" s="147"/>
      <c r="D17" s="147"/>
      <c r="E17" s="147">
        <v>69</v>
      </c>
    </row>
    <row r="18" spans="1:5" s="47" customFormat="1" ht="12" customHeight="1">
      <c r="A18" s="202" t="s">
        <v>76</v>
      </c>
      <c r="B18" s="6" t="s">
        <v>178</v>
      </c>
      <c r="C18" s="106"/>
      <c r="D18" s="106"/>
      <c r="E18" s="106"/>
    </row>
    <row r="19" spans="1:5" s="47" customFormat="1" ht="12" customHeight="1" thickBot="1">
      <c r="A19" s="202" t="s">
        <v>77</v>
      </c>
      <c r="B19" s="5" t="s">
        <v>179</v>
      </c>
      <c r="C19" s="107"/>
      <c r="D19" s="107"/>
      <c r="E19" s="107">
        <v>2866</v>
      </c>
    </row>
    <row r="20" spans="1:5" s="46" customFormat="1" ht="12" customHeight="1" thickBot="1">
      <c r="A20" s="59" t="s">
        <v>7</v>
      </c>
      <c r="B20" s="70" t="s">
        <v>316</v>
      </c>
      <c r="C20" s="108">
        <f>SUM(C21:C23)</f>
        <v>0</v>
      </c>
      <c r="D20" s="108">
        <f>SUM(D21:D23)</f>
        <v>0</v>
      </c>
      <c r="E20" s="108">
        <f>SUM(E21:E23)</f>
        <v>0</v>
      </c>
    </row>
    <row r="21" spans="1:5" s="47" customFormat="1" ht="12" customHeight="1">
      <c r="A21" s="202" t="s">
        <v>69</v>
      </c>
      <c r="B21" s="7" t="s">
        <v>145</v>
      </c>
      <c r="C21" s="106"/>
      <c r="D21" s="106"/>
      <c r="E21" s="106"/>
    </row>
    <row r="22" spans="1:5" s="47" customFormat="1" ht="12" customHeight="1">
      <c r="A22" s="202" t="s">
        <v>70</v>
      </c>
      <c r="B22" s="6" t="s">
        <v>317</v>
      </c>
      <c r="C22" s="106"/>
      <c r="D22" s="106"/>
      <c r="E22" s="106"/>
    </row>
    <row r="23" spans="1:5" s="47" customFormat="1" ht="12" customHeight="1">
      <c r="A23" s="202" t="s">
        <v>71</v>
      </c>
      <c r="B23" s="6" t="s">
        <v>318</v>
      </c>
      <c r="C23" s="106"/>
      <c r="D23" s="106"/>
      <c r="E23" s="106"/>
    </row>
    <row r="24" spans="1:5" s="47" customFormat="1" ht="12" customHeight="1" thickBot="1">
      <c r="A24" s="202" t="s">
        <v>72</v>
      </c>
      <c r="B24" s="6" t="s">
        <v>0</v>
      </c>
      <c r="C24" s="106"/>
      <c r="D24" s="106"/>
      <c r="E24" s="106"/>
    </row>
    <row r="25" spans="1:5" s="47" customFormat="1" ht="12" customHeight="1" thickBot="1">
      <c r="A25" s="62" t="s">
        <v>8</v>
      </c>
      <c r="B25" s="50" t="s">
        <v>95</v>
      </c>
      <c r="C25" s="133"/>
      <c r="D25" s="133"/>
      <c r="E25" s="133"/>
    </row>
    <row r="26" spans="1:5" s="47" customFormat="1" ht="12" customHeight="1" thickBot="1">
      <c r="A26" s="62" t="s">
        <v>9</v>
      </c>
      <c r="B26" s="50" t="s">
        <v>319</v>
      </c>
      <c r="C26" s="108">
        <f>+C27+C28</f>
        <v>0</v>
      </c>
      <c r="D26" s="108"/>
      <c r="E26" s="108"/>
    </row>
    <row r="27" spans="1:5" s="47" customFormat="1" ht="12" customHeight="1">
      <c r="A27" s="203" t="s">
        <v>155</v>
      </c>
      <c r="B27" s="204" t="s">
        <v>317</v>
      </c>
      <c r="C27" s="40"/>
      <c r="D27" s="40"/>
      <c r="E27" s="40"/>
    </row>
    <row r="28" spans="1:5" s="47" customFormat="1" ht="12" customHeight="1">
      <c r="A28" s="203" t="s">
        <v>158</v>
      </c>
      <c r="B28" s="205" t="s">
        <v>320</v>
      </c>
      <c r="C28" s="109"/>
      <c r="D28" s="109"/>
      <c r="E28" s="109"/>
    </row>
    <row r="29" spans="1:5" s="47" customFormat="1" ht="12" customHeight="1" thickBot="1">
      <c r="A29" s="202" t="s">
        <v>159</v>
      </c>
      <c r="B29" s="206" t="s">
        <v>321</v>
      </c>
      <c r="C29" s="43"/>
      <c r="D29" s="43"/>
      <c r="E29" s="43"/>
    </row>
    <row r="30" spans="1:5" s="47" customFormat="1" ht="12" customHeight="1" thickBot="1">
      <c r="A30" s="62" t="s">
        <v>10</v>
      </c>
      <c r="B30" s="50" t="s">
        <v>322</v>
      </c>
      <c r="C30" s="108">
        <f>+C31+C32+C33</f>
        <v>0</v>
      </c>
      <c r="D30" s="108">
        <f>+D31+D32+D33</f>
        <v>0</v>
      </c>
      <c r="E30" s="108">
        <f>+E31+E32+E33</f>
        <v>0</v>
      </c>
    </row>
    <row r="31" spans="1:5" s="47" customFormat="1" ht="12" customHeight="1">
      <c r="A31" s="203" t="s">
        <v>56</v>
      </c>
      <c r="B31" s="204" t="s">
        <v>184</v>
      </c>
      <c r="C31" s="40"/>
      <c r="D31" s="40"/>
      <c r="E31" s="40"/>
    </row>
    <row r="32" spans="1:5" s="47" customFormat="1" ht="12" customHeight="1">
      <c r="A32" s="203" t="s">
        <v>57</v>
      </c>
      <c r="B32" s="205" t="s">
        <v>185</v>
      </c>
      <c r="C32" s="109"/>
      <c r="D32" s="109"/>
      <c r="E32" s="109"/>
    </row>
    <row r="33" spans="1:5" s="47" customFormat="1" ht="12" customHeight="1" thickBot="1">
      <c r="A33" s="202" t="s">
        <v>58</v>
      </c>
      <c r="B33" s="53" t="s">
        <v>186</v>
      </c>
      <c r="C33" s="43"/>
      <c r="D33" s="43"/>
      <c r="E33" s="43"/>
    </row>
    <row r="34" spans="1:5" s="46" customFormat="1" ht="12" customHeight="1" thickBot="1">
      <c r="A34" s="62" t="s">
        <v>11</v>
      </c>
      <c r="B34" s="50" t="s">
        <v>294</v>
      </c>
      <c r="C34" s="133"/>
      <c r="D34" s="133"/>
      <c r="E34" s="133"/>
    </row>
    <row r="35" spans="1:5" s="46" customFormat="1" ht="12" customHeight="1" thickBot="1">
      <c r="A35" s="62" t="s">
        <v>12</v>
      </c>
      <c r="B35" s="50" t="s">
        <v>323</v>
      </c>
      <c r="C35" s="148"/>
      <c r="D35" s="148"/>
      <c r="E35" s="148"/>
    </row>
    <row r="36" spans="1:5" s="46" customFormat="1" ht="12" customHeight="1" thickBot="1">
      <c r="A36" s="59" t="s">
        <v>13</v>
      </c>
      <c r="B36" s="50" t="s">
        <v>324</v>
      </c>
      <c r="C36" s="149">
        <f>+C9+C20+C25+C26+C30+C34+C35</f>
        <v>5080000</v>
      </c>
      <c r="D36" s="149">
        <f>+D9+D20+D25+D26+D30+D34+D35</f>
        <v>6350000</v>
      </c>
      <c r="E36" s="149">
        <f>+E9+E20+E25+E26+E30+E34+E35</f>
        <v>8528292</v>
      </c>
    </row>
    <row r="37" spans="1:5" s="46" customFormat="1" ht="12" customHeight="1" thickBot="1">
      <c r="A37" s="71" t="s">
        <v>14</v>
      </c>
      <c r="B37" s="50" t="s">
        <v>325</v>
      </c>
      <c r="C37" s="149">
        <f>+C38+C39+C40</f>
        <v>82615052</v>
      </c>
      <c r="D37" s="149">
        <f>+D38+D39+D40</f>
        <v>88474975</v>
      </c>
      <c r="E37" s="149">
        <f>+E38+E39+E40</f>
        <v>83245185</v>
      </c>
    </row>
    <row r="38" spans="1:5" s="46" customFormat="1" ht="12" customHeight="1">
      <c r="A38" s="203" t="s">
        <v>326</v>
      </c>
      <c r="B38" s="204" t="s">
        <v>125</v>
      </c>
      <c r="C38" s="40"/>
      <c r="D38" s="106">
        <v>271930</v>
      </c>
      <c r="E38" s="106">
        <v>271930</v>
      </c>
    </row>
    <row r="39" spans="1:5" s="46" customFormat="1" ht="12" customHeight="1">
      <c r="A39" s="203" t="s">
        <v>327</v>
      </c>
      <c r="B39" s="205" t="s">
        <v>1</v>
      </c>
      <c r="C39" s="109"/>
      <c r="D39" s="106">
        <f>SUM(C39:C39)</f>
        <v>0</v>
      </c>
      <c r="E39" s="106"/>
    </row>
    <row r="40" spans="1:5" s="47" customFormat="1" ht="12" customHeight="1" thickBot="1">
      <c r="A40" s="202" t="s">
        <v>328</v>
      </c>
      <c r="B40" s="53" t="s">
        <v>329</v>
      </c>
      <c r="C40" s="43">
        <v>82615052</v>
      </c>
      <c r="D40" s="106">
        <v>88203045</v>
      </c>
      <c r="E40" s="106">
        <v>82973255</v>
      </c>
    </row>
    <row r="41" spans="1:5" s="47" customFormat="1" ht="15" customHeight="1" thickBot="1">
      <c r="A41" s="71" t="s">
        <v>15</v>
      </c>
      <c r="B41" s="72" t="s">
        <v>330</v>
      </c>
      <c r="C41" s="152">
        <f>+C36+C37</f>
        <v>87695052</v>
      </c>
      <c r="D41" s="152">
        <f>+D36+D37</f>
        <v>94824975</v>
      </c>
      <c r="E41" s="152">
        <f>+E36+E37</f>
        <v>91773477</v>
      </c>
    </row>
    <row r="42" spans="1:5" s="47" customFormat="1" ht="15" customHeight="1">
      <c r="A42" s="73"/>
      <c r="B42" s="74"/>
      <c r="C42" s="150"/>
      <c r="D42" s="150"/>
      <c r="E42" s="150"/>
    </row>
    <row r="43" spans="1:5" ht="13.5" thickBot="1">
      <c r="A43" s="75"/>
      <c r="B43" s="76"/>
      <c r="C43" s="151"/>
      <c r="D43" s="151"/>
      <c r="E43" s="151"/>
    </row>
    <row r="44" spans="1:5" s="39" customFormat="1" ht="28.5" customHeight="1" thickBot="1">
      <c r="A44" s="77"/>
      <c r="B44" s="261" t="s">
        <v>41</v>
      </c>
      <c r="C44" s="262" t="s">
        <v>390</v>
      </c>
      <c r="D44" s="248" t="s">
        <v>472</v>
      </c>
      <c r="E44" s="248" t="s">
        <v>473</v>
      </c>
    </row>
    <row r="45" spans="1:5" s="48" customFormat="1" ht="12" customHeight="1" thickBot="1">
      <c r="A45" s="62" t="s">
        <v>6</v>
      </c>
      <c r="B45" s="50" t="s">
        <v>331</v>
      </c>
      <c r="C45" s="108">
        <f>SUM(C46:C50)</f>
        <v>87441052</v>
      </c>
      <c r="D45" s="108">
        <f>SUM(D46:D50)</f>
        <v>94481692</v>
      </c>
      <c r="E45" s="108">
        <f>SUM(E46:E50)</f>
        <v>90105393</v>
      </c>
    </row>
    <row r="46" spans="1:5" ht="12" customHeight="1">
      <c r="A46" s="202" t="s">
        <v>63</v>
      </c>
      <c r="B46" s="7" t="s">
        <v>36</v>
      </c>
      <c r="C46" s="40">
        <v>57094300</v>
      </c>
      <c r="D46" s="40">
        <v>60873926</v>
      </c>
      <c r="E46" s="40">
        <v>59373789</v>
      </c>
    </row>
    <row r="47" spans="1:5" ht="12" customHeight="1">
      <c r="A47" s="202" t="s">
        <v>64</v>
      </c>
      <c r="B47" s="6" t="s">
        <v>104</v>
      </c>
      <c r="C47" s="42">
        <v>10823292</v>
      </c>
      <c r="D47" s="40">
        <v>11539659</v>
      </c>
      <c r="E47" s="40">
        <v>11312258</v>
      </c>
    </row>
    <row r="48" spans="1:5" ht="12" customHeight="1">
      <c r="A48" s="202" t="s">
        <v>65</v>
      </c>
      <c r="B48" s="6" t="s">
        <v>82</v>
      </c>
      <c r="C48" s="42">
        <v>19523460</v>
      </c>
      <c r="D48" s="40">
        <v>22068107</v>
      </c>
      <c r="E48" s="40">
        <v>19419346</v>
      </c>
    </row>
    <row r="49" spans="1:5" ht="12" customHeight="1">
      <c r="A49" s="202" t="s">
        <v>66</v>
      </c>
      <c r="B49" s="6" t="s">
        <v>105</v>
      </c>
      <c r="C49" s="42"/>
      <c r="D49" s="40">
        <v>0</v>
      </c>
      <c r="E49" s="40"/>
    </row>
    <row r="50" spans="1:5" ht="12" customHeight="1" thickBot="1">
      <c r="A50" s="202" t="s">
        <v>83</v>
      </c>
      <c r="B50" s="6" t="s">
        <v>106</v>
      </c>
      <c r="C50" s="42"/>
      <c r="D50" s="40"/>
      <c r="E50" s="40"/>
    </row>
    <row r="51" spans="1:5" ht="12" customHeight="1" thickBot="1">
      <c r="A51" s="62" t="s">
        <v>7</v>
      </c>
      <c r="B51" s="50" t="s">
        <v>332</v>
      </c>
      <c r="C51" s="108">
        <f>SUM(C52:C54)</f>
        <v>254000</v>
      </c>
      <c r="D51" s="108">
        <f>SUM(D52:D54)</f>
        <v>343283</v>
      </c>
      <c r="E51" s="108">
        <f>SUM(E52:E54)</f>
        <v>343283</v>
      </c>
    </row>
    <row r="52" spans="1:5" s="48" customFormat="1" ht="12" customHeight="1">
      <c r="A52" s="202" t="s">
        <v>69</v>
      </c>
      <c r="B52" s="7" t="s">
        <v>119</v>
      </c>
      <c r="C52" s="40">
        <v>254000</v>
      </c>
      <c r="D52" s="40">
        <v>343283</v>
      </c>
      <c r="E52" s="40">
        <v>343283</v>
      </c>
    </row>
    <row r="53" spans="1:5" ht="12" customHeight="1">
      <c r="A53" s="202" t="s">
        <v>70</v>
      </c>
      <c r="B53" s="6" t="s">
        <v>108</v>
      </c>
      <c r="C53" s="42"/>
      <c r="D53" s="40">
        <f>SUM(C53:C53)</f>
        <v>0</v>
      </c>
      <c r="E53" s="40"/>
    </row>
    <row r="54" spans="1:5" ht="12" customHeight="1">
      <c r="A54" s="202" t="s">
        <v>71</v>
      </c>
      <c r="B54" s="6" t="s">
        <v>42</v>
      </c>
      <c r="C54" s="42"/>
      <c r="D54" s="40">
        <f>SUM(C54:C54)</f>
        <v>0</v>
      </c>
      <c r="E54" s="40"/>
    </row>
    <row r="55" spans="1:5" ht="12" customHeight="1" thickBot="1">
      <c r="A55" s="202" t="s">
        <v>72</v>
      </c>
      <c r="B55" s="6" t="s">
        <v>2</v>
      </c>
      <c r="C55" s="42"/>
      <c r="D55" s="40">
        <f>SUM(C55:C55)</f>
        <v>0</v>
      </c>
      <c r="E55" s="40"/>
    </row>
    <row r="56" spans="1:5" ht="15" customHeight="1" thickBot="1">
      <c r="A56" s="62" t="s">
        <v>8</v>
      </c>
      <c r="B56" s="78" t="s">
        <v>333</v>
      </c>
      <c r="C56" s="153">
        <f>+C45+C51</f>
        <v>87695052</v>
      </c>
      <c r="D56" s="153">
        <f>+D45+D51</f>
        <v>94824975</v>
      </c>
      <c r="E56" s="153">
        <f>+E45+E51</f>
        <v>90448676</v>
      </c>
    </row>
    <row r="57" spans="3:5" ht="12.75">
      <c r="C57" s="154"/>
      <c r="D57" s="154"/>
      <c r="E57" s="154"/>
    </row>
  </sheetData>
  <sheetProtection formatCells="0"/>
  <mergeCells count="1">
    <mergeCell ref="C6:D6"/>
  </mergeCells>
  <printOptions horizontalCentered="1"/>
  <pageMargins left="0.3937007874015748" right="0.3937007874015748" top="0.984251968503937" bottom="0.984251968503937" header="0.7874015748031497" footer="0.7874015748031497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2020-07-03T07:37:30Z</cp:lastPrinted>
  <dcterms:created xsi:type="dcterms:W3CDTF">1999-10-30T10:30:45Z</dcterms:created>
  <dcterms:modified xsi:type="dcterms:W3CDTF">2020-07-08T11:14:32Z</dcterms:modified>
  <cp:category/>
  <cp:version/>
  <cp:contentType/>
  <cp:contentStatus/>
</cp:coreProperties>
</file>