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9" activeTab="7"/>
  </bookViews>
  <sheets>
    <sheet name="ÖSSZEFÜGGÉSEK" sheetId="1" r:id="rId1"/>
    <sheet name="1.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3.sz.4.sz." sheetId="7" r:id="rId7"/>
    <sheet name="6. sz. mell" sheetId="8" r:id="rId8"/>
    <sheet name="7. sz. mell" sheetId="9" r:id="rId9"/>
    <sheet name="8.sz. mell" sheetId="10" r:id="rId10"/>
    <sheet name="9. sz. mell" sheetId="11" r:id="rId11"/>
    <sheet name="10. sz. mell" sheetId="12" r:id="rId12"/>
    <sheet name="11. sz. mell" sheetId="13" r:id="rId13"/>
    <sheet name="12. sz. mell" sheetId="14" r:id="rId14"/>
    <sheet name="13.sz.mell" sheetId="15" r:id="rId15"/>
    <sheet name="14. sz. mell " sheetId="16" r:id="rId16"/>
    <sheet name="Munka1" sheetId="17" r:id="rId17"/>
    <sheet name="Munka2" sheetId="18" r:id="rId18"/>
  </sheets>
  <definedNames>
    <definedName name="Excel_BuiltIn_Print_Area" localSheetId="2">'2.sz.mell.'!$A$1:$E$161</definedName>
    <definedName name="_xlnm.Print_Titles" localSheetId="11">'10. sz. mell'!$2:$7</definedName>
    <definedName name="_xlnm.Print_Titles" localSheetId="12">'11. sz. mell'!$2:$7</definedName>
    <definedName name="_xlnm.Print_Titles" localSheetId="13">'12. sz. mell'!$2:$7</definedName>
    <definedName name="_xlnm.Print_Titles" localSheetId="15">'14. sz. mell '!$2:$7</definedName>
    <definedName name="_xlnm.Print_Titles" localSheetId="7">'6. sz. mell'!$2:$7</definedName>
    <definedName name="_xlnm.Print_Titles" localSheetId="8">'7. sz. mell'!$2:$7</definedName>
    <definedName name="_xlnm.Print_Titles" localSheetId="10">'9. sz. mell'!$2:$7</definedName>
    <definedName name="_xlnm.Print_Area" localSheetId="1">'1.sz.mell.'!$A$1:$F$161</definedName>
    <definedName name="_xlnm.Print_Area" localSheetId="2">'2.sz.mell.'!$A$1:$F$161</definedName>
    <definedName name="_xlnm.Print_Area" localSheetId="3">'3.sz.mell'!$A$1:$F$161</definedName>
    <definedName name="_xlnm.Print_Area" localSheetId="7">'6. sz. mell'!$A$1:$F$159</definedName>
    <definedName name="_xlnm.Print_Area" localSheetId="9">'8.sz. mell'!$A$1:$F$159</definedName>
  </definedNames>
  <calcPr fullCalcOnLoad="1"/>
</workbook>
</file>

<file path=xl/sharedStrings.xml><?xml version="1.0" encoding="utf-8"?>
<sst xmlns="http://schemas.openxmlformats.org/spreadsheetml/2006/main" count="2866" uniqueCount="495">
  <si>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</si>
  <si>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</si>
  <si>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</si>
  <si>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</si>
  <si>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</si>
  <si>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</si>
  <si>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</si>
  <si>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</si>
  <si>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</si>
  <si>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</si>
  <si>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</si>
  <si>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</si>
  <si>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</si>
  <si>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</si>
  <si>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</si>
  <si>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</si>
  <si>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</si>
  <si>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</si>
  <si>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</si>
  <si>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</si>
  <si>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</si>
  <si>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</si>
  <si>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</si>
  <si>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</si>
  <si>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</si>
  <si>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</si>
  <si>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</si>
  <si>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</si>
  <si>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</si>
  <si>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</si>
  <si>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</si>
  <si>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</si>
  <si>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</si>
  <si>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</si>
  <si>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</si>
  <si>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</si>
  <si>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</si>
  <si>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</si>
  <si>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</si>
  <si>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</si>
  <si>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</si>
  <si>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</si>
  <si>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</si>
  <si>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</si>
  <si>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</si>
  <si>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</si>
  <si>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</si>
  <si>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</si>
  <si>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</si>
  <si>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</si>
  <si>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E=C±D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</si>
  <si>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</si>
  <si>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</si>
  <si>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</si>
  <si>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</si>
  <si>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</si>
  <si>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</si>
  <si>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</si>
  <si>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</si>
  <si>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</si>
  <si>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</si>
  <si>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</si>
  <si>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</si>
  <si>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</si>
  <si>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</si>
  <si>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</si>
  <si>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</si>
  <si>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</si>
  <si>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</si>
  <si>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</si>
  <si>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</si>
  <si>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</si>
  <si>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</si>
  <si>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</si>
  <si>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</si>
  <si>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</si>
  <si>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</si>
  <si>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</si>
  <si>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</si>
  <si>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</si>
  <si>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</si>
  <si>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</si>
  <si>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</si>
  <si>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</si>
  <si>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</si>
  <si>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</si>
  <si>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</si>
  <si>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</si>
  <si>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</si>
  <si>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</si>
  <si>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</si>
  <si>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</si>
  <si>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</si>
  <si>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</si>
  <si>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</si>
  <si>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</si>
  <si>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</si>
  <si>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</si>
  <si>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</si>
  <si>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</si>
  <si>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</si>
  <si>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</si>
  <si>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</si>
  <si>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</si>
  <si>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</si>
  <si>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</si>
  <si>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</si>
  <si>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</si>
  <si>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</si>
  <si>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</si>
  <si>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</si>
  <si>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</si>
  <si>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</si>
  <si>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</si>
  <si>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</si>
  <si>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</si>
  <si>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</si>
  <si>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</si>
  <si>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</si>
  <si>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</si>
  <si>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</si>
  <si>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</si>
  <si>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</si>
  <si>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</si>
  <si>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</si>
  <si>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</si>
  <si>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</si>
  <si>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</si>
  <si>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</si>
  <si>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</si>
  <si>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</si>
  <si>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</si>
  <si>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</si>
  <si>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</si>
  <si>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</si>
  <si>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</si>
  <si>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</si>
  <si>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</si>
  <si>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</si>
  <si>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</si>
  <si>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</si>
  <si>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</si>
  <si>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</si>
  <si>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</si>
  <si>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</si>
  <si>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</si>
  <si>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</si>
  <si>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</si>
  <si>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</si>
  <si>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</si>
  <si>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</si>
  <si>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</si>
  <si>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</si>
  <si>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</si>
  <si>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</si>
  <si>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</si>
  <si>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</si>
  <si>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</si>
  <si>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</si>
  <si>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</si>
  <si>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</si>
  <si>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</si>
  <si>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</si>
  <si>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</si>
  <si>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</si>
  <si>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</si>
  <si>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</si>
  <si>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</si>
  <si>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</si>
  <si>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</si>
  <si>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</si>
  <si>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</si>
  <si>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</si>
  <si>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</si>
  <si>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</si>
  <si>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</si>
  <si>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</si>
  <si>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</si>
  <si>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</si>
  <si>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</si>
  <si>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</si>
  <si>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</si>
  <si>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</si>
  <si>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</si>
  <si>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</si>
  <si>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</si>
  <si>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</si>
  <si>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</si>
  <si>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</si>
  <si>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</si>
  <si>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</si>
  <si>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</si>
  <si>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</si>
  <si>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</si>
  <si>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</si>
  <si>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</si>
  <si>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</si>
  <si>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</si>
  <si>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</si>
  <si>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</si>
  <si>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</si>
  <si>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</si>
  <si>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</si>
  <si>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</si>
  <si>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</si>
  <si>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</si>
  <si>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</si>
  <si>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</si>
  <si>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</si>
  <si>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</si>
  <si>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</si>
  <si>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</si>
  <si>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</si>
  <si>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</si>
  <si>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</si>
  <si>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</si>
  <si>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</si>
  <si>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</si>
  <si>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</si>
  <si>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</si>
  <si>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</si>
  <si>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t>2. sz. módosítás 
(±)</t>
  </si>
  <si>
    <t>E</t>
  </si>
  <si>
    <t>F=C±D±E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</si>
  <si>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</si>
  <si>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</si>
  <si>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</si>
  <si>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</si>
  <si>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</si>
  <si>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</si>
  <si>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</si>
  <si>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</si>
  <si>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</si>
  <si>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</si>
  <si>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</si>
  <si>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</si>
  <si>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</si>
  <si>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</si>
  <si>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</si>
  <si>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</si>
  <si>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</si>
  <si>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</si>
  <si>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</si>
  <si>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</si>
  <si>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</si>
  <si>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</si>
  <si>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</si>
  <si>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</si>
  <si>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</si>
  <si>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</si>
  <si>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</si>
  <si>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</si>
  <si>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</si>
  <si>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</si>
  <si>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</si>
  <si>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</si>
  <si>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</si>
  <si>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</si>
  <si>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</si>
  <si>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</si>
  <si>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</si>
  <si>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</si>
  <si>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</si>
  <si>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</si>
  <si>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</si>
  <si>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</si>
  <si>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</si>
  <si>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</si>
  <si>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</si>
  <si>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</si>
  <si>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</si>
  <si>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</si>
  <si>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</si>
  <si>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</si>
  <si>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</si>
  <si>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</si>
  <si>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</si>
  <si>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</si>
  <si>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</si>
  <si>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</si>
  <si>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</si>
  <si>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</si>
  <si>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</si>
  <si>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</si>
  <si>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</si>
  <si>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</si>
  <si>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</si>
  <si>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</si>
  <si>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</si>
  <si>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</si>
  <si>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</si>
  <si>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</si>
  <si>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</si>
  <si>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</si>
  <si>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</si>
  <si>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</si>
  <si>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</si>
  <si>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</si>
  <si>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</si>
  <si>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</si>
  <si>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</si>
  <si>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</si>
  <si>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</si>
  <si>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</si>
  <si>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</si>
  <si>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</si>
  <si>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</si>
  <si>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</si>
  <si>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</si>
  <si>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</si>
  <si>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</si>
  <si>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</si>
  <si>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</si>
  <si>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</si>
  <si>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</si>
  <si>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</si>
  <si>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</si>
  <si>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4. melléklet  "2.1. melléklet"</t>
  </si>
  <si>
    <t>Bevételek</t>
  </si>
  <si>
    <t>Kiadások</t>
  </si>
  <si>
    <t>Megnevezés</t>
  </si>
  <si>
    <t xml:space="preserve">F </t>
  </si>
  <si>
    <t>G</t>
  </si>
  <si>
    <t>H</t>
  </si>
  <si>
    <t>I</t>
  </si>
  <si>
    <t>J=G±H±I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</si>
  <si>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</si>
  <si>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</si>
  <si>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</si>
  <si>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</si>
  <si>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</si>
  <si>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</si>
  <si>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</si>
  <si>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</si>
  <si>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</si>
  <si>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</si>
  <si>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</si>
  <si>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</si>
  <si>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</si>
  <si>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</si>
  <si>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</si>
  <si>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</si>
  <si>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</si>
  <si>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</si>
  <si>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</si>
  <si>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</si>
  <si>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</si>
  <si>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</si>
  <si>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</si>
  <si>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</si>
  <si>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</si>
  <si>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</si>
  <si>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</si>
  <si>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</si>
  <si>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</si>
  <si>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</si>
  <si>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</si>
  <si>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</si>
  <si>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</si>
  <si>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</si>
  <si>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</si>
  <si>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</si>
  <si>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</si>
  <si>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</si>
  <si>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</si>
  <si>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</si>
  <si>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</si>
  <si>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</si>
  <si>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</si>
  <si>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</si>
  <si>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</si>
  <si>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</si>
  <si>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</si>
  <si>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</si>
  <si>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</si>
  <si>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</si>
  <si>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</si>
  <si>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5. melléklet "2.2. melléklet"</t>
  </si>
  <si>
    <t>I=G±H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</si>
  <si>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</si>
  <si>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</si>
  <si>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</si>
  <si>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</si>
  <si>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</si>
  <si>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</si>
  <si>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</si>
  <si>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</si>
  <si>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</si>
  <si>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</si>
  <si>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</si>
  <si>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</si>
  <si>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</si>
  <si>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</si>
  <si>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</si>
  <si>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</si>
  <si>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</si>
  <si>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</si>
  <si>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</si>
  <si>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</si>
  <si>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</si>
  <si>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</si>
  <si>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</si>
  <si>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</si>
  <si>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</si>
  <si>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</si>
  <si>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</si>
  <si>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</si>
  <si>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</si>
  <si>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</si>
  <si>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</si>
  <si>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</si>
  <si>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</si>
  <si>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</si>
  <si>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</si>
  <si>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</si>
  <si>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 xml:space="preserve">6. melléklet </t>
  </si>
  <si>
    <t xml:space="preserve"> "9.1. melléklet"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</si>
  <si>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</si>
  <si>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</si>
  <si>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</si>
  <si>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</si>
  <si>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</si>
  <si>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</si>
  <si>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</si>
  <si>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</si>
  <si>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</si>
  <si>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</si>
  <si>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</si>
  <si>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</si>
  <si>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</si>
  <si>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</si>
  <si>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</si>
  <si>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</si>
  <si>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</si>
  <si>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</si>
  <si>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</si>
  <si>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</si>
  <si>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</si>
  <si>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</si>
  <si>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</si>
  <si>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</si>
  <si>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</si>
  <si>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</si>
  <si>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</si>
  <si>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7. melléklet</t>
  </si>
  <si>
    <t>"9.1.1. melléklet"</t>
  </si>
  <si>
    <t>Kötelező feladatok bevételei, kiadásai</t>
  </si>
  <si>
    <t>8. melléklet</t>
  </si>
  <si>
    <t>"9.1.2. melléklet"</t>
  </si>
  <si>
    <t>Önként vállalt feladatok bevételei, kiadásai</t>
  </si>
  <si>
    <t>9. melléklet</t>
  </si>
  <si>
    <t>"9.2. melléklet"</t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</si>
  <si>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</si>
  <si>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</si>
  <si>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</si>
  <si>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</si>
  <si>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</si>
  <si>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</si>
  <si>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</si>
  <si>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</si>
  <si>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</si>
  <si>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</si>
  <si>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</si>
  <si>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</si>
  <si>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</si>
  <si>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</si>
  <si>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</si>
  <si>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</si>
  <si>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</si>
  <si>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</si>
  <si>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</si>
  <si>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</si>
  <si>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</si>
  <si>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</si>
  <si>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</si>
  <si>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</si>
  <si>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</si>
  <si>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</si>
  <si>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</si>
  <si>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</si>
  <si>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</si>
  <si>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10. melléklet</t>
  </si>
  <si>
    <t>"9.3. melléklet"</t>
  </si>
  <si>
    <t>Reibel Mihály Városi Művelődési Központ és Könyvtár</t>
  </si>
  <si>
    <t>11. melléklet</t>
  </si>
  <si>
    <t>"9.4. melléklet"</t>
  </si>
  <si>
    <t>Naplemente Idősek Otthona</t>
  </si>
  <si>
    <t>03</t>
  </si>
  <si>
    <t>12. melléklet</t>
  </si>
  <si>
    <t>"9.4.1. melléklet"</t>
  </si>
  <si>
    <t>13. melléklet</t>
  </si>
  <si>
    <t>"9.4.2. melléklet"</t>
  </si>
  <si>
    <t>14. melléklet</t>
  </si>
  <si>
    <t>"9.5. melléklet"</t>
  </si>
  <si>
    <t>Eleki Közös Önkormányzati Hivatal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</si>
</sst>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3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8"/>
      <color indexed="57"/>
      <name val="Times New Roman CE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1" applyFont="1" applyFill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16" fillId="0" borderId="5" xfId="2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Border="1" applyAlignment="1">
      <alignment horizontal="center" vertical="center" wrapText="1"/>
    </xf>
    <xf numFmtId="0" fontId="17" fillId="0" borderId="0" xfId="21" applyFont="1" applyFill="1" applyProtection="1">
      <alignment/>
      <protection/>
    </xf>
    <xf numFmtId="0" fontId="16" fillId="0" borderId="8" xfId="21" applyFont="1" applyFill="1" applyBorder="1" applyAlignment="1" applyProtection="1">
      <alignment horizontal="left" vertical="center" wrapText="1" indent="1"/>
      <protection/>
    </xf>
    <xf numFmtId="0" fontId="16" fillId="0" borderId="1" xfId="21" applyFont="1" applyFill="1" applyBorder="1" applyAlignment="1" applyProtection="1">
      <alignment horizontal="left" vertical="center" wrapText="1" indent="1"/>
      <protection/>
    </xf>
    <xf numFmtId="165" fontId="16" fillId="0" borderId="9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7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165" fontId="17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5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left" wrapText="1" indent="1"/>
      <protection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/>
    </xf>
    <xf numFmtId="49" fontId="17" fillId="0" borderId="18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165" fontId="1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9" xfId="0" applyFont="1" applyBorder="1" applyAlignment="1" applyProtection="1">
      <alignment horizontal="left" wrapText="1" indent="1"/>
      <protection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8" xfId="21" applyFont="1" applyFill="1" applyBorder="1" applyAlignment="1" applyProtection="1">
      <alignment horizontal="left" vertical="center" wrapText="1"/>
      <protection/>
    </xf>
    <xf numFmtId="0" fontId="19" fillId="0" borderId="8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 wrapText="1"/>
      <protection/>
    </xf>
    <xf numFmtId="49" fontId="17" fillId="0" borderId="21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wrapText="1" indent="1"/>
      <protection/>
    </xf>
    <xf numFmtId="165" fontId="1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3" xfId="0" applyFont="1" applyBorder="1" applyAlignment="1" applyProtection="1">
      <alignment horizontal="left" vertical="center" wrapText="1" indent="1"/>
      <protection/>
    </xf>
    <xf numFmtId="165" fontId="17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165" fontId="16" fillId="0" borderId="9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1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wrapText="1"/>
      <protection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65" fontId="7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8" xfId="0" applyFont="1" applyFill="1" applyBorder="1" applyAlignment="1" applyProtection="1">
      <alignment horizontal="right"/>
      <protection/>
    </xf>
    <xf numFmtId="0" fontId="4" fillId="0" borderId="0" xfId="21" applyFill="1" applyAlignment="1" applyProtection="1">
      <alignment/>
      <protection/>
    </xf>
    <xf numFmtId="0" fontId="16" fillId="0" borderId="8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Border="1" applyAlignment="1">
      <alignment horizontal="center" vertical="center" wrapText="1"/>
    </xf>
    <xf numFmtId="0" fontId="16" fillId="0" borderId="5" xfId="21" applyFont="1" applyFill="1" applyBorder="1" applyAlignment="1" applyProtection="1">
      <alignment horizontal="left" vertical="center" wrapText="1" indent="1"/>
      <protection/>
    </xf>
    <xf numFmtId="0" fontId="16" fillId="0" borderId="6" xfId="21" applyFont="1" applyFill="1" applyBorder="1" applyAlignment="1" applyProtection="1">
      <alignment vertical="center" wrapText="1"/>
      <protection/>
    </xf>
    <xf numFmtId="165" fontId="16" fillId="0" borderId="29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6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0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21" applyFont="1" applyFill="1" applyBorder="1" applyAlignment="1" applyProtection="1">
      <alignment horizontal="left" vertical="center" wrapText="1" indent="1"/>
      <protection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21" applyFont="1" applyFill="1" applyBorder="1" applyAlignment="1" applyProtection="1">
      <alignment horizontal="left" vertical="center" wrapText="1" indent="1"/>
      <protection/>
    </xf>
    <xf numFmtId="165" fontId="17" fillId="0" borderId="15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31" xfId="21" applyFont="1" applyFill="1" applyBorder="1" applyAlignment="1" applyProtection="1">
      <alignment horizontal="left" vertical="center" wrapText="1" indent="1"/>
      <protection/>
    </xf>
    <xf numFmtId="0" fontId="17" fillId="0" borderId="0" xfId="21" applyFont="1" applyFill="1" applyBorder="1" applyAlignment="1" applyProtection="1">
      <alignment horizontal="left" vertical="center" wrapText="1" indent="1"/>
      <protection/>
    </xf>
    <xf numFmtId="0" fontId="17" fillId="0" borderId="19" xfId="21" applyFont="1" applyFill="1" applyBorder="1" applyAlignment="1" applyProtection="1">
      <alignment horizontal="left" vertical="center" wrapText="1" indent="6"/>
      <protection/>
    </xf>
    <xf numFmtId="0" fontId="17" fillId="0" borderId="16" xfId="21" applyFont="1" applyFill="1" applyBorder="1" applyAlignment="1" applyProtection="1">
      <alignment horizontal="left" indent="6"/>
      <protection/>
    </xf>
    <xf numFmtId="0" fontId="17" fillId="0" borderId="16" xfId="21" applyFont="1" applyFill="1" applyBorder="1" applyAlignment="1" applyProtection="1">
      <alignment horizontal="left" vertical="center" wrapText="1" indent="6"/>
      <protection/>
    </xf>
    <xf numFmtId="49" fontId="17" fillId="0" borderId="32" xfId="21" applyNumberFormat="1" applyFont="1" applyFill="1" applyBorder="1" applyAlignment="1" applyProtection="1">
      <alignment horizontal="left" vertical="center" wrapText="1" indent="1"/>
      <protection/>
    </xf>
    <xf numFmtId="0" fontId="17" fillId="0" borderId="3" xfId="21" applyFont="1" applyFill="1" applyBorder="1" applyAlignment="1" applyProtection="1">
      <alignment horizontal="left" vertical="center" wrapText="1" indent="7"/>
      <protection/>
    </xf>
    <xf numFmtId="165" fontId="17" fillId="0" borderId="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21" applyFont="1" applyFill="1" applyBorder="1" applyAlignment="1" applyProtection="1">
      <alignment horizontal="left" vertical="center" wrapText="1" indent="1"/>
      <protection/>
    </xf>
    <xf numFmtId="0" fontId="16" fillId="0" borderId="27" xfId="21" applyFont="1" applyFill="1" applyBorder="1" applyAlignment="1" applyProtection="1">
      <alignment vertical="center" wrapText="1"/>
      <protection/>
    </xf>
    <xf numFmtId="165" fontId="16" fillId="0" borderId="33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4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21" applyFont="1" applyFill="1" applyBorder="1" applyAlignment="1" applyProtection="1">
      <alignment horizontal="left" vertical="center" wrapText="1" indent="1"/>
      <protection/>
    </xf>
    <xf numFmtId="165" fontId="17" fillId="0" borderId="3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21" applyFont="1" applyFill="1" applyBorder="1" applyAlignment="1" applyProtection="1">
      <alignment horizontal="left" vertical="center" wrapText="1" indent="6"/>
      <protection/>
    </xf>
    <xf numFmtId="165" fontId="17" fillId="0" borderId="3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21" applyFont="1" applyFill="1" applyBorder="1" applyAlignment="1" applyProtection="1">
      <alignment horizontal="left" vertical="center" wrapText="1" indent="1"/>
      <protection/>
    </xf>
    <xf numFmtId="0" fontId="17" fillId="0" borderId="39" xfId="21" applyFont="1" applyFill="1" applyBorder="1" applyAlignment="1" applyProtection="1">
      <alignment horizontal="left" vertical="center" wrapText="1" indent="1"/>
      <protection/>
    </xf>
    <xf numFmtId="165" fontId="19" fillId="0" borderId="9" xfId="0" applyNumberFormat="1" applyFont="1" applyBorder="1" applyAlignment="1" applyProtection="1">
      <alignment horizontal="right" vertical="center" wrapText="1" indent="1"/>
      <protection/>
    </xf>
    <xf numFmtId="165" fontId="19" fillId="0" borderId="7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9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9" xfId="21" applyNumberFormat="1" applyFont="1" applyFill="1" applyBorder="1" applyAlignment="1" applyProtection="1">
      <alignment horizontal="right" vertical="center" wrapText="1" indent="1"/>
      <protection/>
    </xf>
    <xf numFmtId="165" fontId="20" fillId="0" borderId="9" xfId="0" applyNumberFormat="1" applyFont="1" applyBorder="1" applyAlignment="1" applyProtection="1">
      <alignment horizontal="right" vertical="center" wrapText="1" indent="1"/>
      <protection/>
    </xf>
    <xf numFmtId="165" fontId="20" fillId="0" borderId="7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0" fontId="21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19" fillId="0" borderId="26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0" fontId="12" fillId="0" borderId="28" xfId="0" applyFont="1" applyFill="1" applyBorder="1" applyAlignment="1" applyProtection="1">
      <alignment horizontal="right" vertical="center"/>
      <protection/>
    </xf>
    <xf numFmtId="0" fontId="16" fillId="0" borderId="1" xfId="21" applyFont="1" applyFill="1" applyBorder="1" applyAlignment="1" applyProtection="1">
      <alignment vertical="center" wrapText="1"/>
      <protection/>
    </xf>
    <xf numFmtId="165" fontId="16" fillId="0" borderId="40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1" xfId="0" applyNumberFormat="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Fill="1" applyBorder="1" applyAlignment="1" applyProtection="1">
      <alignment horizontal="center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7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right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13" fillId="0" borderId="9" xfId="21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1" xfId="21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15" xfId="2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18" xfId="21" applyNumberFormat="1" applyFont="1" applyFill="1" applyBorder="1" applyAlignment="1" applyProtection="1">
      <alignment horizontal="center" vertical="center" wrapText="1"/>
      <protection/>
    </xf>
    <xf numFmtId="165" fontId="17" fillId="0" borderId="37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8" xfId="0" applyFont="1" applyBorder="1" applyAlignment="1" applyProtection="1">
      <alignment horizontal="center" wrapText="1"/>
      <protection/>
    </xf>
    <xf numFmtId="49" fontId="17" fillId="0" borderId="21" xfId="21" applyNumberFormat="1" applyFont="1" applyFill="1" applyBorder="1" applyAlignment="1" applyProtection="1">
      <alignment horizontal="center" vertical="center" wrapText="1"/>
      <protection/>
    </xf>
    <xf numFmtId="49" fontId="17" fillId="0" borderId="24" xfId="21" applyNumberFormat="1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wrapText="1"/>
      <protection/>
    </xf>
    <xf numFmtId="0" fontId="18" fillId="0" borderId="3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6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2" xfId="21" applyNumberFormat="1" applyFont="1" applyFill="1" applyBorder="1" applyAlignment="1" applyProtection="1">
      <alignment horizontal="center" vertical="center" wrapText="1"/>
      <protection/>
    </xf>
    <xf numFmtId="0" fontId="17" fillId="0" borderId="3" xfId="21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8" xfId="21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left" vertical="center"/>
      <protection/>
    </xf>
    <xf numFmtId="0" fontId="23" fillId="0" borderId="7" xfId="0" applyFont="1" applyFill="1" applyBorder="1" applyAlignment="1" applyProtection="1">
      <alignment vertical="center" wrapText="1"/>
      <protection/>
    </xf>
    <xf numFmtId="3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21" applyFont="1" applyFill="1" applyBorder="1" applyAlignment="1" applyProtection="1">
      <alignment horizontal="left" vertical="center" wrapText="1" inden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28" xfId="21" applyNumberFormat="1" applyFont="1" applyFill="1" applyBorder="1" applyAlignment="1" applyProtection="1">
      <alignment horizontal="left" vertical="center"/>
      <protection/>
    </xf>
    <xf numFmtId="0" fontId="13" fillId="0" borderId="8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5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horizontal="center"/>
      <protection/>
    </xf>
    <xf numFmtId="165" fontId="11" fillId="0" borderId="28" xfId="21" applyNumberFormat="1" applyFont="1" applyFill="1" applyBorder="1" applyAlignment="1" applyProtection="1">
      <alignment horizontal="left"/>
      <protection/>
    </xf>
    <xf numFmtId="165" fontId="25" fillId="0" borderId="53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1" xfId="0" applyNumberFormat="1" applyFont="1" applyFill="1" applyBorder="1" applyAlignment="1" applyProtection="1">
      <alignment horizontal="center" vertical="center" wrapText="1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Ezres 2" xfId="17"/>
    <cellStyle name="Ezres 3" xfId="18"/>
    <cellStyle name="Hiperhivatkozás" xfId="19"/>
    <cellStyle name="Már látott hiperhivatkozás" xfId="20"/>
    <cellStyle name="Normál_KVRENMUNKA" xfId="21"/>
    <cellStyle name="Currency" xfId="22"/>
    <cellStyle name="Currency [0]" xfId="23"/>
    <cellStyle name="Percent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99" zoomScaleNormal="99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F159"/>
  <sheetViews>
    <sheetView zoomScale="99" zoomScaleNormal="99" workbookViewId="0" topLeftCell="A82">
      <selection activeCell="E112" sqref="E112"/>
    </sheetView>
  </sheetViews>
  <sheetFormatPr defaultColWidth="9.00390625" defaultRowHeight="12.75"/>
  <cols>
    <col min="1" max="1" width="12.50390625" style="0" customWidth="1"/>
    <col min="2" max="2" width="61.125" style="0" customWidth="1"/>
    <col min="3" max="16384" width="12.875" style="0" customWidth="1"/>
  </cols>
  <sheetData>
    <row r="1" spans="1:6" ht="12.75">
      <c r="A1" s="201"/>
      <c r="B1" s="202"/>
      <c r="C1" s="203"/>
      <c r="D1" s="204"/>
      <c r="F1" s="205" t="s">
        <v>447</v>
      </c>
    </row>
    <row r="2" spans="1:6" ht="15.75">
      <c r="A2" s="206"/>
      <c r="B2" s="207"/>
      <c r="C2" s="208"/>
      <c r="D2" s="208"/>
      <c r="F2" s="209" t="s">
        <v>448</v>
      </c>
    </row>
    <row r="3" spans="1:6" ht="12.75">
      <c r="A3" s="210" t="s">
        <v>320</v>
      </c>
      <c r="B3" s="312" t="s">
        <v>417</v>
      </c>
      <c r="C3" s="312"/>
      <c r="D3" s="312"/>
      <c r="E3" s="211"/>
      <c r="F3" s="212" t="s">
        <v>418</v>
      </c>
    </row>
    <row r="4" spans="1:6" ht="36">
      <c r="A4" s="210" t="s">
        <v>419</v>
      </c>
      <c r="B4" s="313" t="s">
        <v>449</v>
      </c>
      <c r="C4" s="313"/>
      <c r="D4" s="313"/>
      <c r="E4" s="211"/>
      <c r="F4" s="215" t="s">
        <v>418</v>
      </c>
    </row>
    <row r="5" spans="1:6" ht="13.5">
      <c r="A5" s="216"/>
      <c r="B5" s="216"/>
      <c r="C5" s="217"/>
      <c r="D5" s="218"/>
      <c r="E5" s="218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ht="12.75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ht="12.75" customHeight="1">
      <c r="A8" s="314" t="s">
        <v>318</v>
      </c>
      <c r="B8" s="314"/>
      <c r="C8" s="314"/>
      <c r="D8" s="314"/>
      <c r="E8" s="314"/>
      <c r="F8" s="314"/>
    </row>
    <row r="9" spans="1:6" ht="12.75" customHeight="1">
      <c r="A9" s="71" t="s">
        <v>51</v>
      </c>
      <c r="B9" s="22" t="s">
        <v>52</v>
      </c>
      <c r="C9" s="23">
        <f>+C10+C11+C12+C13+C14+C15</f>
        <v>0</v>
      </c>
      <c r="D9" s="105">
        <f>+D10+D11+D12+D13+D14+D15</f>
        <v>0</v>
      </c>
      <c r="E9" s="105">
        <f>+E10+E11+E12+E13+E14+E15</f>
        <v>241556</v>
      </c>
      <c r="F9" s="25">
        <f>+F10+F11+F12+F13+F14+F15</f>
        <v>241556</v>
      </c>
    </row>
    <row r="10" spans="1:6" ht="12.75" customHeight="1">
      <c r="A10" s="227" t="s">
        <v>53</v>
      </c>
      <c r="B10" s="28" t="s">
        <v>54</v>
      </c>
      <c r="C10" s="29"/>
      <c r="D10" s="98"/>
      <c r="E10" s="98"/>
      <c r="F10" s="31">
        <f aca="true" t="shared" si="0" ref="F10:F15">C10+D10+E10</f>
        <v>0</v>
      </c>
    </row>
    <row r="11" spans="1:6" ht="12.75" customHeight="1">
      <c r="A11" s="229" t="s">
        <v>55</v>
      </c>
      <c r="B11" s="33" t="s">
        <v>56</v>
      </c>
      <c r="C11" s="34"/>
      <c r="D11" s="100"/>
      <c r="E11" s="100"/>
      <c r="F11" s="31">
        <f t="shared" si="0"/>
        <v>0</v>
      </c>
    </row>
    <row r="12" spans="1:6" ht="12.75" customHeight="1">
      <c r="A12" s="229" t="s">
        <v>57</v>
      </c>
      <c r="B12" s="33" t="s">
        <v>58</v>
      </c>
      <c r="C12" s="34"/>
      <c r="D12" s="100"/>
      <c r="E12" s="100">
        <v>32191</v>
      </c>
      <c r="F12" s="31">
        <f t="shared" si="0"/>
        <v>32191</v>
      </c>
    </row>
    <row r="13" spans="1:6" ht="12.75" customHeight="1">
      <c r="A13" s="229" t="s">
        <v>59</v>
      </c>
      <c r="B13" s="33" t="s">
        <v>60</v>
      </c>
      <c r="C13" s="34"/>
      <c r="D13" s="100"/>
      <c r="E13" s="100"/>
      <c r="F13" s="31">
        <f t="shared" si="0"/>
        <v>0</v>
      </c>
    </row>
    <row r="14" spans="1:6" ht="12.75" customHeight="1">
      <c r="A14" s="229" t="s">
        <v>61</v>
      </c>
      <c r="B14" s="33" t="s">
        <v>423</v>
      </c>
      <c r="C14" s="34"/>
      <c r="D14" s="100"/>
      <c r="E14" s="100">
        <v>209365</v>
      </c>
      <c r="F14" s="31">
        <f t="shared" si="0"/>
        <v>209365</v>
      </c>
    </row>
    <row r="15" spans="1:6" ht="12.75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ht="12.75" customHeight="1">
      <c r="A16" s="71" t="s">
        <v>65</v>
      </c>
      <c r="B16" s="39" t="s">
        <v>66</v>
      </c>
      <c r="C16" s="23">
        <f>+C17+C18+C19+C20+C21</f>
        <v>0</v>
      </c>
      <c r="D16" s="105">
        <f>+D17+D18+D19+D20+D21</f>
        <v>0</v>
      </c>
      <c r="E16" s="105">
        <f>+E17+E18+E19+E20+E21</f>
        <v>0</v>
      </c>
      <c r="F16" s="25">
        <f>+F17+F18+F19+F20+F21</f>
        <v>0</v>
      </c>
    </row>
    <row r="17" spans="1:6" ht="12.75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ht="12.75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ht="12.75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ht="12.75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ht="12.75" customHeight="1">
      <c r="A21" s="229" t="s">
        <v>75</v>
      </c>
      <c r="B21" s="33" t="s">
        <v>76</v>
      </c>
      <c r="C21" s="34"/>
      <c r="D21" s="100"/>
      <c r="E21" s="100"/>
      <c r="F21" s="31">
        <f>C21+D21+E21</f>
        <v>0</v>
      </c>
    </row>
    <row r="22" spans="1:6" ht="12.75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ht="12.75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0</v>
      </c>
      <c r="F23" s="25">
        <f>+F24+F25+F26+F27+F28</f>
        <v>0</v>
      </c>
    </row>
    <row r="24" spans="1:6" ht="12.75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ht="12.75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ht="12.75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ht="12.75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ht="12.75" customHeight="1">
      <c r="A28" s="229" t="s">
        <v>89</v>
      </c>
      <c r="B28" s="33" t="s">
        <v>90</v>
      </c>
      <c r="C28" s="34"/>
      <c r="D28" s="100"/>
      <c r="E28" s="100"/>
      <c r="F28" s="31">
        <f t="shared" si="1"/>
        <v>0</v>
      </c>
    </row>
    <row r="29" spans="1:6" ht="12.75" customHeight="1">
      <c r="A29" s="231" t="s">
        <v>91</v>
      </c>
      <c r="B29" s="42" t="s">
        <v>92</v>
      </c>
      <c r="C29" s="40"/>
      <c r="D29" s="104"/>
      <c r="E29" s="104"/>
      <c r="F29" s="31">
        <f t="shared" si="1"/>
        <v>0</v>
      </c>
    </row>
    <row r="30" spans="1:6" ht="12.75" customHeight="1">
      <c r="A30" s="71" t="s">
        <v>93</v>
      </c>
      <c r="B30" s="22" t="s">
        <v>94</v>
      </c>
      <c r="C30" s="23">
        <f>SUM(C31:C37)</f>
        <v>0</v>
      </c>
      <c r="D30" s="124">
        <f>+D31+D32+D33+D34+D35+D36+D37</f>
        <v>0</v>
      </c>
      <c r="E30" s="24">
        <f>SUM(E31:E37)</f>
        <v>0</v>
      </c>
      <c r="F30" s="23">
        <f>+F31+F32+F33+F34+F35+F36+F37</f>
        <v>0</v>
      </c>
    </row>
    <row r="31" spans="1:6" ht="12.75" customHeight="1">
      <c r="A31" s="227" t="s">
        <v>95</v>
      </c>
      <c r="B31" s="28" t="s">
        <v>96</v>
      </c>
      <c r="C31" s="29"/>
      <c r="D31" s="30"/>
      <c r="E31" s="30"/>
      <c r="F31" s="31">
        <f aca="true" t="shared" si="2" ref="F31:F37">C31+D31+E31</f>
        <v>0</v>
      </c>
    </row>
    <row r="32" spans="1:6" ht="12.75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ht="12.75" customHeight="1">
      <c r="A33" s="229" t="s">
        <v>99</v>
      </c>
      <c r="B33" s="33" t="s">
        <v>100</v>
      </c>
      <c r="C33" s="34"/>
      <c r="D33" s="35"/>
      <c r="E33" s="35"/>
      <c r="F33" s="31">
        <f t="shared" si="2"/>
        <v>0</v>
      </c>
    </row>
    <row r="34" spans="1:6" ht="12.75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ht="12.75" customHeight="1">
      <c r="A35" s="229" t="s">
        <v>103</v>
      </c>
      <c r="B35" s="33" t="s">
        <v>104</v>
      </c>
      <c r="C35" s="34"/>
      <c r="D35" s="35"/>
      <c r="E35" s="35"/>
      <c r="F35" s="31">
        <f t="shared" si="2"/>
        <v>0</v>
      </c>
    </row>
    <row r="36" spans="1:6" ht="12.75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ht="12.75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ht="12.75" customHeight="1">
      <c r="A38" s="71" t="s">
        <v>109</v>
      </c>
      <c r="B38" s="22" t="s">
        <v>110</v>
      </c>
      <c r="C38" s="23">
        <f>SUM(C39:C49)</f>
        <v>0</v>
      </c>
      <c r="D38" s="105">
        <f>SUM(D39:D49)</f>
        <v>0</v>
      </c>
      <c r="E38" s="24">
        <f>SUM(E39:E49)</f>
        <v>0</v>
      </c>
      <c r="F38" s="25">
        <f>SUM(F39:F49)</f>
        <v>0</v>
      </c>
    </row>
    <row r="39" spans="1:6" ht="12.75" customHeight="1">
      <c r="A39" s="227" t="s">
        <v>111</v>
      </c>
      <c r="B39" s="28" t="s">
        <v>112</v>
      </c>
      <c r="C39" s="29"/>
      <c r="D39" s="98"/>
      <c r="E39" s="98"/>
      <c r="F39" s="31">
        <f aca="true" t="shared" si="3" ref="F39:F49">C39+D39+E39</f>
        <v>0</v>
      </c>
    </row>
    <row r="40" spans="1:6" ht="12.75" customHeight="1">
      <c r="A40" s="229" t="s">
        <v>113</v>
      </c>
      <c r="B40" s="33" t="s">
        <v>114</v>
      </c>
      <c r="C40" s="34"/>
      <c r="D40" s="100"/>
      <c r="E40" s="100"/>
      <c r="F40" s="31">
        <f t="shared" si="3"/>
        <v>0</v>
      </c>
    </row>
    <row r="41" spans="1:6" ht="12.75" customHeight="1">
      <c r="A41" s="229" t="s">
        <v>115</v>
      </c>
      <c r="B41" s="33" t="s">
        <v>116</v>
      </c>
      <c r="C41" s="34"/>
      <c r="D41" s="100"/>
      <c r="E41" s="100"/>
      <c r="F41" s="31">
        <f t="shared" si="3"/>
        <v>0</v>
      </c>
    </row>
    <row r="42" spans="1:6" ht="12.75" customHeight="1">
      <c r="A42" s="229" t="s">
        <v>117</v>
      </c>
      <c r="B42" s="33" t="s">
        <v>118</v>
      </c>
      <c r="C42" s="34"/>
      <c r="D42" s="100"/>
      <c r="E42" s="100"/>
      <c r="F42" s="31">
        <f t="shared" si="3"/>
        <v>0</v>
      </c>
    </row>
    <row r="43" spans="1:6" ht="12.75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ht="12.75" customHeight="1">
      <c r="A44" s="229" t="s">
        <v>121</v>
      </c>
      <c r="B44" s="33" t="s">
        <v>122</v>
      </c>
      <c r="C44" s="34"/>
      <c r="D44" s="100"/>
      <c r="E44" s="100"/>
      <c r="F44" s="31">
        <f t="shared" si="3"/>
        <v>0</v>
      </c>
    </row>
    <row r="45" spans="1:6" ht="12.75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ht="12.75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ht="12.75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ht="12.75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ht="12.75" customHeight="1">
      <c r="A49" s="231" t="s">
        <v>131</v>
      </c>
      <c r="B49" s="42" t="s">
        <v>132</v>
      </c>
      <c r="C49" s="40"/>
      <c r="D49" s="104"/>
      <c r="E49" s="104"/>
      <c r="F49" s="31">
        <f t="shared" si="3"/>
        <v>0</v>
      </c>
    </row>
    <row r="50" spans="1:6" ht="12.75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ht="12.75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ht="12.75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ht="12.75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ht="12.75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ht="12.75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ht="12.75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ht="12.75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ht="12.75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ht="12.75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ht="12.75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ht="12.75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ht="12.75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ht="12.75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ht="12.75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ht="12.75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ht="12.75" customHeight="1">
      <c r="A66" s="71" t="s">
        <v>306</v>
      </c>
      <c r="B66" s="22" t="s">
        <v>166</v>
      </c>
      <c r="C66" s="24">
        <f>+C9+C16+C23+C30+C38+C50+C56+C61</f>
        <v>0</v>
      </c>
      <c r="D66" s="124">
        <f>+D9+D16+D23+D30+D38+D50+D56+D61</f>
        <v>0</v>
      </c>
      <c r="E66" s="24">
        <f>+E9+E16+E23+E30+E38+E50+E56+E61</f>
        <v>241556</v>
      </c>
      <c r="F66" s="23">
        <f>+F9+F16+F23+F30+F38+F50+F56+F61</f>
        <v>241556</v>
      </c>
    </row>
    <row r="67" spans="1:6" ht="12.75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ht="12.75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ht="12.75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ht="12.75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ht="12.75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ht="12.75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ht="12.75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ht="12.75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ht="12.75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ht="12.75" customHeight="1">
      <c r="A76" s="236" t="s">
        <v>185</v>
      </c>
      <c r="B76" s="39" t="s">
        <v>186</v>
      </c>
      <c r="C76" s="24">
        <f>SUM(C77:C78)</f>
        <v>12256619</v>
      </c>
      <c r="D76" s="124">
        <f>SUM(D77:D78)</f>
        <v>0</v>
      </c>
      <c r="E76" s="124">
        <f>SUM(E77:E78)</f>
        <v>0</v>
      </c>
      <c r="F76" s="23">
        <f>SUM(F77:F78)</f>
        <v>12256619</v>
      </c>
    </row>
    <row r="77" spans="1:6" ht="12.75" customHeight="1">
      <c r="A77" s="237" t="s">
        <v>187</v>
      </c>
      <c r="B77" s="48" t="s">
        <v>188</v>
      </c>
      <c r="C77" s="34">
        <v>12256619</v>
      </c>
      <c r="D77" s="81"/>
      <c r="E77" s="49"/>
      <c r="F77" s="50">
        <f>C77+D77</f>
        <v>12256619</v>
      </c>
    </row>
    <row r="78" spans="1:6" ht="12.75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ht="12.75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ht="12.75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ht="12.75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ht="12.75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ht="12.75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ht="12.75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ht="12.75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ht="12.75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ht="12.75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ht="12.75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ht="12.75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ht="12.75" customHeight="1">
      <c r="A90" s="236" t="s">
        <v>428</v>
      </c>
      <c r="B90" s="63" t="s">
        <v>214</v>
      </c>
      <c r="C90" s="24">
        <f>+C67+C71+C76+C79+C83+C89+C88</f>
        <v>12256619</v>
      </c>
      <c r="D90" s="124">
        <f>+D67+D71+D76+D79+D83+D89+D88</f>
        <v>0</v>
      </c>
      <c r="E90" s="24">
        <f>+E67+E71+E76+E79+E83+E89+E88</f>
        <v>0</v>
      </c>
      <c r="F90" s="23">
        <f>+F67+F71+F76+F79+F83+F89+F88</f>
        <v>12256619</v>
      </c>
    </row>
    <row r="91" spans="1:6" ht="12.75" customHeight="1">
      <c r="A91" s="245" t="s">
        <v>429</v>
      </c>
      <c r="B91" s="65" t="s">
        <v>430</v>
      </c>
      <c r="C91" s="24">
        <f>+C66+C90</f>
        <v>12256619</v>
      </c>
      <c r="D91" s="124">
        <f>+D66+D90</f>
        <v>0</v>
      </c>
      <c r="E91" s="24">
        <f>+E66+E90</f>
        <v>241556</v>
      </c>
      <c r="F91" s="23">
        <f>+F66+F90</f>
        <v>12498175</v>
      </c>
    </row>
    <row r="92" spans="1:6" ht="12.75" customHeight="1">
      <c r="A92" s="246"/>
      <c r="B92" s="247"/>
      <c r="C92" s="248"/>
      <c r="D92" s="230"/>
      <c r="E92" s="230"/>
      <c r="F92" s="230"/>
    </row>
    <row r="93" spans="1:6" ht="12.75" customHeight="1">
      <c r="A93" s="314" t="s">
        <v>319</v>
      </c>
      <c r="B93" s="314"/>
      <c r="C93" s="314"/>
      <c r="D93" s="314"/>
      <c r="E93" s="314"/>
      <c r="F93" s="314"/>
    </row>
    <row r="94" spans="1:6" ht="12.75" customHeight="1">
      <c r="A94" s="17" t="s">
        <v>51</v>
      </c>
      <c r="B94" s="75" t="s">
        <v>431</v>
      </c>
      <c r="C94" s="76">
        <f>+C95+C96+C97+C98+C99+C112</f>
        <v>8754000</v>
      </c>
      <c r="D94" s="77">
        <f>+D95+D96+D97+D98+D99+D112</f>
        <v>0</v>
      </c>
      <c r="E94" s="77">
        <f>+E95+E96+E97+E98+E99+E112</f>
        <v>-600000</v>
      </c>
      <c r="F94" s="78">
        <f>+F95+F96+F97+F98+F99+F112</f>
        <v>8154000</v>
      </c>
    </row>
    <row r="95" spans="1:6" ht="12.75" customHeight="1">
      <c r="A95" s="237" t="s">
        <v>53</v>
      </c>
      <c r="B95" s="79" t="s">
        <v>225</v>
      </c>
      <c r="C95" s="80"/>
      <c r="D95" s="81"/>
      <c r="E95" s="259"/>
      <c r="F95" s="50">
        <f aca="true" t="shared" si="5" ref="F95:F114">C95+D95+E95</f>
        <v>0</v>
      </c>
    </row>
    <row r="96" spans="1:6" ht="12.75" customHeight="1">
      <c r="A96" s="229" t="s">
        <v>55</v>
      </c>
      <c r="B96" s="82" t="s">
        <v>226</v>
      </c>
      <c r="C96" s="34"/>
      <c r="D96" s="83"/>
      <c r="E96" s="35"/>
      <c r="F96" s="84">
        <f t="shared" si="5"/>
        <v>0</v>
      </c>
    </row>
    <row r="97" spans="1:6" ht="12.75" customHeight="1">
      <c r="A97" s="229" t="s">
        <v>57</v>
      </c>
      <c r="B97" s="82" t="s">
        <v>227</v>
      </c>
      <c r="C97" s="34">
        <v>2770000</v>
      </c>
      <c r="D97" s="83"/>
      <c r="E97" s="35"/>
      <c r="F97" s="84">
        <f t="shared" si="5"/>
        <v>2770000</v>
      </c>
    </row>
    <row r="98" spans="1:6" ht="12.75" customHeight="1">
      <c r="A98" s="229" t="s">
        <v>59</v>
      </c>
      <c r="B98" s="82" t="s">
        <v>228</v>
      </c>
      <c r="C98" s="34"/>
      <c r="D98" s="83"/>
      <c r="E98" s="35"/>
      <c r="F98" s="84">
        <f t="shared" si="5"/>
        <v>0</v>
      </c>
    </row>
    <row r="99" spans="1:6" ht="12.75" customHeight="1">
      <c r="A99" s="229" t="s">
        <v>229</v>
      </c>
      <c r="B99" s="82" t="s">
        <v>230</v>
      </c>
      <c r="C99" s="40">
        <v>5984000</v>
      </c>
      <c r="D99" s="83"/>
      <c r="E99" s="35">
        <v>-600000</v>
      </c>
      <c r="F99" s="84">
        <f t="shared" si="5"/>
        <v>5384000</v>
      </c>
    </row>
    <row r="100" spans="1:6" ht="12.75" customHeight="1">
      <c r="A100" s="229" t="s">
        <v>63</v>
      </c>
      <c r="B100" s="82" t="s">
        <v>432</v>
      </c>
      <c r="C100" s="40"/>
      <c r="D100" s="83"/>
      <c r="E100" s="35"/>
      <c r="F100" s="84">
        <f t="shared" si="5"/>
        <v>0</v>
      </c>
    </row>
    <row r="101" spans="1:6" ht="12.75" customHeight="1">
      <c r="A101" s="229" t="s">
        <v>232</v>
      </c>
      <c r="B101" s="88" t="s">
        <v>233</v>
      </c>
      <c r="C101" s="40"/>
      <c r="D101" s="83"/>
      <c r="E101" s="35"/>
      <c r="F101" s="84">
        <f t="shared" si="5"/>
        <v>0</v>
      </c>
    </row>
    <row r="102" spans="1:6" ht="12.75" customHeight="1">
      <c r="A102" s="229" t="s">
        <v>234</v>
      </c>
      <c r="B102" s="88" t="s">
        <v>235</v>
      </c>
      <c r="C102" s="40"/>
      <c r="D102" s="83"/>
      <c r="E102" s="35"/>
      <c r="F102" s="84">
        <f t="shared" si="5"/>
        <v>0</v>
      </c>
    </row>
    <row r="103" spans="1:6" ht="12.75" customHeight="1">
      <c r="A103" s="229" t="s">
        <v>236</v>
      </c>
      <c r="B103" s="88" t="s">
        <v>237</v>
      </c>
      <c r="C103" s="40"/>
      <c r="D103" s="83"/>
      <c r="E103" s="35"/>
      <c r="F103" s="84">
        <f t="shared" si="5"/>
        <v>0</v>
      </c>
    </row>
    <row r="104" spans="1:6" ht="12.75" customHeight="1">
      <c r="A104" s="229" t="s">
        <v>238</v>
      </c>
      <c r="B104" s="89" t="s">
        <v>239</v>
      </c>
      <c r="C104" s="40"/>
      <c r="D104" s="83"/>
      <c r="E104" s="35"/>
      <c r="F104" s="84">
        <f t="shared" si="5"/>
        <v>0</v>
      </c>
    </row>
    <row r="105" spans="1:6" ht="21" customHeight="1">
      <c r="A105" s="229" t="s">
        <v>240</v>
      </c>
      <c r="B105" s="89" t="s">
        <v>241</v>
      </c>
      <c r="C105" s="40"/>
      <c r="D105" s="83"/>
      <c r="E105" s="35"/>
      <c r="F105" s="84">
        <f t="shared" si="5"/>
        <v>0</v>
      </c>
    </row>
    <row r="106" spans="1:6" ht="12.75" customHeight="1">
      <c r="A106" s="229" t="s">
        <v>242</v>
      </c>
      <c r="B106" s="88" t="s">
        <v>243</v>
      </c>
      <c r="C106" s="40">
        <v>3534000</v>
      </c>
      <c r="D106" s="83"/>
      <c r="E106" s="35"/>
      <c r="F106" s="84">
        <f t="shared" si="5"/>
        <v>3534000</v>
      </c>
    </row>
    <row r="107" spans="1:6" ht="12.75" customHeight="1">
      <c r="A107" s="229" t="s">
        <v>244</v>
      </c>
      <c r="B107" s="88" t="s">
        <v>245</v>
      </c>
      <c r="C107" s="40"/>
      <c r="D107" s="83"/>
      <c r="E107" s="35"/>
      <c r="F107" s="84">
        <f t="shared" si="5"/>
        <v>0</v>
      </c>
    </row>
    <row r="108" spans="1:6" ht="19.5" customHeight="1">
      <c r="A108" s="229" t="s">
        <v>246</v>
      </c>
      <c r="B108" s="89" t="s">
        <v>247</v>
      </c>
      <c r="C108" s="40"/>
      <c r="D108" s="83"/>
      <c r="E108" s="35"/>
      <c r="F108" s="84">
        <f t="shared" si="5"/>
        <v>0</v>
      </c>
    </row>
    <row r="109" spans="1:6" ht="12.75" customHeight="1">
      <c r="A109" s="229" t="s">
        <v>248</v>
      </c>
      <c r="B109" s="89" t="s">
        <v>249</v>
      </c>
      <c r="C109" s="40"/>
      <c r="D109" s="83"/>
      <c r="E109" s="35"/>
      <c r="F109" s="84">
        <f t="shared" si="5"/>
        <v>0</v>
      </c>
    </row>
    <row r="110" spans="1:6" ht="12.75" customHeight="1">
      <c r="A110" s="229" t="s">
        <v>250</v>
      </c>
      <c r="B110" s="89" t="s">
        <v>251</v>
      </c>
      <c r="C110" s="40"/>
      <c r="D110" s="83"/>
      <c r="E110" s="35"/>
      <c r="F110" s="84">
        <f t="shared" si="5"/>
        <v>0</v>
      </c>
    </row>
    <row r="111" spans="1:6" ht="12.75" customHeight="1">
      <c r="A111" s="229" t="s">
        <v>252</v>
      </c>
      <c r="B111" s="89" t="s">
        <v>253</v>
      </c>
      <c r="C111" s="34">
        <v>2450000</v>
      </c>
      <c r="D111" s="83"/>
      <c r="E111" s="35">
        <v>-100000</v>
      </c>
      <c r="F111" s="84">
        <f t="shared" si="5"/>
        <v>2350000</v>
      </c>
    </row>
    <row r="112" spans="1:6" ht="12.75" customHeight="1">
      <c r="A112" s="229" t="s">
        <v>254</v>
      </c>
      <c r="B112" s="82" t="s">
        <v>255</v>
      </c>
      <c r="C112" s="34"/>
      <c r="D112" s="83"/>
      <c r="E112" s="35"/>
      <c r="F112" s="84">
        <f t="shared" si="5"/>
        <v>0</v>
      </c>
    </row>
    <row r="113" spans="1:6" ht="12.75" customHeight="1">
      <c r="A113" s="229" t="s">
        <v>256</v>
      </c>
      <c r="B113" s="82" t="s">
        <v>433</v>
      </c>
      <c r="C113" s="34"/>
      <c r="D113" s="83"/>
      <c r="E113" s="35"/>
      <c r="F113" s="84">
        <f t="shared" si="5"/>
        <v>0</v>
      </c>
    </row>
    <row r="114" spans="1:6" ht="12.75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.75" customHeight="1">
      <c r="A115" s="71" t="s">
        <v>65</v>
      </c>
      <c r="B115" s="122" t="s">
        <v>260</v>
      </c>
      <c r="C115" s="23">
        <f>+C116+C118+C120</f>
        <v>2854000</v>
      </c>
      <c r="D115" s="105">
        <f>+D116+D118+D120</f>
        <v>0</v>
      </c>
      <c r="E115" s="23">
        <f>+E116+E118+E120</f>
        <v>0</v>
      </c>
      <c r="F115" s="25">
        <f>+F116+F118+F120</f>
        <v>2854000</v>
      </c>
    </row>
    <row r="116" spans="1:6" ht="12.75" customHeight="1">
      <c r="A116" s="227" t="s">
        <v>67</v>
      </c>
      <c r="B116" s="82" t="s">
        <v>261</v>
      </c>
      <c r="C116" s="29"/>
      <c r="D116" s="98"/>
      <c r="E116" s="98"/>
      <c r="F116" s="84">
        <f aca="true" t="shared" si="6" ref="F116:F128">C116+D116+E116</f>
        <v>0</v>
      </c>
    </row>
    <row r="117" spans="1:6" ht="12.75" customHeight="1">
      <c r="A117" s="227" t="s">
        <v>69</v>
      </c>
      <c r="B117" s="99" t="s">
        <v>262</v>
      </c>
      <c r="C117" s="29"/>
      <c r="D117" s="98"/>
      <c r="E117" s="98"/>
      <c r="F117" s="84">
        <f t="shared" si="6"/>
        <v>0</v>
      </c>
    </row>
    <row r="118" spans="1:6" ht="12.75" customHeight="1">
      <c r="A118" s="227" t="s">
        <v>71</v>
      </c>
      <c r="B118" s="99" t="s">
        <v>263</v>
      </c>
      <c r="C118" s="34"/>
      <c r="D118" s="100"/>
      <c r="E118" s="100"/>
      <c r="F118" s="84">
        <f t="shared" si="6"/>
        <v>0</v>
      </c>
    </row>
    <row r="119" spans="1:6" ht="12.75" customHeight="1">
      <c r="A119" s="227" t="s">
        <v>73</v>
      </c>
      <c r="B119" s="99" t="s">
        <v>264</v>
      </c>
      <c r="C119" s="101"/>
      <c r="D119" s="100"/>
      <c r="E119" s="100"/>
      <c r="F119" s="84">
        <f t="shared" si="6"/>
        <v>0</v>
      </c>
    </row>
    <row r="120" spans="1:6" ht="12.75" customHeight="1">
      <c r="A120" s="227" t="s">
        <v>75</v>
      </c>
      <c r="B120" s="38" t="s">
        <v>265</v>
      </c>
      <c r="C120" s="101">
        <v>2854000</v>
      </c>
      <c r="D120" s="100"/>
      <c r="E120" s="100"/>
      <c r="F120" s="84">
        <f t="shared" si="6"/>
        <v>2854000</v>
      </c>
    </row>
    <row r="121" spans="1:6" ht="12.75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7.25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.75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.75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.75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.75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.75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.75" customHeight="1">
      <c r="A128" s="250" t="s">
        <v>277</v>
      </c>
      <c r="B128" s="89" t="s">
        <v>278</v>
      </c>
      <c r="C128" s="103"/>
      <c r="D128" s="104"/>
      <c r="E128" s="104"/>
      <c r="F128" s="84">
        <f t="shared" si="6"/>
        <v>0</v>
      </c>
    </row>
    <row r="129" spans="1:6" ht="12.75" customHeight="1">
      <c r="A129" s="71" t="s">
        <v>79</v>
      </c>
      <c r="B129" s="22" t="s">
        <v>279</v>
      </c>
      <c r="C129" s="23">
        <f>+C94+C115</f>
        <v>11608000</v>
      </c>
      <c r="D129" s="105">
        <f>+D94+D115</f>
        <v>0</v>
      </c>
      <c r="E129" s="105">
        <f>+E94+E115</f>
        <v>-600000</v>
      </c>
      <c r="F129" s="25">
        <f>+F94+F115</f>
        <v>11008000</v>
      </c>
    </row>
    <row r="130" spans="1:6" ht="12.75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ht="12.75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.75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.75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.75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.75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.75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.75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.75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.75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ht="12.75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6" ht="12.75" customHeight="1">
      <c r="A141" s="71" t="s">
        <v>133</v>
      </c>
      <c r="B141" s="22" t="s">
        <v>439</v>
      </c>
      <c r="C141" s="23">
        <f>+C142+C143+C145+C146+C144</f>
        <v>648619</v>
      </c>
      <c r="D141" s="105">
        <f>+D142+D143+D145+D146+D144</f>
        <v>0</v>
      </c>
      <c r="E141" s="105">
        <f>+E142+E143+E145+E146+E144</f>
        <v>841556</v>
      </c>
      <c r="F141" s="25">
        <f>+F142+F143+F145+F146+F144</f>
        <v>1490175</v>
      </c>
    </row>
    <row r="142" spans="1:6" ht="12.75" customHeight="1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.75" customHeight="1">
      <c r="A143" s="227" t="s">
        <v>137</v>
      </c>
      <c r="B143" s="106" t="s">
        <v>294</v>
      </c>
      <c r="C143" s="101"/>
      <c r="D143" s="100"/>
      <c r="E143" s="100"/>
      <c r="F143" s="84">
        <f>C143+D143+E143</f>
        <v>0</v>
      </c>
    </row>
    <row r="144" spans="1:6" ht="12.75" customHeight="1">
      <c r="A144" s="227" t="s">
        <v>139</v>
      </c>
      <c r="B144" s="106" t="s">
        <v>440</v>
      </c>
      <c r="C144" s="101">
        <v>648619</v>
      </c>
      <c r="D144" s="100"/>
      <c r="E144" s="100">
        <v>841556</v>
      </c>
      <c r="F144" s="84">
        <f>C144+D144+E144</f>
        <v>1490175</v>
      </c>
    </row>
    <row r="145" spans="1:6" ht="12.75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.75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.75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ht="12.75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ht="12.75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ht="12.75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ht="12.75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.75" customHeight="1">
      <c r="A155" s="71" t="s">
        <v>308</v>
      </c>
      <c r="B155" s="22" t="s">
        <v>309</v>
      </c>
      <c r="C155" s="114">
        <f>+C130+C134+C141+C147+C153+C154</f>
        <v>648619</v>
      </c>
      <c r="D155" s="115">
        <f>+D130+D134+D141+D147+D153+D154</f>
        <v>0</v>
      </c>
      <c r="E155" s="115">
        <f>+E130+E134+E141+E147+E153+E154</f>
        <v>841556</v>
      </c>
      <c r="F155" s="116">
        <f>+F130+F134+F141+F147+F153+F154</f>
        <v>1490175</v>
      </c>
    </row>
    <row r="156" spans="1:6" ht="12.75" customHeight="1">
      <c r="A156" s="254" t="s">
        <v>310</v>
      </c>
      <c r="B156" s="120" t="s">
        <v>311</v>
      </c>
      <c r="C156" s="114">
        <f>+C129+C155</f>
        <v>12256619</v>
      </c>
      <c r="D156" s="115">
        <f>+D129+D155</f>
        <v>0</v>
      </c>
      <c r="E156" s="115">
        <f>+E129+E155</f>
        <v>241556</v>
      </c>
      <c r="F156" s="116">
        <f>+F129+F155</f>
        <v>12498175</v>
      </c>
    </row>
    <row r="157" spans="1:6" ht="12.75" customHeight="1">
      <c r="A157" s="201"/>
      <c r="B157" s="202"/>
      <c r="C157" s="203"/>
      <c r="D157" s="203"/>
      <c r="E157" s="203"/>
      <c r="F157" s="203"/>
    </row>
    <row r="158" spans="1:6" ht="12.75" customHeight="1">
      <c r="A158" s="255" t="s">
        <v>442</v>
      </c>
      <c r="B158" s="256"/>
      <c r="C158" s="257">
        <v>0</v>
      </c>
      <c r="D158" s="257"/>
      <c r="E158" s="257"/>
      <c r="F158" s="258">
        <f>C158+D158</f>
        <v>0</v>
      </c>
    </row>
    <row r="159" spans="1:6" ht="12.75">
      <c r="A159" s="255" t="s">
        <v>443</v>
      </c>
      <c r="B159" s="256"/>
      <c r="C159" s="257">
        <v>0</v>
      </c>
      <c r="D159" s="257"/>
      <c r="E159" s="257"/>
      <c r="F159" s="258">
        <f>C159+D159</f>
        <v>0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/>
  <pageMargins left="0.7875" right="0.7875" top="1.2194444444444446" bottom="1.0527777777777778" header="0.7875" footer="0.7875"/>
  <pageSetup horizontalDpi="300" verticalDpi="300" orientation="portrait" paperSize="9" scale="70"/>
  <headerFooter alignWithMargins="0">
    <oddHeader xml:space="preserve">&amp;C&amp;"Times New Roman,Félkövér"&amp;12Elek Város Önkormányzat
2017. ÉVI KÖLTSÉGVETÉS ÖNKÉNT VÁLLALT FELADATAINAK ÖSSZEVONT MÓDOSÍTOTT MÉRLEGE&amp;R&amp;"Times New Roman,Normál"&amp;12  </oddHeader>
    <oddFooter>&amp;C&amp;"Times New Roman,Normál"&amp;12Oldal &amp;P</oddFoot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F2" sqref="F2"/>
    </sheetView>
  </sheetViews>
  <sheetFormatPr defaultColWidth="9.00390625" defaultRowHeight="12.75"/>
  <cols>
    <col min="1" max="1" width="13.00390625" style="260" customWidth="1"/>
    <col min="2" max="2" width="59.00390625" style="261" customWidth="1"/>
    <col min="3" max="6" width="15.875" style="261" customWidth="1"/>
    <col min="7" max="16384" width="9.375" style="261" customWidth="1"/>
  </cols>
  <sheetData>
    <row r="1" ht="12.75">
      <c r="F1" s="262" t="s">
        <v>450</v>
      </c>
    </row>
    <row r="2" spans="1:6" s="263" customFormat="1" ht="21" customHeight="1">
      <c r="A2" s="206"/>
      <c r="B2" s="207"/>
      <c r="C2" s="208"/>
      <c r="D2" s="208"/>
      <c r="E2" s="208"/>
      <c r="F2" s="209" t="s">
        <v>451</v>
      </c>
    </row>
    <row r="3" spans="1:6" s="266" customFormat="1" ht="24">
      <c r="A3" s="264" t="s">
        <v>452</v>
      </c>
      <c r="B3" s="313" t="s">
        <v>453</v>
      </c>
      <c r="C3" s="313"/>
      <c r="D3" s="313"/>
      <c r="E3" s="214"/>
      <c r="F3" s="265" t="s">
        <v>454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 t="s">
        <v>222</v>
      </c>
      <c r="F7" s="73" t="s">
        <v>223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8">
        <f>SUM(C10:C20)</f>
        <v>0</v>
      </c>
      <c r="D9" s="158">
        <f>SUM(D10:D20)</f>
        <v>0</v>
      </c>
      <c r="E9" s="158"/>
      <c r="F9" s="160">
        <f>SUM(F10:F20)</f>
        <v>0</v>
      </c>
    </row>
    <row r="10" spans="1:6" s="270" customFormat="1" ht="12" customHeight="1">
      <c r="A10" s="271" t="s">
        <v>53</v>
      </c>
      <c r="B10" s="79" t="s">
        <v>112</v>
      </c>
      <c r="C10" s="176"/>
      <c r="D10" s="175"/>
      <c r="E10" s="176"/>
      <c r="F10" s="177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7"/>
      <c r="D11" s="178"/>
      <c r="E11" s="147"/>
      <c r="F11" s="179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7"/>
      <c r="D12" s="178"/>
      <c r="E12" s="147"/>
      <c r="F12" s="179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7"/>
      <c r="D13" s="178"/>
      <c r="E13" s="147"/>
      <c r="F13" s="179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7"/>
      <c r="D14" s="178"/>
      <c r="E14" s="147"/>
      <c r="F14" s="179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7"/>
      <c r="D15" s="178"/>
      <c r="E15" s="147"/>
      <c r="F15" s="179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7"/>
      <c r="D16" s="178"/>
      <c r="E16" s="147"/>
      <c r="F16" s="179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5"/>
      <c r="D17" s="178"/>
      <c r="E17" s="147"/>
      <c r="F17" s="179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7"/>
      <c r="D18" s="178"/>
      <c r="E18" s="147"/>
      <c r="F18" s="179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4"/>
      <c r="D19" s="178"/>
      <c r="E19" s="147"/>
      <c r="F19" s="179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4"/>
      <c r="D20" s="183"/>
      <c r="E20" s="184"/>
      <c r="F20" s="185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8">
        <f>SUM(C22:C24)</f>
        <v>0</v>
      </c>
      <c r="D21" s="274">
        <f>SUM(D22:D24)</f>
        <v>0</v>
      </c>
      <c r="E21" s="158"/>
      <c r="F21" s="159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7"/>
      <c r="D22" s="175"/>
      <c r="E22" s="176"/>
      <c r="F22" s="177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7"/>
      <c r="D23" s="178"/>
      <c r="E23" s="147"/>
      <c r="F23" s="179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7"/>
      <c r="D24" s="178"/>
      <c r="E24" s="147"/>
      <c r="F24" s="179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7"/>
      <c r="D25" s="183"/>
      <c r="E25" s="184"/>
      <c r="F25" s="185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75"/>
      <c r="D26" s="276"/>
      <c r="E26" s="275"/>
      <c r="F26" s="159"/>
    </row>
    <row r="27" spans="1:6" s="273" customFormat="1" ht="12" customHeight="1">
      <c r="A27" s="223" t="s">
        <v>280</v>
      </c>
      <c r="B27" s="22" t="s">
        <v>462</v>
      </c>
      <c r="C27" s="158">
        <f>+C28+C29+C30</f>
        <v>0</v>
      </c>
      <c r="D27" s="274">
        <f>+D28+D29+D30</f>
        <v>0</v>
      </c>
      <c r="E27" s="158"/>
      <c r="F27" s="159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1"/>
      <c r="D28" s="175"/>
      <c r="E28" s="176"/>
      <c r="F28" s="177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7"/>
      <c r="D29" s="178"/>
      <c r="E29" s="147"/>
      <c r="F29" s="179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7"/>
      <c r="D30" s="178"/>
      <c r="E30" s="147"/>
      <c r="F30" s="179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184"/>
      <c r="D31" s="183"/>
      <c r="E31" s="184"/>
      <c r="F31" s="185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8">
        <f>+C33+C34+C35</f>
        <v>0</v>
      </c>
      <c r="D32" s="274">
        <f>+D33+D34+D35</f>
        <v>0</v>
      </c>
      <c r="E32" s="158"/>
      <c r="F32" s="159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1"/>
      <c r="D33" s="175"/>
      <c r="E33" s="176"/>
      <c r="F33" s="177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5"/>
      <c r="D34" s="178"/>
      <c r="E34" s="147"/>
      <c r="F34" s="179">
        <f>C34+D34</f>
        <v>0</v>
      </c>
    </row>
    <row r="35" spans="1:6" s="273" customFormat="1" ht="12" customHeight="1">
      <c r="A35" s="272" t="s">
        <v>115</v>
      </c>
      <c r="B35" s="278" t="s">
        <v>140</v>
      </c>
      <c r="C35" s="184"/>
      <c r="D35" s="183"/>
      <c r="E35" s="184"/>
      <c r="F35" s="185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75"/>
      <c r="D36" s="276"/>
      <c r="E36" s="275"/>
      <c r="F36" s="159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75"/>
      <c r="D37" s="276"/>
      <c r="E37" s="275"/>
      <c r="F37" s="159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58">
        <f>+C9+C21+C26+C27+C32+C36+C37</f>
        <v>0</v>
      </c>
      <c r="D38" s="274">
        <f>+D9+D21+D26+D27+D32+D36+D37</f>
        <v>0</v>
      </c>
      <c r="E38" s="158"/>
      <c r="F38" s="159">
        <f>+F9+F21+F26+F27+F32+F36+F37</f>
        <v>0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82715372</v>
      </c>
      <c r="D39" s="274">
        <f>+D40+D41+D42</f>
        <v>457050</v>
      </c>
      <c r="E39" s="274">
        <f>+E40+E41+E42</f>
        <v>1427417</v>
      </c>
      <c r="F39" s="159">
        <f>+F40+F41+F42</f>
        <v>84599839</v>
      </c>
    </row>
    <row r="40" spans="1:6" s="270" customFormat="1" ht="12" customHeight="1">
      <c r="A40" s="277" t="s">
        <v>469</v>
      </c>
      <c r="B40" s="106" t="s">
        <v>390</v>
      </c>
      <c r="C40" s="143"/>
      <c r="D40" s="175">
        <v>381612</v>
      </c>
      <c r="E40" s="176"/>
      <c r="F40" s="177">
        <f>C40+D40</f>
        <v>381612</v>
      </c>
    </row>
    <row r="41" spans="1:6" s="270" customFormat="1" ht="12" customHeight="1">
      <c r="A41" s="277" t="s">
        <v>470</v>
      </c>
      <c r="B41" s="82" t="s">
        <v>471</v>
      </c>
      <c r="C41" s="164"/>
      <c r="D41" s="178"/>
      <c r="E41" s="147"/>
      <c r="F41" s="179">
        <f>C41+D41</f>
        <v>0</v>
      </c>
    </row>
    <row r="42" spans="1:6" s="273" customFormat="1" ht="12" customHeight="1">
      <c r="A42" s="272" t="s">
        <v>472</v>
      </c>
      <c r="B42" s="278" t="s">
        <v>473</v>
      </c>
      <c r="C42" s="280">
        <v>82715372</v>
      </c>
      <c r="D42" s="183">
        <v>75438</v>
      </c>
      <c r="E42" s="184">
        <v>1427417</v>
      </c>
      <c r="F42" s="185">
        <f>C42+D42+E42</f>
        <v>84218227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82715372</v>
      </c>
      <c r="D43" s="274">
        <f>+D38+D39</f>
        <v>457050</v>
      </c>
      <c r="E43" s="274">
        <f>+E38+E39</f>
        <v>1427417</v>
      </c>
      <c r="F43" s="159">
        <f>+F38+F39</f>
        <v>84599839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82565372</v>
      </c>
      <c r="D47" s="158">
        <f>SUM(D48:D52)</f>
        <v>457050</v>
      </c>
      <c r="E47" s="158">
        <f>SUM(E48:E52)</f>
        <v>1427417</v>
      </c>
      <c r="F47" s="160">
        <f>SUM(F48:F52)</f>
        <v>84449839</v>
      </c>
    </row>
    <row r="48" spans="1:6" ht="12" customHeight="1">
      <c r="A48" s="272" t="s">
        <v>53</v>
      </c>
      <c r="B48" s="106" t="s">
        <v>225</v>
      </c>
      <c r="C48" s="143">
        <v>60261411</v>
      </c>
      <c r="D48" s="141">
        <v>59400</v>
      </c>
      <c r="E48" s="141">
        <v>252400</v>
      </c>
      <c r="F48" s="144">
        <f>C48+D48+E48</f>
        <v>60573211</v>
      </c>
    </row>
    <row r="49" spans="1:6" ht="12" customHeight="1">
      <c r="A49" s="272" t="s">
        <v>55</v>
      </c>
      <c r="B49" s="82" t="s">
        <v>226</v>
      </c>
      <c r="C49" s="148">
        <v>13608732</v>
      </c>
      <c r="D49" s="147">
        <v>16038</v>
      </c>
      <c r="E49" s="147">
        <v>55528</v>
      </c>
      <c r="F49" s="144">
        <f>C49+D49+E49</f>
        <v>13680298</v>
      </c>
    </row>
    <row r="50" spans="1:6" ht="12" customHeight="1">
      <c r="A50" s="272" t="s">
        <v>57</v>
      </c>
      <c r="B50" s="82" t="s">
        <v>227</v>
      </c>
      <c r="C50" s="148">
        <v>8695229</v>
      </c>
      <c r="D50" s="147">
        <v>381612</v>
      </c>
      <c r="E50" s="147">
        <v>1119489</v>
      </c>
      <c r="F50" s="144">
        <f>C50+D50+E50</f>
        <v>10196330</v>
      </c>
    </row>
    <row r="51" spans="1:6" ht="12" customHeight="1">
      <c r="A51" s="272" t="s">
        <v>59</v>
      </c>
      <c r="B51" s="82" t="s">
        <v>228</v>
      </c>
      <c r="C51" s="148"/>
      <c r="D51" s="147"/>
      <c r="E51" s="14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47"/>
      <c r="E52" s="14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150000</v>
      </c>
      <c r="D53" s="158">
        <f>SUM(D54:D56)</f>
        <v>0</v>
      </c>
      <c r="E53" s="158"/>
      <c r="F53" s="160">
        <f>SUM(F54:F56)</f>
        <v>150000</v>
      </c>
    </row>
    <row r="54" spans="1:6" s="285" customFormat="1" ht="12" customHeight="1">
      <c r="A54" s="272" t="s">
        <v>67</v>
      </c>
      <c r="B54" s="106" t="s">
        <v>261</v>
      </c>
      <c r="C54" s="143">
        <v>150000</v>
      </c>
      <c r="D54" s="141"/>
      <c r="E54" s="141"/>
      <c r="F54" s="144">
        <f>C54+D54</f>
        <v>150000</v>
      </c>
    </row>
    <row r="55" spans="1:6" ht="12" customHeight="1">
      <c r="A55" s="272" t="s">
        <v>69</v>
      </c>
      <c r="B55" s="82" t="s">
        <v>263</v>
      </c>
      <c r="C55" s="148"/>
      <c r="D55" s="147"/>
      <c r="E55" s="14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147"/>
      <c r="E56" s="14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147"/>
      <c r="E57" s="147"/>
      <c r="F57" s="286">
        <f>C57+D57</f>
        <v>0</v>
      </c>
    </row>
    <row r="58" spans="1:6" ht="12" customHeight="1">
      <c r="A58" s="223" t="s">
        <v>79</v>
      </c>
      <c r="B58" s="22" t="s">
        <v>479</v>
      </c>
      <c r="C58" s="287"/>
      <c r="D58" s="275"/>
      <c r="E58" s="275"/>
      <c r="F58" s="160">
        <f>C58+D58</f>
        <v>0</v>
      </c>
    </row>
    <row r="59" spans="1:6" ht="15" customHeight="1">
      <c r="A59" s="223" t="s">
        <v>280</v>
      </c>
      <c r="B59" s="288" t="s">
        <v>480</v>
      </c>
      <c r="C59" s="159">
        <f>+C47+C53+C58</f>
        <v>82715372</v>
      </c>
      <c r="D59" s="158">
        <f>+D47+D53+D58</f>
        <v>457050</v>
      </c>
      <c r="E59" s="158">
        <f>+E47+E53+E58</f>
        <v>1427417</v>
      </c>
      <c r="F59" s="160">
        <f>+F47+F53+F58</f>
        <v>84599839</v>
      </c>
    </row>
    <row r="60" spans="3:6" ht="12.75">
      <c r="C60" s="289"/>
      <c r="D60" s="289"/>
      <c r="E60" s="289"/>
      <c r="F60" s="289"/>
    </row>
    <row r="61" spans="1:6" ht="15" customHeight="1">
      <c r="A61" s="255" t="s">
        <v>442</v>
      </c>
      <c r="B61" s="256"/>
      <c r="C61" s="257">
        <v>21</v>
      </c>
      <c r="D61" s="257"/>
      <c r="E61" s="257"/>
      <c r="F61" s="258">
        <f>C61+D61</f>
        <v>21</v>
      </c>
    </row>
    <row r="62" spans="1:6" ht="14.25" customHeight="1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31">
      <selection activeCell="F56" sqref="F56"/>
    </sheetView>
  </sheetViews>
  <sheetFormatPr defaultColWidth="9.00390625" defaultRowHeight="12.75"/>
  <cols>
    <col min="1" max="1" width="13.00390625" style="260" customWidth="1"/>
    <col min="2" max="2" width="59.00390625" style="261" customWidth="1"/>
    <col min="3" max="6" width="15.875" style="261" customWidth="1"/>
    <col min="7" max="16384" width="9.375" style="261" customWidth="1"/>
  </cols>
  <sheetData>
    <row r="1" ht="12.75">
      <c r="F1" s="262" t="s">
        <v>481</v>
      </c>
    </row>
    <row r="2" spans="1:6" s="263" customFormat="1" ht="21" customHeight="1">
      <c r="A2" s="206"/>
      <c r="B2" s="207"/>
      <c r="C2" s="208"/>
      <c r="D2" s="208"/>
      <c r="E2" s="208"/>
      <c r="F2" s="209" t="s">
        <v>482</v>
      </c>
    </row>
    <row r="3" spans="1:6" s="266" customFormat="1" ht="24">
      <c r="A3" s="264" t="s">
        <v>452</v>
      </c>
      <c r="B3" s="313" t="s">
        <v>483</v>
      </c>
      <c r="C3" s="313"/>
      <c r="D3" s="313"/>
      <c r="E3" s="214"/>
      <c r="F3" s="265" t="s">
        <v>454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454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 t="s">
        <v>222</v>
      </c>
      <c r="F7" s="73" t="s">
        <v>223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1280000</v>
      </c>
      <c r="D9" s="158">
        <f>SUM(D10:D20)</f>
        <v>0</v>
      </c>
      <c r="E9" s="158"/>
      <c r="F9" s="160">
        <f>SUM(F10:F20)</f>
        <v>1280000</v>
      </c>
    </row>
    <row r="10" spans="1:6" s="270" customFormat="1" ht="12" customHeight="1">
      <c r="A10" s="271" t="s">
        <v>53</v>
      </c>
      <c r="B10" s="79" t="s">
        <v>112</v>
      </c>
      <c r="C10" s="290"/>
      <c r="D10" s="176"/>
      <c r="E10" s="176"/>
      <c r="F10" s="291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>
        <v>1280000</v>
      </c>
      <c r="D11" s="147"/>
      <c r="E11" s="147"/>
      <c r="F11" s="286">
        <f t="shared" si="0"/>
        <v>1280000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/>
      <c r="D14" s="147"/>
      <c r="E14" s="147"/>
      <c r="F14" s="286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8"/>
      <c r="D15" s="147"/>
      <c r="E15" s="147"/>
      <c r="F15" s="286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8"/>
      <c r="D16" s="147"/>
      <c r="E16" s="147"/>
      <c r="F16" s="286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12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3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1280000</v>
      </c>
      <c r="D38" s="158">
        <f>+D9+D21+D26+D27+D32+D36+D37</f>
        <v>0</v>
      </c>
      <c r="E38" s="158"/>
      <c r="F38" s="160">
        <f>+F9+F21+F26+F27+F32+F36+F37</f>
        <v>1280000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8774909</v>
      </c>
      <c r="D39" s="158">
        <f>+D40+D41+D42</f>
        <v>605919</v>
      </c>
      <c r="E39" s="158">
        <f>+E40+E41+E42</f>
        <v>307440</v>
      </c>
      <c r="F39" s="160">
        <f>+F40+F41+F42</f>
        <v>9688268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5919</v>
      </c>
      <c r="E40" s="141"/>
      <c r="F40" s="144">
        <f>C40+D40+E40</f>
        <v>5919</v>
      </c>
    </row>
    <row r="41" spans="1:6" s="270" customFormat="1" ht="12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s="273" customFormat="1" ht="12" customHeight="1">
      <c r="A42" s="272" t="s">
        <v>472</v>
      </c>
      <c r="B42" s="278" t="s">
        <v>473</v>
      </c>
      <c r="C42" s="280">
        <v>8774909</v>
      </c>
      <c r="D42" s="184">
        <v>600000</v>
      </c>
      <c r="E42" s="184">
        <v>307440</v>
      </c>
      <c r="F42" s="144">
        <f>C42+D42+E42</f>
        <v>9682349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10054909</v>
      </c>
      <c r="D43" s="158">
        <f>+D38+D39</f>
        <v>605919</v>
      </c>
      <c r="E43" s="158">
        <f>+E38+E39</f>
        <v>307440</v>
      </c>
      <c r="F43" s="160">
        <f>+F38+F39</f>
        <v>10968268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10054909</v>
      </c>
      <c r="D47" s="158">
        <f>SUM(D48:D52)</f>
        <v>605919</v>
      </c>
      <c r="E47" s="158">
        <f>SUM(E48:E52)</f>
        <v>157000</v>
      </c>
      <c r="F47" s="160">
        <f>SUM(F48:F52)</f>
        <v>10817828</v>
      </c>
    </row>
    <row r="48" spans="1:6" ht="12" customHeight="1">
      <c r="A48" s="272" t="s">
        <v>53</v>
      </c>
      <c r="B48" s="106" t="s">
        <v>225</v>
      </c>
      <c r="C48" s="143">
        <v>5113300</v>
      </c>
      <c r="D48" s="141"/>
      <c r="E48" s="141">
        <v>252000</v>
      </c>
      <c r="F48" s="144">
        <f>C48+D48+E48</f>
        <v>5365300</v>
      </c>
    </row>
    <row r="49" spans="1:6" ht="12" customHeight="1">
      <c r="A49" s="272" t="s">
        <v>55</v>
      </c>
      <c r="B49" s="82" t="s">
        <v>226</v>
      </c>
      <c r="C49" s="148">
        <v>1140609</v>
      </c>
      <c r="D49" s="147"/>
      <c r="E49" s="147">
        <v>55440</v>
      </c>
      <c r="F49" s="144">
        <f>C49+D49+E49</f>
        <v>1196049</v>
      </c>
    </row>
    <row r="50" spans="1:6" ht="12" customHeight="1">
      <c r="A50" s="272" t="s">
        <v>57</v>
      </c>
      <c r="B50" s="82" t="s">
        <v>227</v>
      </c>
      <c r="C50" s="148">
        <v>3801000</v>
      </c>
      <c r="D50" s="147">
        <v>605919</v>
      </c>
      <c r="E50" s="147">
        <v>-150440</v>
      </c>
      <c r="F50" s="144">
        <f>C50+D50+E50</f>
        <v>4256479</v>
      </c>
    </row>
    <row r="51" spans="1:6" ht="12" customHeight="1">
      <c r="A51" s="272" t="s">
        <v>59</v>
      </c>
      <c r="B51" s="82" t="s">
        <v>228</v>
      </c>
      <c r="C51" s="148"/>
      <c r="D51" s="147"/>
      <c r="E51" s="14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47"/>
      <c r="E52" s="14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58">
        <f>SUM(D54:D56)</f>
        <v>0</v>
      </c>
      <c r="E53" s="159">
        <f>SUM(E54:E56)</f>
        <v>150440</v>
      </c>
      <c r="F53" s="159">
        <f>SUM(F54:F56)</f>
        <v>150440</v>
      </c>
    </row>
    <row r="54" spans="1:6" s="285" customFormat="1" ht="12" customHeight="1">
      <c r="A54" s="272" t="s">
        <v>67</v>
      </c>
      <c r="B54" s="106" t="s">
        <v>261</v>
      </c>
      <c r="C54" s="143"/>
      <c r="D54" s="141"/>
      <c r="E54" s="141">
        <v>150440</v>
      </c>
      <c r="F54" s="144">
        <f>C54+D54+E54</f>
        <v>150440</v>
      </c>
    </row>
    <row r="55" spans="1:6" ht="12" customHeight="1">
      <c r="A55" s="272" t="s">
        <v>69</v>
      </c>
      <c r="B55" s="82" t="s">
        <v>263</v>
      </c>
      <c r="C55" s="148"/>
      <c r="D55" s="147"/>
      <c r="E55" s="14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147"/>
      <c r="E56" s="14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147"/>
      <c r="E57" s="147"/>
      <c r="F57" s="286">
        <f>C57+D57</f>
        <v>0</v>
      </c>
    </row>
    <row r="58" spans="1:6" ht="12" customHeight="1">
      <c r="A58" s="223" t="s">
        <v>79</v>
      </c>
      <c r="B58" s="22" t="s">
        <v>479</v>
      </c>
      <c r="C58" s="287"/>
      <c r="D58" s="275"/>
      <c r="E58" s="275"/>
      <c r="F58" s="160">
        <f>C58+D58</f>
        <v>0</v>
      </c>
    </row>
    <row r="59" spans="1:6" ht="15" customHeight="1">
      <c r="A59" s="223" t="s">
        <v>280</v>
      </c>
      <c r="B59" s="288" t="s">
        <v>480</v>
      </c>
      <c r="C59" s="159">
        <f>+C47+C53+C58</f>
        <v>10054909</v>
      </c>
      <c r="D59" s="158">
        <f>+D47+D53+D58</f>
        <v>605919</v>
      </c>
      <c r="E59" s="158">
        <f>+E47+E53+E58</f>
        <v>307440</v>
      </c>
      <c r="F59" s="160">
        <f>+F47+F53+F58</f>
        <v>10968268</v>
      </c>
    </row>
    <row r="60" spans="3:6" ht="12.75">
      <c r="C60" s="289"/>
      <c r="D60" s="289"/>
      <c r="E60" s="289"/>
      <c r="F60" s="289"/>
    </row>
    <row r="61" spans="1:6" ht="15" customHeight="1">
      <c r="A61" s="255" t="s">
        <v>442</v>
      </c>
      <c r="B61" s="256"/>
      <c r="C61" s="257">
        <v>2</v>
      </c>
      <c r="D61" s="257"/>
      <c r="E61" s="257"/>
      <c r="F61" s="258">
        <f>C61+D61</f>
        <v>2</v>
      </c>
    </row>
    <row r="62" spans="1:6" ht="14.25" customHeight="1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G56" sqref="G56"/>
    </sheetView>
  </sheetViews>
  <sheetFormatPr defaultColWidth="9.00390625" defaultRowHeight="12.75"/>
  <cols>
    <col min="1" max="1" width="13.875" style="260" customWidth="1"/>
    <col min="2" max="2" width="54.50390625" style="261" customWidth="1"/>
    <col min="3" max="6" width="15.875" style="261" customWidth="1"/>
    <col min="7" max="16384" width="9.375" style="261" customWidth="1"/>
  </cols>
  <sheetData>
    <row r="1" ht="12.75">
      <c r="F1" s="262" t="s">
        <v>484</v>
      </c>
    </row>
    <row r="2" spans="1:6" s="263" customFormat="1" ht="15.75">
      <c r="A2" s="206"/>
      <c r="B2" s="207"/>
      <c r="C2" s="208"/>
      <c r="D2" s="208"/>
      <c r="E2" s="208"/>
      <c r="F2" s="209" t="s">
        <v>485</v>
      </c>
    </row>
    <row r="3" spans="1:6" s="266" customFormat="1" ht="25.5" customHeight="1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57155371</v>
      </c>
      <c r="D9" s="158">
        <f>SUM(D10:D20)</f>
        <v>0</v>
      </c>
      <c r="E9" s="158"/>
      <c r="F9" s="160">
        <f>SUM(F10:F20)</f>
        <v>57155371</v>
      </c>
    </row>
    <row r="10" spans="1:6" s="270" customFormat="1" ht="12" customHeight="1">
      <c r="A10" s="271" t="s">
        <v>53</v>
      </c>
      <c r="B10" s="79" t="s">
        <v>112</v>
      </c>
      <c r="C10" s="290">
        <v>13322790</v>
      </c>
      <c r="D10" s="176"/>
      <c r="E10" s="176"/>
      <c r="F10" s="291">
        <f aca="true" t="shared" si="0" ref="F10:F20">C10+D10</f>
        <v>13322790</v>
      </c>
    </row>
    <row r="11" spans="1:6" s="270" customFormat="1" ht="12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>
        <v>36670557</v>
      </c>
      <c r="D14" s="147"/>
      <c r="E14" s="147"/>
      <c r="F14" s="286">
        <f t="shared" si="0"/>
        <v>36670557</v>
      </c>
    </row>
    <row r="15" spans="1:6" s="270" customFormat="1" ht="12" customHeight="1">
      <c r="A15" s="272" t="s">
        <v>63</v>
      </c>
      <c r="B15" s="82" t="s">
        <v>456</v>
      </c>
      <c r="C15" s="148">
        <v>6860024</v>
      </c>
      <c r="D15" s="147"/>
      <c r="E15" s="147"/>
      <c r="F15" s="286">
        <f t="shared" si="0"/>
        <v>6860024</v>
      </c>
    </row>
    <row r="16" spans="1:6" s="270" customFormat="1" ht="12" customHeight="1">
      <c r="A16" s="272" t="s">
        <v>232</v>
      </c>
      <c r="B16" s="107" t="s">
        <v>457</v>
      </c>
      <c r="C16" s="148">
        <v>302000</v>
      </c>
      <c r="D16" s="147"/>
      <c r="E16" s="147"/>
      <c r="F16" s="286">
        <f t="shared" si="0"/>
        <v>302000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20.2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57155371</v>
      </c>
      <c r="D38" s="158">
        <f>+D9+D21+D26+D27+D32+D36+D37</f>
        <v>0</v>
      </c>
      <c r="E38" s="158"/>
      <c r="F38" s="160">
        <f>+F9+F21+F26+F27+F32+F36+F37</f>
        <v>57155371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110115917</v>
      </c>
      <c r="D39" s="158">
        <f>+D40+D41+D42</f>
        <v>1151283</v>
      </c>
      <c r="E39" s="158">
        <f>+E40+E41+E42</f>
        <v>489300</v>
      </c>
      <c r="F39" s="160">
        <f>+F40+F41+F42</f>
        <v>111756500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249413</v>
      </c>
      <c r="E40" s="141"/>
      <c r="F40" s="144">
        <f>C40+D40+E40</f>
        <v>249413</v>
      </c>
    </row>
    <row r="41" spans="1:6" s="273" customFormat="1" ht="12" customHeight="1">
      <c r="A41" s="277" t="s">
        <v>470</v>
      </c>
      <c r="B41" s="82" t="s">
        <v>471</v>
      </c>
      <c r="C41" s="164"/>
      <c r="D41" s="165"/>
      <c r="E41" s="165"/>
      <c r="F41" s="144">
        <f>C41+D41+E41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110115917</v>
      </c>
      <c r="D42" s="184">
        <v>901870</v>
      </c>
      <c r="E42" s="184">
        <v>489300</v>
      </c>
      <c r="F42" s="144">
        <f>C42+D42+E42</f>
        <v>111507087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167271288</v>
      </c>
      <c r="D43" s="158">
        <f>+D38+D39</f>
        <v>1151283</v>
      </c>
      <c r="E43" s="158">
        <f>+E38+E39</f>
        <v>489300</v>
      </c>
      <c r="F43" s="160">
        <f>+F38+F39</f>
        <v>168911871</v>
      </c>
    </row>
    <row r="44" spans="1:6" s="273" customFormat="1" ht="15" customHeight="1">
      <c r="A44" s="246"/>
      <c r="B44" s="247"/>
      <c r="C44" s="248"/>
      <c r="F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167271288</v>
      </c>
      <c r="D47" s="169">
        <f>SUM(D48:D52)</f>
        <v>1151283</v>
      </c>
      <c r="E47" s="169">
        <f>SUM(E48:E52)</f>
        <v>291261</v>
      </c>
      <c r="F47" s="160">
        <f>SUM(F48:F52)</f>
        <v>168713832</v>
      </c>
    </row>
    <row r="48" spans="1:6" ht="12" customHeight="1">
      <c r="A48" s="272" t="s">
        <v>53</v>
      </c>
      <c r="B48" s="106" t="s">
        <v>225</v>
      </c>
      <c r="C48" s="143">
        <v>56326033</v>
      </c>
      <c r="D48" s="296">
        <v>729076</v>
      </c>
      <c r="E48" s="296">
        <v>1497454</v>
      </c>
      <c r="F48" s="144">
        <f>C48+D48+E48</f>
        <v>58552563</v>
      </c>
    </row>
    <row r="49" spans="1:6" ht="12" customHeight="1">
      <c r="A49" s="272" t="s">
        <v>55</v>
      </c>
      <c r="B49" s="82" t="s">
        <v>226</v>
      </c>
      <c r="C49" s="148">
        <v>13363583</v>
      </c>
      <c r="D49" s="297">
        <v>172794</v>
      </c>
      <c r="E49" s="297">
        <v>329446</v>
      </c>
      <c r="F49" s="144">
        <f>C49+D49+E49</f>
        <v>13865823</v>
      </c>
    </row>
    <row r="50" spans="1:6" ht="12" customHeight="1">
      <c r="A50" s="272" t="s">
        <v>57</v>
      </c>
      <c r="B50" s="82" t="s">
        <v>227</v>
      </c>
      <c r="C50" s="148">
        <v>97581672</v>
      </c>
      <c r="D50" s="297">
        <v>249413</v>
      </c>
      <c r="E50" s="297">
        <v>-1535639</v>
      </c>
      <c r="F50" s="144">
        <f>C50+D50+E50</f>
        <v>96295446</v>
      </c>
    </row>
    <row r="51" spans="1:6" ht="12" customHeight="1">
      <c r="A51" s="272" t="s">
        <v>59</v>
      </c>
      <c r="B51" s="82" t="s">
        <v>228</v>
      </c>
      <c r="C51" s="148"/>
      <c r="D51" s="297"/>
      <c r="E51" s="29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297"/>
      <c r="E52" s="29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59">
        <f>SUM(E54:E56)</f>
        <v>198039</v>
      </c>
      <c r="F53" s="160">
        <f>SUM(F54:F56)</f>
        <v>198039</v>
      </c>
    </row>
    <row r="54" spans="1:6" s="285" customFormat="1" ht="12" customHeight="1">
      <c r="A54" s="272" t="s">
        <v>67</v>
      </c>
      <c r="B54" s="106" t="s">
        <v>261</v>
      </c>
      <c r="C54" s="143"/>
      <c r="D54" s="296"/>
      <c r="E54" s="296">
        <v>198039</v>
      </c>
      <c r="F54" s="144">
        <f>C54+D54+E54</f>
        <v>198039</v>
      </c>
    </row>
    <row r="55" spans="1:6" ht="12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2.75">
      <c r="A59" s="223" t="s">
        <v>280</v>
      </c>
      <c r="B59" s="288" t="s">
        <v>480</v>
      </c>
      <c r="C59" s="159">
        <f>+C47+C53+C58</f>
        <v>167271288</v>
      </c>
      <c r="D59" s="169">
        <f>+D47+D53+D58</f>
        <v>1151283</v>
      </c>
      <c r="E59" s="169">
        <f>+E47+E53+E58</f>
        <v>489300</v>
      </c>
      <c r="F59" s="160">
        <f>+F47+F53+F58</f>
        <v>168911871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24</v>
      </c>
      <c r="D61" s="257"/>
      <c r="E61" s="257"/>
      <c r="F61" s="258">
        <f>C61+D61</f>
        <v>24</v>
      </c>
    </row>
    <row r="62" spans="1:6" ht="12.75">
      <c r="A62" s="255" t="s">
        <v>443</v>
      </c>
      <c r="B62" s="256"/>
      <c r="C62" s="257">
        <v>0</v>
      </c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F54" sqref="F54"/>
    </sheetView>
  </sheetViews>
  <sheetFormatPr defaultColWidth="9.00390625" defaultRowHeight="12.75"/>
  <cols>
    <col min="1" max="1" width="13.875" style="260" customWidth="1"/>
    <col min="2" max="2" width="55.875" style="261" customWidth="1"/>
    <col min="3" max="6" width="15.875" style="261" customWidth="1"/>
    <col min="7" max="16384" width="9.375" style="261" customWidth="1"/>
  </cols>
  <sheetData>
    <row r="1" ht="12.75">
      <c r="F1" s="262" t="s">
        <v>488</v>
      </c>
    </row>
    <row r="2" spans="1:6" s="263" customFormat="1" ht="15.75">
      <c r="A2" s="206"/>
      <c r="B2" s="207"/>
      <c r="C2" s="208"/>
      <c r="D2" s="208"/>
      <c r="E2" s="208"/>
      <c r="F2" s="209" t="s">
        <v>489</v>
      </c>
    </row>
    <row r="3" spans="1:6" s="266" customFormat="1" ht="25.5" customHeight="1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446</v>
      </c>
      <c r="C4" s="313"/>
      <c r="D4" s="313"/>
      <c r="E4" s="214"/>
      <c r="F4" s="265" t="s">
        <v>454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40235428</v>
      </c>
      <c r="D9" s="158">
        <f>SUM(D10:D20)</f>
        <v>0</v>
      </c>
      <c r="E9" s="158"/>
      <c r="F9" s="160">
        <f>SUM(F10:F20)</f>
        <v>40235428</v>
      </c>
    </row>
    <row r="10" spans="1:6" s="270" customFormat="1" ht="12" customHeight="1">
      <c r="A10" s="271" t="s">
        <v>53</v>
      </c>
      <c r="B10" s="79" t="s">
        <v>112</v>
      </c>
      <c r="C10" s="290"/>
      <c r="D10" s="176"/>
      <c r="E10" s="176"/>
      <c r="F10" s="291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>
        <v>36670557</v>
      </c>
      <c r="D14" s="147"/>
      <c r="E14" s="147"/>
      <c r="F14" s="286">
        <f t="shared" si="0"/>
        <v>36670557</v>
      </c>
    </row>
    <row r="15" spans="1:6" s="270" customFormat="1" ht="12" customHeight="1">
      <c r="A15" s="272" t="s">
        <v>63</v>
      </c>
      <c r="B15" s="82" t="s">
        <v>456</v>
      </c>
      <c r="C15" s="148">
        <v>3262871</v>
      </c>
      <c r="D15" s="147"/>
      <c r="E15" s="147"/>
      <c r="F15" s="286">
        <f t="shared" si="0"/>
        <v>3262871</v>
      </c>
    </row>
    <row r="16" spans="1:6" s="270" customFormat="1" ht="12" customHeight="1">
      <c r="A16" s="272" t="s">
        <v>232</v>
      </c>
      <c r="B16" s="107" t="s">
        <v>457</v>
      </c>
      <c r="C16" s="148">
        <v>302000</v>
      </c>
      <c r="D16" s="147"/>
      <c r="E16" s="147"/>
      <c r="F16" s="286">
        <f t="shared" si="0"/>
        <v>302000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18.7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40235428</v>
      </c>
      <c r="D38" s="158">
        <f>+D9+D21+D26+D27+D32+D36+D37</f>
        <v>0</v>
      </c>
      <c r="E38" s="158"/>
      <c r="F38" s="160">
        <f>+F9+F21+F26+F27+F32+F36+F37</f>
        <v>40235428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109467298</v>
      </c>
      <c r="D39" s="158">
        <f>+D40+D41+D42</f>
        <v>1151283</v>
      </c>
      <c r="E39" s="158">
        <f>+E40+E41+E42</f>
        <v>247744</v>
      </c>
      <c r="F39" s="160">
        <f>+F40+F41+F42</f>
        <v>110866325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249413</v>
      </c>
      <c r="E40" s="141"/>
      <c r="F40" s="144">
        <f>C40+D40</f>
        <v>249413</v>
      </c>
    </row>
    <row r="41" spans="1:6" s="273" customFormat="1" ht="12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109467298</v>
      </c>
      <c r="D42" s="184">
        <v>901870</v>
      </c>
      <c r="E42" s="184">
        <v>247744</v>
      </c>
      <c r="F42" s="294">
        <f>C42+D42+E42</f>
        <v>110616912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149702726</v>
      </c>
      <c r="D43" s="158">
        <f>+D38+D39</f>
        <v>1151283</v>
      </c>
      <c r="E43" s="158">
        <f>+E38+E39</f>
        <v>247744</v>
      </c>
      <c r="F43" s="160">
        <f>+F38+F39</f>
        <v>151101753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149702726</v>
      </c>
      <c r="D47" s="169">
        <f>SUM(D48:D52)</f>
        <v>1151283</v>
      </c>
      <c r="E47" s="169">
        <f>SUM(E48:E52)</f>
        <v>49705</v>
      </c>
      <c r="F47" s="160">
        <f>SUM(F48:F52)</f>
        <v>150903714</v>
      </c>
    </row>
    <row r="48" spans="1:6" ht="12" customHeight="1">
      <c r="A48" s="272" t="s">
        <v>53</v>
      </c>
      <c r="B48" s="106" t="s">
        <v>225</v>
      </c>
      <c r="C48" s="143">
        <v>52915580</v>
      </c>
      <c r="D48" s="175">
        <v>729076</v>
      </c>
      <c r="E48" s="176">
        <v>1299938</v>
      </c>
      <c r="F48" s="177">
        <f>C48+D48+E48</f>
        <v>54944594</v>
      </c>
    </row>
    <row r="49" spans="1:6" ht="12" customHeight="1">
      <c r="A49" s="272" t="s">
        <v>55</v>
      </c>
      <c r="B49" s="82" t="s">
        <v>226</v>
      </c>
      <c r="C49" s="148">
        <v>12551973</v>
      </c>
      <c r="D49" s="178">
        <v>172794</v>
      </c>
      <c r="E49" s="147">
        <v>285406</v>
      </c>
      <c r="F49" s="179">
        <f>C49+D49+E49</f>
        <v>13010173</v>
      </c>
    </row>
    <row r="50" spans="1:6" ht="12" customHeight="1">
      <c r="A50" s="272" t="s">
        <v>57</v>
      </c>
      <c r="B50" s="82" t="s">
        <v>227</v>
      </c>
      <c r="C50" s="148">
        <v>84235173</v>
      </c>
      <c r="D50" s="178">
        <v>249413</v>
      </c>
      <c r="E50" s="147">
        <v>-1535639</v>
      </c>
      <c r="F50" s="179">
        <f>C50+D50+E50</f>
        <v>82948947</v>
      </c>
    </row>
    <row r="51" spans="1:6" ht="12" customHeight="1">
      <c r="A51" s="272" t="s">
        <v>59</v>
      </c>
      <c r="B51" s="82" t="s">
        <v>228</v>
      </c>
      <c r="C51" s="148"/>
      <c r="D51" s="178"/>
      <c r="E51" s="147"/>
      <c r="F51" s="179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83"/>
      <c r="E52" s="184"/>
      <c r="F52" s="185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69">
        <f>SUM(E54:E56)</f>
        <v>198039</v>
      </c>
      <c r="F53" s="160">
        <f>SUM(F54:F56)</f>
        <v>198039</v>
      </c>
    </row>
    <row r="54" spans="1:6" s="285" customFormat="1" ht="12" customHeight="1">
      <c r="A54" s="272" t="s">
        <v>67</v>
      </c>
      <c r="B54" s="106" t="s">
        <v>261</v>
      </c>
      <c r="C54" s="143"/>
      <c r="D54" s="296"/>
      <c r="E54" s="296">
        <v>198039</v>
      </c>
      <c r="F54" s="179">
        <f>C54+D54+E54</f>
        <v>198039</v>
      </c>
    </row>
    <row r="55" spans="1:6" ht="12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2.75">
      <c r="A59" s="223" t="s">
        <v>280</v>
      </c>
      <c r="B59" s="288" t="s">
        <v>480</v>
      </c>
      <c r="C59" s="159">
        <f>+C47+C53+C58</f>
        <v>149702726</v>
      </c>
      <c r="D59" s="169">
        <f>+D47+D53+D58</f>
        <v>1151283</v>
      </c>
      <c r="E59" s="169">
        <f>+E47+E53+E58</f>
        <v>247744</v>
      </c>
      <c r="F59" s="160">
        <f>+F47+F53+F58</f>
        <v>151101753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20</v>
      </c>
      <c r="D61" s="257"/>
      <c r="E61" s="257"/>
      <c r="F61" s="258">
        <f>C61+D61</f>
        <v>20</v>
      </c>
    </row>
    <row r="62" spans="1:6" ht="12.75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F62"/>
  <sheetViews>
    <sheetView zoomScale="115" zoomScaleNormal="115" workbookViewId="0" topLeftCell="A1">
      <selection activeCell="F2" sqref="F2"/>
    </sheetView>
  </sheetViews>
  <sheetFormatPr defaultColWidth="9.00390625" defaultRowHeight="12.75"/>
  <cols>
    <col min="1" max="1" width="12.875" style="0" customWidth="1"/>
    <col min="2" max="2" width="55.875" style="0" customWidth="1"/>
    <col min="3" max="3" width="12.875" style="0" customWidth="1"/>
    <col min="4" max="4" width="17.125" style="0" customWidth="1"/>
    <col min="5" max="5" width="14.50390625" style="0" customWidth="1"/>
    <col min="6" max="6" width="15.375" style="0" customWidth="1"/>
    <col min="7" max="16384" width="12.875" style="0" customWidth="1"/>
  </cols>
  <sheetData>
    <row r="1" spans="1:6" ht="12.75">
      <c r="A1" s="260"/>
      <c r="B1" s="261"/>
      <c r="C1" s="261"/>
      <c r="D1" s="261"/>
      <c r="E1" s="261"/>
      <c r="F1" s="262" t="s">
        <v>490</v>
      </c>
    </row>
    <row r="2" spans="1:6" ht="15.75">
      <c r="A2" s="206"/>
      <c r="B2" s="207"/>
      <c r="C2" s="208"/>
      <c r="D2" s="208"/>
      <c r="E2" s="208"/>
      <c r="F2" s="299" t="s">
        <v>491</v>
      </c>
    </row>
    <row r="3" spans="1:6" ht="24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ht="24">
      <c r="A4" s="264" t="s">
        <v>419</v>
      </c>
      <c r="B4" s="313" t="s">
        <v>449</v>
      </c>
      <c r="C4" s="313"/>
      <c r="D4" s="313"/>
      <c r="E4" s="214"/>
      <c r="F4" s="265" t="s">
        <v>454</v>
      </c>
    </row>
    <row r="5" spans="1:6" ht="13.5">
      <c r="A5" s="216"/>
      <c r="B5" s="216"/>
      <c r="C5" s="217"/>
      <c r="D5" s="218"/>
      <c r="E5" s="218"/>
      <c r="F5" s="217"/>
    </row>
    <row r="6" spans="1:6" ht="32.25" customHeight="1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ht="12.75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ht="12.75" customHeight="1">
      <c r="A8" s="314" t="s">
        <v>318</v>
      </c>
      <c r="B8" s="314"/>
      <c r="C8" s="314"/>
      <c r="D8" s="314"/>
      <c r="E8" s="314"/>
      <c r="F8" s="314"/>
    </row>
    <row r="9" spans="1:6" ht="11.25" customHeight="1">
      <c r="A9" s="223" t="s">
        <v>51</v>
      </c>
      <c r="B9" s="269" t="s">
        <v>455</v>
      </c>
      <c r="C9" s="159">
        <f>SUM(C10:C20)</f>
        <v>16919943</v>
      </c>
      <c r="D9" s="158">
        <f>SUM(D10:D20)</f>
        <v>0</v>
      </c>
      <c r="E9" s="158"/>
      <c r="F9" s="160">
        <f>SUM(F10:F20)</f>
        <v>16919943</v>
      </c>
    </row>
    <row r="10" spans="1:6" ht="11.25" customHeight="1">
      <c r="A10" s="271" t="s">
        <v>53</v>
      </c>
      <c r="B10" s="79" t="s">
        <v>112</v>
      </c>
      <c r="C10" s="290">
        <v>13322790</v>
      </c>
      <c r="D10" s="176"/>
      <c r="E10" s="176"/>
      <c r="F10" s="291">
        <f aca="true" t="shared" si="0" ref="F10:F20">C10+D10</f>
        <v>13322790</v>
      </c>
    </row>
    <row r="11" spans="1:6" ht="11.25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ht="11.25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ht="11.25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ht="11.25" customHeight="1">
      <c r="A14" s="272" t="s">
        <v>61</v>
      </c>
      <c r="B14" s="82" t="s">
        <v>120</v>
      </c>
      <c r="C14" s="148"/>
      <c r="D14" s="147"/>
      <c r="E14" s="147"/>
      <c r="F14" s="286">
        <f t="shared" si="0"/>
        <v>0</v>
      </c>
    </row>
    <row r="15" spans="1:6" ht="11.25" customHeight="1">
      <c r="A15" s="272" t="s">
        <v>63</v>
      </c>
      <c r="B15" s="82" t="s">
        <v>456</v>
      </c>
      <c r="C15" s="148">
        <v>3597153</v>
      </c>
      <c r="D15" s="147"/>
      <c r="E15" s="147"/>
      <c r="F15" s="286">
        <f t="shared" si="0"/>
        <v>3597153</v>
      </c>
    </row>
    <row r="16" spans="1:6" ht="11.25" customHeight="1">
      <c r="A16" s="272" t="s">
        <v>232</v>
      </c>
      <c r="B16" s="107" t="s">
        <v>457</v>
      </c>
      <c r="C16" s="148"/>
      <c r="D16" s="147"/>
      <c r="E16" s="147"/>
      <c r="F16" s="286">
        <f t="shared" si="0"/>
        <v>0</v>
      </c>
    </row>
    <row r="17" spans="1:6" ht="11.25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ht="11.25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ht="11.25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ht="11.25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ht="11.25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ht="11.25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ht="11.25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ht="11.25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ht="11.25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ht="11.25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ht="19.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ht="11.25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ht="11.25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ht="11.25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ht="11.25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ht="11.25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ht="11.25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ht="11.25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ht="11.25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ht="11.25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ht="11.25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ht="11.25" customHeight="1">
      <c r="A38" s="223" t="s">
        <v>155</v>
      </c>
      <c r="B38" s="22" t="s">
        <v>467</v>
      </c>
      <c r="C38" s="160">
        <f>+C9+C21+C26+C27+C32+C36+C37</f>
        <v>16919943</v>
      </c>
      <c r="D38" s="158">
        <f>+D9+D21+D26+D27+D32+D36+D37</f>
        <v>0</v>
      </c>
      <c r="E38" s="158"/>
      <c r="F38" s="160">
        <f>+F9+F21+F26+F27+F32+F36+F37</f>
        <v>16919943</v>
      </c>
    </row>
    <row r="39" spans="1:6" ht="11.25" customHeight="1">
      <c r="A39" s="279" t="s">
        <v>306</v>
      </c>
      <c r="B39" s="22" t="s">
        <v>468</v>
      </c>
      <c r="C39" s="160">
        <f>+C40+C41+C42</f>
        <v>648619</v>
      </c>
      <c r="D39" s="158">
        <f>+D40+D41+D42</f>
        <v>0</v>
      </c>
      <c r="E39" s="160">
        <f>+E40+E41+E42</f>
        <v>241556</v>
      </c>
      <c r="F39" s="160">
        <f>+F40+F41+F42</f>
        <v>890175</v>
      </c>
    </row>
    <row r="40" spans="1:6" ht="11.25" customHeight="1">
      <c r="A40" s="277" t="s">
        <v>469</v>
      </c>
      <c r="B40" s="106" t="s">
        <v>390</v>
      </c>
      <c r="C40" s="143"/>
      <c r="D40" s="141"/>
      <c r="E40" s="141"/>
      <c r="F40" s="144">
        <f>C40+D40</f>
        <v>0</v>
      </c>
    </row>
    <row r="41" spans="1:6" ht="11.25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ht="20.25" customHeight="1">
      <c r="A42" s="272" t="s">
        <v>472</v>
      </c>
      <c r="B42" s="278" t="s">
        <v>473</v>
      </c>
      <c r="C42" s="280">
        <v>648619</v>
      </c>
      <c r="D42" s="184"/>
      <c r="E42" s="184">
        <v>241556</v>
      </c>
      <c r="F42" s="144">
        <f>C42+D42+E42</f>
        <v>890175</v>
      </c>
    </row>
    <row r="43" spans="1:6" ht="11.25" customHeight="1">
      <c r="A43" s="279" t="s">
        <v>308</v>
      </c>
      <c r="B43" s="281" t="s">
        <v>474</v>
      </c>
      <c r="C43" s="160">
        <f>+C38+C39</f>
        <v>17568562</v>
      </c>
      <c r="D43" s="158">
        <f>+D38+D39</f>
        <v>0</v>
      </c>
      <c r="E43" s="158"/>
      <c r="F43" s="160">
        <f>+F38+F39</f>
        <v>17810118</v>
      </c>
    </row>
    <row r="44" spans="1:6" ht="11.25" customHeight="1">
      <c r="A44" s="246"/>
      <c r="B44" s="247"/>
      <c r="C44" s="248"/>
      <c r="D44" s="273"/>
      <c r="E44" s="273"/>
      <c r="F44" s="273"/>
    </row>
    <row r="45" spans="1:6" ht="11.25" customHeight="1">
      <c r="A45" s="282"/>
      <c r="B45" s="283"/>
      <c r="C45" s="284"/>
      <c r="D45" s="261"/>
      <c r="E45" s="261"/>
      <c r="F45" s="261"/>
    </row>
    <row r="46" spans="1:6" ht="11.25" customHeight="1">
      <c r="A46" s="314" t="s">
        <v>319</v>
      </c>
      <c r="B46" s="314"/>
      <c r="C46" s="314"/>
      <c r="D46" s="314"/>
      <c r="E46" s="314"/>
      <c r="F46" s="314"/>
    </row>
    <row r="47" spans="1:6" ht="11.25" customHeight="1">
      <c r="A47" s="223" t="s">
        <v>51</v>
      </c>
      <c r="B47" s="22" t="s">
        <v>475</v>
      </c>
      <c r="C47" s="159">
        <f>SUM(C48:C52)</f>
        <v>17568562</v>
      </c>
      <c r="D47" s="169">
        <f>SUM(D48:D52)</f>
        <v>0</v>
      </c>
      <c r="E47" s="159">
        <f>SUM(E48:E52)</f>
        <v>241556</v>
      </c>
      <c r="F47" s="160">
        <f>SUM(F48:F52)</f>
        <v>17810118</v>
      </c>
    </row>
    <row r="48" spans="1:6" ht="11.25" customHeight="1">
      <c r="A48" s="272" t="s">
        <v>53</v>
      </c>
      <c r="B48" s="106" t="s">
        <v>225</v>
      </c>
      <c r="C48" s="143">
        <v>3410453</v>
      </c>
      <c r="D48" s="296"/>
      <c r="E48" s="296">
        <v>197516</v>
      </c>
      <c r="F48" s="144">
        <f>C48+D48+E48</f>
        <v>3607969</v>
      </c>
    </row>
    <row r="49" spans="1:6" ht="11.25" customHeight="1">
      <c r="A49" s="272" t="s">
        <v>55</v>
      </c>
      <c r="B49" s="82" t="s">
        <v>226</v>
      </c>
      <c r="C49" s="148">
        <v>811610</v>
      </c>
      <c r="D49" s="297"/>
      <c r="E49" s="297">
        <v>44040</v>
      </c>
      <c r="F49" s="144">
        <f>C49+D49+E49</f>
        <v>855650</v>
      </c>
    </row>
    <row r="50" spans="1:6" ht="11.25" customHeight="1">
      <c r="A50" s="272" t="s">
        <v>57</v>
      </c>
      <c r="B50" s="82" t="s">
        <v>227</v>
      </c>
      <c r="C50" s="148">
        <v>13346499</v>
      </c>
      <c r="D50" s="297"/>
      <c r="E50" s="297"/>
      <c r="F50" s="144">
        <f>C50+D50+E50</f>
        <v>13346499</v>
      </c>
    </row>
    <row r="51" spans="1:6" ht="11.25" customHeight="1">
      <c r="A51" s="272" t="s">
        <v>59</v>
      </c>
      <c r="B51" s="82" t="s">
        <v>228</v>
      </c>
      <c r="C51" s="148"/>
      <c r="D51" s="297"/>
      <c r="E51" s="297"/>
      <c r="F51" s="286">
        <f>C51+D51</f>
        <v>0</v>
      </c>
    </row>
    <row r="52" spans="1:6" ht="11.25" customHeight="1">
      <c r="A52" s="272" t="s">
        <v>61</v>
      </c>
      <c r="B52" s="82" t="s">
        <v>230</v>
      </c>
      <c r="C52" s="148"/>
      <c r="D52" s="297"/>
      <c r="E52" s="297"/>
      <c r="F52" s="286">
        <f>C52+D52</f>
        <v>0</v>
      </c>
    </row>
    <row r="53" spans="1:6" ht="11.25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69"/>
      <c r="F53" s="160">
        <f>SUM(F54:F56)</f>
        <v>0</v>
      </c>
    </row>
    <row r="54" spans="1:6" ht="11.25" customHeight="1">
      <c r="A54" s="272" t="s">
        <v>67</v>
      </c>
      <c r="B54" s="106" t="s">
        <v>261</v>
      </c>
      <c r="C54" s="143"/>
      <c r="D54" s="296"/>
      <c r="E54" s="296"/>
      <c r="F54" s="144">
        <f>C54+D54</f>
        <v>0</v>
      </c>
    </row>
    <row r="55" spans="1:6" ht="11.25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1.25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9.5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1.2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1.25" customHeight="1">
      <c r="A59" s="223" t="s">
        <v>280</v>
      </c>
      <c r="B59" s="288" t="s">
        <v>480</v>
      </c>
      <c r="C59" s="159">
        <f>+C47+C53+C58</f>
        <v>17568562</v>
      </c>
      <c r="D59" s="169">
        <f>+D47+D53+D58</f>
        <v>0</v>
      </c>
      <c r="E59" s="159">
        <f>+E47+E53+E58</f>
        <v>241556</v>
      </c>
      <c r="F59" s="160">
        <f>+F47+F53+F58</f>
        <v>17810118</v>
      </c>
    </row>
    <row r="60" spans="1:6" ht="12.75">
      <c r="A60" s="260"/>
      <c r="B60" s="261"/>
      <c r="C60" s="289"/>
      <c r="D60" s="261"/>
      <c r="E60" s="261"/>
      <c r="F60" s="289"/>
    </row>
    <row r="61" spans="1:6" ht="12.75">
      <c r="A61" s="255" t="s">
        <v>442</v>
      </c>
      <c r="B61" s="256"/>
      <c r="C61" s="257">
        <v>4</v>
      </c>
      <c r="D61" s="257"/>
      <c r="E61" s="257"/>
      <c r="F61" s="258">
        <f>C61+D61</f>
        <v>4</v>
      </c>
    </row>
    <row r="62" spans="1:6" ht="12.75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/>
  <pageMargins left="0.7875" right="0.7875" top="0.8861111111111111" bottom="1.0527777777777778" header="0.5118055555555555" footer="0.7875"/>
  <pageSetup horizontalDpi="300" verticalDpi="300" orientation="portrait" paperSize="9" scale="70"/>
  <headerFooter alignWithMargins="0"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D64" sqref="D64"/>
    </sheetView>
  </sheetViews>
  <sheetFormatPr defaultColWidth="9.00390625" defaultRowHeight="12.75"/>
  <cols>
    <col min="1" max="1" width="13.875" style="260" customWidth="1"/>
    <col min="2" max="2" width="54.50390625" style="261" customWidth="1"/>
    <col min="3" max="6" width="15.875" style="261" customWidth="1"/>
    <col min="7" max="16384" width="9.375" style="261" customWidth="1"/>
  </cols>
  <sheetData>
    <row r="1" ht="12.75">
      <c r="F1" s="262" t="s">
        <v>492</v>
      </c>
    </row>
    <row r="2" spans="1:6" s="263" customFormat="1" ht="15.75">
      <c r="A2" s="206"/>
      <c r="B2" s="207"/>
      <c r="C2" s="208"/>
      <c r="D2" s="208"/>
      <c r="E2" s="208"/>
      <c r="F2" s="209" t="s">
        <v>493</v>
      </c>
    </row>
    <row r="3" spans="1:6" s="266" customFormat="1" ht="25.5" customHeight="1">
      <c r="A3" s="264" t="s">
        <v>452</v>
      </c>
      <c r="B3" s="313" t="s">
        <v>494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590000</v>
      </c>
      <c r="D9" s="158">
        <f>SUM(D10:D20)</f>
        <v>0</v>
      </c>
      <c r="E9" s="158"/>
      <c r="F9" s="160">
        <f>SUM(F10:F20)</f>
        <v>590000</v>
      </c>
    </row>
    <row r="10" spans="1:6" s="270" customFormat="1" ht="12" customHeight="1">
      <c r="A10" s="271" t="s">
        <v>53</v>
      </c>
      <c r="B10" s="79" t="s">
        <v>112</v>
      </c>
      <c r="C10" s="290"/>
      <c r="D10" s="175"/>
      <c r="E10" s="176"/>
      <c r="F10" s="177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>
        <v>190000</v>
      </c>
      <c r="D11" s="178"/>
      <c r="E11" s="147"/>
      <c r="F11" s="179">
        <f t="shared" si="0"/>
        <v>190000</v>
      </c>
    </row>
    <row r="12" spans="1:6" s="270" customFormat="1" ht="12" customHeight="1">
      <c r="A12" s="272" t="s">
        <v>57</v>
      </c>
      <c r="B12" s="82" t="s">
        <v>116</v>
      </c>
      <c r="C12" s="148">
        <v>400000</v>
      </c>
      <c r="D12" s="178"/>
      <c r="E12" s="147"/>
      <c r="F12" s="179">
        <f t="shared" si="0"/>
        <v>400000</v>
      </c>
    </row>
    <row r="13" spans="1:6" s="270" customFormat="1" ht="12" customHeight="1">
      <c r="A13" s="272" t="s">
        <v>59</v>
      </c>
      <c r="B13" s="82" t="s">
        <v>118</v>
      </c>
      <c r="C13" s="147"/>
      <c r="D13" s="178"/>
      <c r="E13" s="147"/>
      <c r="F13" s="179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7"/>
      <c r="D14" s="178"/>
      <c r="E14" s="147"/>
      <c r="F14" s="179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7"/>
      <c r="D15" s="178"/>
      <c r="E15" s="147"/>
      <c r="F15" s="179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7"/>
      <c r="D16" s="178"/>
      <c r="E16" s="147"/>
      <c r="F16" s="179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5"/>
      <c r="D17" s="178"/>
      <c r="E17" s="147"/>
      <c r="F17" s="179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7"/>
      <c r="D18" s="178"/>
      <c r="E18" s="147"/>
      <c r="F18" s="179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4"/>
      <c r="D19" s="178"/>
      <c r="E19" s="147"/>
      <c r="F19" s="179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4"/>
      <c r="D20" s="183"/>
      <c r="E20" s="184"/>
      <c r="F20" s="185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8">
        <f>SUM(C22:C24)</f>
        <v>0</v>
      </c>
      <c r="D21" s="274">
        <f>SUM(D22:D24)</f>
        <v>0</v>
      </c>
      <c r="E21" s="158"/>
      <c r="F21" s="159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7"/>
      <c r="D22" s="175"/>
      <c r="E22" s="176"/>
      <c r="F22" s="177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7"/>
      <c r="D23" s="178"/>
      <c r="E23" s="147"/>
      <c r="F23" s="179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7"/>
      <c r="D24" s="178"/>
      <c r="E24" s="147"/>
      <c r="F24" s="179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7"/>
      <c r="D25" s="183"/>
      <c r="E25" s="184"/>
      <c r="F25" s="185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75"/>
      <c r="D26" s="276"/>
      <c r="E26" s="275"/>
      <c r="F26" s="159"/>
    </row>
    <row r="27" spans="1:6" s="273" customFormat="1" ht="21.75" customHeight="1">
      <c r="A27" s="223" t="s">
        <v>280</v>
      </c>
      <c r="B27" s="22" t="s">
        <v>462</v>
      </c>
      <c r="C27" s="158">
        <f>+C28+C29+C30</f>
        <v>0</v>
      </c>
      <c r="D27" s="274">
        <f>+D28+D29+D30</f>
        <v>0</v>
      </c>
      <c r="E27" s="158"/>
      <c r="F27" s="159">
        <f>+F28+F29+F30</f>
        <v>0</v>
      </c>
    </row>
    <row r="28" spans="1:6" s="273" customFormat="1" ht="21.75" customHeight="1">
      <c r="A28" s="277" t="s">
        <v>95</v>
      </c>
      <c r="B28" s="106" t="s">
        <v>82</v>
      </c>
      <c r="C28" s="141"/>
      <c r="D28" s="175"/>
      <c r="E28" s="176"/>
      <c r="F28" s="177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7"/>
      <c r="D29" s="178"/>
      <c r="E29" s="147"/>
      <c r="F29" s="179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7"/>
      <c r="D30" s="178"/>
      <c r="E30" s="147"/>
      <c r="F30" s="179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184"/>
      <c r="D31" s="183"/>
      <c r="E31" s="184"/>
      <c r="F31" s="185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8">
        <f>+C33+C34+C35</f>
        <v>0</v>
      </c>
      <c r="D32" s="274">
        <f>+D33+D34+D35</f>
        <v>0</v>
      </c>
      <c r="E32" s="158"/>
      <c r="F32" s="159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1"/>
      <c r="D33" s="175"/>
      <c r="E33" s="176"/>
      <c r="F33" s="177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5"/>
      <c r="D34" s="178"/>
      <c r="E34" s="147"/>
      <c r="F34" s="179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184"/>
      <c r="D35" s="183"/>
      <c r="E35" s="184"/>
      <c r="F35" s="185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75"/>
      <c r="D36" s="276"/>
      <c r="E36" s="275"/>
      <c r="F36" s="159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75"/>
      <c r="D37" s="276"/>
      <c r="E37" s="275"/>
      <c r="F37" s="159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58">
        <f>+C9+C21+C26+C27+C32+C36+C37</f>
        <v>590000</v>
      </c>
      <c r="D38" s="274">
        <f>+D9+D21+D26+D27+D32+D36+D37</f>
        <v>0</v>
      </c>
      <c r="E38" s="158"/>
      <c r="F38" s="159">
        <f>+F9+F21+F26+F27+F32+F36+F37</f>
        <v>590000</v>
      </c>
    </row>
    <row r="39" spans="1:6" s="270" customFormat="1" ht="12" customHeight="1">
      <c r="A39" s="279" t="s">
        <v>306</v>
      </c>
      <c r="B39" s="22" t="s">
        <v>468</v>
      </c>
      <c r="C39" s="158">
        <f>+C40+C41+C42</f>
        <v>104612162</v>
      </c>
      <c r="D39" s="274">
        <f>+D40+D41+D42</f>
        <v>1433055</v>
      </c>
      <c r="E39" s="158">
        <f>+E40+E41+E42</f>
        <v>4113360</v>
      </c>
      <c r="F39" s="159">
        <f>+F40+F41+F42</f>
        <v>110158577</v>
      </c>
    </row>
    <row r="40" spans="1:6" s="270" customFormat="1" ht="12" customHeight="1">
      <c r="A40" s="277" t="s">
        <v>469</v>
      </c>
      <c r="B40" s="106" t="s">
        <v>390</v>
      </c>
      <c r="C40" s="141"/>
      <c r="D40" s="175">
        <v>1296276</v>
      </c>
      <c r="E40" s="176"/>
      <c r="F40" s="177">
        <f>C40+D40+E40</f>
        <v>1296276</v>
      </c>
    </row>
    <row r="41" spans="1:6" s="273" customFormat="1" ht="12" customHeight="1">
      <c r="A41" s="277" t="s">
        <v>470</v>
      </c>
      <c r="B41" s="82" t="s">
        <v>471</v>
      </c>
      <c r="C41" s="165"/>
      <c r="D41" s="178"/>
      <c r="E41" s="147"/>
      <c r="F41" s="179">
        <f>C41+D41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104612162</v>
      </c>
      <c r="D42" s="183">
        <v>136779</v>
      </c>
      <c r="E42" s="184">
        <v>4113360</v>
      </c>
      <c r="F42" s="185">
        <f>C42+D42+E42</f>
        <v>108862301</v>
      </c>
    </row>
    <row r="43" spans="1:6" s="273" customFormat="1" ht="15" customHeight="1">
      <c r="A43" s="279" t="s">
        <v>308</v>
      </c>
      <c r="B43" s="281" t="s">
        <v>474</v>
      </c>
      <c r="C43" s="158">
        <f>+C38+C39</f>
        <v>105202162</v>
      </c>
      <c r="D43" s="274">
        <f>+D38+D39</f>
        <v>1433055</v>
      </c>
      <c r="E43" s="158">
        <f>+E38+E39</f>
        <v>4113360</v>
      </c>
      <c r="F43" s="159">
        <f>+F38+F39</f>
        <v>110748577</v>
      </c>
    </row>
    <row r="44" spans="1:6" s="273" customFormat="1" ht="15" customHeight="1">
      <c r="A44" s="246"/>
      <c r="B44" s="247"/>
      <c r="C44" s="248"/>
      <c r="F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8">
        <f>SUM(C48:C52)</f>
        <v>105202162</v>
      </c>
      <c r="D47" s="274">
        <f>SUM(D48:D52)</f>
        <v>1433055</v>
      </c>
      <c r="E47" s="158">
        <f>SUM(E48:E52)</f>
        <v>4054427</v>
      </c>
      <c r="F47" s="159">
        <f>SUM(F48:F52)</f>
        <v>110689644</v>
      </c>
    </row>
    <row r="48" spans="1:6" ht="12" customHeight="1">
      <c r="A48" s="272" t="s">
        <v>53</v>
      </c>
      <c r="B48" s="106" t="s">
        <v>225</v>
      </c>
      <c r="C48" s="143">
        <v>70181382</v>
      </c>
      <c r="D48" s="175">
        <v>107700</v>
      </c>
      <c r="E48" s="176">
        <v>3371608</v>
      </c>
      <c r="F48" s="177">
        <f>C48+D48+E48</f>
        <v>73660690</v>
      </c>
    </row>
    <row r="49" spans="1:6" ht="12" customHeight="1">
      <c r="A49" s="272" t="s">
        <v>55</v>
      </c>
      <c r="B49" s="82" t="s">
        <v>226</v>
      </c>
      <c r="C49" s="148">
        <v>16001780</v>
      </c>
      <c r="D49" s="178">
        <v>29079</v>
      </c>
      <c r="E49" s="147">
        <v>741752</v>
      </c>
      <c r="F49" s="179">
        <f>C49+D49+E49</f>
        <v>16772611</v>
      </c>
    </row>
    <row r="50" spans="1:6" ht="12" customHeight="1">
      <c r="A50" s="272" t="s">
        <v>57</v>
      </c>
      <c r="B50" s="82" t="s">
        <v>227</v>
      </c>
      <c r="C50" s="148">
        <v>19019000</v>
      </c>
      <c r="D50" s="178">
        <v>1296276</v>
      </c>
      <c r="E50" s="147">
        <v>-58933</v>
      </c>
      <c r="F50" s="179">
        <f>C50+D50+E50</f>
        <v>20256343</v>
      </c>
    </row>
    <row r="51" spans="1:6" ht="12" customHeight="1">
      <c r="A51" s="272" t="s">
        <v>59</v>
      </c>
      <c r="B51" s="82" t="s">
        <v>228</v>
      </c>
      <c r="C51" s="147"/>
      <c r="D51" s="178"/>
      <c r="E51" s="147"/>
      <c r="F51" s="179">
        <f>C51+D51</f>
        <v>0</v>
      </c>
    </row>
    <row r="52" spans="1:6" ht="12" customHeight="1">
      <c r="A52" s="272" t="s">
        <v>61</v>
      </c>
      <c r="B52" s="82" t="s">
        <v>230</v>
      </c>
      <c r="C52" s="147"/>
      <c r="D52" s="183"/>
      <c r="E52" s="184"/>
      <c r="F52" s="185">
        <f>C52+D52</f>
        <v>0</v>
      </c>
    </row>
    <row r="53" spans="1:6" ht="12" customHeight="1">
      <c r="A53" s="223" t="s">
        <v>65</v>
      </c>
      <c r="B53" s="22" t="s">
        <v>476</v>
      </c>
      <c r="C53" s="158">
        <f>SUM(C54:C56)</f>
        <v>0</v>
      </c>
      <c r="D53" s="274">
        <f>SUM(D54:D56)</f>
        <v>0</v>
      </c>
      <c r="E53" s="274">
        <f>SUM(E54:E56)</f>
        <v>58933</v>
      </c>
      <c r="F53" s="159">
        <f>SUM(F54:F56)</f>
        <v>58933</v>
      </c>
    </row>
    <row r="54" spans="1:6" s="285" customFormat="1" ht="12" customHeight="1">
      <c r="A54" s="272" t="s">
        <v>67</v>
      </c>
      <c r="B54" s="106" t="s">
        <v>261</v>
      </c>
      <c r="C54" s="141"/>
      <c r="D54" s="175"/>
      <c r="E54" s="176">
        <v>58933</v>
      </c>
      <c r="F54" s="179">
        <f>C54+D54+E54</f>
        <v>58933</v>
      </c>
    </row>
    <row r="55" spans="1:6" ht="12" customHeight="1">
      <c r="A55" s="272" t="s">
        <v>69</v>
      </c>
      <c r="B55" s="82" t="s">
        <v>263</v>
      </c>
      <c r="C55" s="147"/>
      <c r="D55" s="178"/>
      <c r="E55" s="147"/>
      <c r="F55" s="179">
        <f>C55+D55</f>
        <v>0</v>
      </c>
    </row>
    <row r="56" spans="1:6" ht="12" customHeight="1">
      <c r="A56" s="272" t="s">
        <v>71</v>
      </c>
      <c r="B56" s="82" t="s">
        <v>477</v>
      </c>
      <c r="C56" s="147"/>
      <c r="D56" s="178"/>
      <c r="E56" s="147"/>
      <c r="F56" s="179">
        <f>C56+D56</f>
        <v>0</v>
      </c>
    </row>
    <row r="57" spans="1:6" ht="12" customHeight="1">
      <c r="A57" s="272" t="s">
        <v>73</v>
      </c>
      <c r="B57" s="82" t="s">
        <v>478</v>
      </c>
      <c r="C57" s="147"/>
      <c r="D57" s="183"/>
      <c r="E57" s="184"/>
      <c r="F57" s="185">
        <f>C57+D57</f>
        <v>0</v>
      </c>
    </row>
    <row r="58" spans="1:6" ht="15" customHeight="1">
      <c r="A58" s="223" t="s">
        <v>79</v>
      </c>
      <c r="B58" s="22" t="s">
        <v>479</v>
      </c>
      <c r="C58" s="275"/>
      <c r="D58" s="276"/>
      <c r="E58" s="275"/>
      <c r="F58" s="159">
        <f>C58+D58</f>
        <v>0</v>
      </c>
    </row>
    <row r="59" spans="1:6" ht="12.75">
      <c r="A59" s="223" t="s">
        <v>280</v>
      </c>
      <c r="B59" s="288" t="s">
        <v>480</v>
      </c>
      <c r="C59" s="158">
        <f>+C47+C53+C58</f>
        <v>105202162</v>
      </c>
      <c r="D59" s="274">
        <f>+D47+D53+D58</f>
        <v>1433055</v>
      </c>
      <c r="E59" s="274">
        <f>+E47+E53+E58</f>
        <v>4113360</v>
      </c>
      <c r="F59" s="159">
        <f>+F47+F53+F58</f>
        <v>110748577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23</v>
      </c>
      <c r="D61" s="257"/>
      <c r="E61" s="257"/>
      <c r="F61" s="258">
        <f>C61+D61</f>
        <v>23</v>
      </c>
    </row>
    <row r="62" spans="1:6" ht="12.75">
      <c r="A62" s="255" t="s">
        <v>443</v>
      </c>
      <c r="B62" s="256"/>
      <c r="C62" s="257">
        <v>0</v>
      </c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zoomScale="99" zoomScaleNormal="99" workbookViewId="0" topLeftCell="A121">
      <selection activeCell="E101" sqref="E101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6" width="17.375" style="11" customWidth="1"/>
    <col min="7" max="16384" width="9.375" style="11" customWidth="1"/>
  </cols>
  <sheetData>
    <row r="1" spans="1:6" ht="15.75" customHeight="1">
      <c r="A1" s="300" t="s">
        <v>38</v>
      </c>
      <c r="B1" s="300"/>
      <c r="C1" s="300"/>
      <c r="D1" s="300"/>
      <c r="E1" s="300"/>
      <c r="F1" s="300"/>
    </row>
    <row r="2" spans="1:6" ht="15.75" customHeight="1">
      <c r="A2" s="301" t="s">
        <v>39</v>
      </c>
      <c r="B2" s="301"/>
      <c r="C2" s="12"/>
      <c r="F2" s="12" t="s">
        <v>40</v>
      </c>
    </row>
    <row r="3" spans="1:6" ht="12.75" customHeight="1">
      <c r="A3" s="302" t="s">
        <v>41</v>
      </c>
      <c r="B3" s="303" t="s">
        <v>42</v>
      </c>
      <c r="C3" s="304" t="str">
        <f>+CONCATENATE(LEFT(ÖSSZEFÜGGÉSEK!A6,4),". évi")</f>
        <v>2017. évi</v>
      </c>
      <c r="D3" s="304"/>
      <c r="E3" s="304"/>
      <c r="F3" s="304"/>
    </row>
    <row r="4" spans="1:6" ht="27.75">
      <c r="A4" s="302"/>
      <c r="B4" s="303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18"/>
      <c r="F5" s="19" t="s">
        <v>50</v>
      </c>
    </row>
    <row r="6" spans="1:6" s="26" customFormat="1" ht="12" customHeight="1">
      <c r="A6" s="21" t="s">
        <v>51</v>
      </c>
      <c r="B6" s="22" t="s">
        <v>52</v>
      </c>
      <c r="C6" s="23">
        <f>+C7+C8+C9+C10+C11+C12</f>
        <v>406399386</v>
      </c>
      <c r="D6" s="24">
        <f>+D7+D8+D9+D10+D11+D12</f>
        <v>1547919</v>
      </c>
      <c r="E6" s="24">
        <f>+E7+E8+E9+E10+E11+E12</f>
        <v>3106999</v>
      </c>
      <c r="F6" s="25">
        <f>+F7+F8+F9+F10+F11+F12</f>
        <v>411054304</v>
      </c>
    </row>
    <row r="7" spans="1:6" s="26" customFormat="1" ht="12" customHeight="1">
      <c r="A7" s="27" t="s">
        <v>53</v>
      </c>
      <c r="B7" s="28" t="s">
        <v>54</v>
      </c>
      <c r="C7" s="29">
        <v>168076061</v>
      </c>
      <c r="D7" s="30">
        <v>360680</v>
      </c>
      <c r="E7" s="30"/>
      <c r="F7" s="31">
        <f>C7+D7+E7</f>
        <v>168436741</v>
      </c>
    </row>
    <row r="8" spans="1:6" s="26" customFormat="1" ht="12" customHeight="1">
      <c r="A8" s="32" t="s">
        <v>55</v>
      </c>
      <c r="B8" s="33" t="s">
        <v>56</v>
      </c>
      <c r="C8" s="34">
        <v>82715372</v>
      </c>
      <c r="D8" s="35"/>
      <c r="E8" s="35">
        <v>1119489</v>
      </c>
      <c r="F8" s="31">
        <f>C8+D8+E8</f>
        <v>83834861</v>
      </c>
    </row>
    <row r="9" spans="1:6" s="26" customFormat="1" ht="12" customHeight="1">
      <c r="A9" s="32" t="s">
        <v>57</v>
      </c>
      <c r="B9" s="33" t="s">
        <v>58</v>
      </c>
      <c r="C9" s="34">
        <v>150078953</v>
      </c>
      <c r="D9" s="35">
        <v>1187239</v>
      </c>
      <c r="E9" s="35">
        <v>-500656</v>
      </c>
      <c r="F9" s="31">
        <f>C9+D9+E9</f>
        <v>150765536</v>
      </c>
    </row>
    <row r="10" spans="1:6" s="26" customFormat="1" ht="12" customHeight="1">
      <c r="A10" s="32" t="s">
        <v>59</v>
      </c>
      <c r="B10" s="33" t="s">
        <v>60</v>
      </c>
      <c r="C10" s="34">
        <v>5529000</v>
      </c>
      <c r="D10" s="35"/>
      <c r="E10" s="35">
        <v>307440</v>
      </c>
      <c r="F10" s="31">
        <f>C10+D10+E10</f>
        <v>5836440</v>
      </c>
    </row>
    <row r="11" spans="1:6" s="26" customFormat="1" ht="12" customHeight="1">
      <c r="A11" s="32" t="s">
        <v>61</v>
      </c>
      <c r="B11" s="36" t="s">
        <v>62</v>
      </c>
      <c r="C11" s="34"/>
      <c r="D11" s="35"/>
      <c r="E11" s="35">
        <v>2180726</v>
      </c>
      <c r="F11" s="31">
        <f>C11+D11+E11</f>
        <v>2180726</v>
      </c>
    </row>
    <row r="12" spans="1:6" s="26" customFormat="1" ht="12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s="26" customFormat="1" ht="12" customHeight="1">
      <c r="A13" s="21" t="s">
        <v>65</v>
      </c>
      <c r="B13" s="39" t="s">
        <v>66</v>
      </c>
      <c r="C13" s="23">
        <f>+C14+C15+C16+C17+C18</f>
        <v>303600</v>
      </c>
      <c r="D13" s="24">
        <f>+D14+D15+D16+D17+D18</f>
        <v>328572408</v>
      </c>
      <c r="E13" s="24">
        <f>+E14+E15+E16+E17+E18</f>
        <v>4665346</v>
      </c>
      <c r="F13" s="25">
        <f>+F14+F15+F16+F17+F18</f>
        <v>333541354</v>
      </c>
    </row>
    <row r="14" spans="1:6" s="26" customFormat="1" ht="12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s="26" customFormat="1" ht="12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s="26" customFormat="1" ht="12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s="26" customFormat="1" ht="12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s="26" customFormat="1" ht="12" customHeight="1">
      <c r="A18" s="32" t="s">
        <v>75</v>
      </c>
      <c r="B18" s="33" t="s">
        <v>76</v>
      </c>
      <c r="C18" s="34">
        <v>303600</v>
      </c>
      <c r="D18" s="35">
        <v>328572408</v>
      </c>
      <c r="E18" s="35">
        <v>4665346</v>
      </c>
      <c r="F18" s="31">
        <f t="shared" si="0"/>
        <v>333541354</v>
      </c>
    </row>
    <row r="19" spans="1:6" s="26" customFormat="1" ht="12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s="26" customFormat="1" ht="12" customHeight="1">
      <c r="A20" s="21" t="s">
        <v>79</v>
      </c>
      <c r="B20" s="22" t="s">
        <v>80</v>
      </c>
      <c r="C20" s="23">
        <f>+C21+C22+C23+C24+C25</f>
        <v>0</v>
      </c>
      <c r="D20" s="24">
        <f>+D21+D22+D23+D24+D25</f>
        <v>0</v>
      </c>
      <c r="E20" s="24">
        <f>+E21+E22+E23+E24+E25</f>
        <v>101294942</v>
      </c>
      <c r="F20" s="24">
        <f>+F21+F22+F23+F24+F25</f>
        <v>101294942</v>
      </c>
    </row>
    <row r="21" spans="1:6" s="26" customFormat="1" ht="12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s="26" customFormat="1" ht="12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s="26" customFormat="1" ht="12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s="26" customFormat="1" ht="12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s="26" customFormat="1" ht="12" customHeight="1">
      <c r="A25" s="32" t="s">
        <v>89</v>
      </c>
      <c r="B25" s="33" t="s">
        <v>90</v>
      </c>
      <c r="C25" s="34"/>
      <c r="D25" s="35"/>
      <c r="E25" s="35">
        <v>101294942</v>
      </c>
      <c r="F25" s="31">
        <f t="shared" si="1"/>
        <v>101294942</v>
      </c>
    </row>
    <row r="26" spans="1:6" s="26" customFormat="1" ht="12" customHeight="1">
      <c r="A26" s="37" t="s">
        <v>91</v>
      </c>
      <c r="B26" s="42" t="s">
        <v>92</v>
      </c>
      <c r="C26" s="40"/>
      <c r="D26" s="41"/>
      <c r="E26" s="41">
        <v>101294942</v>
      </c>
      <c r="F26" s="31">
        <f t="shared" si="1"/>
        <v>101294942</v>
      </c>
    </row>
    <row r="27" spans="1:6" s="26" customFormat="1" ht="12" customHeight="1">
      <c r="A27" s="21" t="s">
        <v>93</v>
      </c>
      <c r="B27" s="22" t="s">
        <v>94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55000000</v>
      </c>
    </row>
    <row r="28" spans="1:6" s="26" customFormat="1" ht="12" customHeight="1">
      <c r="A28" s="27" t="s">
        <v>95</v>
      </c>
      <c r="B28" s="28" t="s">
        <v>96</v>
      </c>
      <c r="C28" s="29">
        <v>5000000</v>
      </c>
      <c r="D28" s="43"/>
      <c r="E28" s="43"/>
      <c r="F28" s="31">
        <f aca="true" t="shared" si="2" ref="F28:F34">C28+D28+E28</f>
        <v>5000000</v>
      </c>
    </row>
    <row r="29" spans="1:6" s="26" customFormat="1" ht="12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s="26" customFormat="1" ht="12" customHeight="1">
      <c r="A30" s="32" t="s">
        <v>99</v>
      </c>
      <c r="B30" s="33" t="s">
        <v>100</v>
      </c>
      <c r="C30" s="34">
        <v>43000000</v>
      </c>
      <c r="D30" s="35"/>
      <c r="E30" s="35"/>
      <c r="F30" s="31">
        <f t="shared" si="2"/>
        <v>43000000</v>
      </c>
    </row>
    <row r="31" spans="1:6" s="26" customFormat="1" ht="12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s="26" customFormat="1" ht="12" customHeight="1">
      <c r="A32" s="32" t="s">
        <v>103</v>
      </c>
      <c r="B32" s="33" t="s">
        <v>104</v>
      </c>
      <c r="C32" s="34">
        <v>7000000</v>
      </c>
      <c r="D32" s="35"/>
      <c r="E32" s="35"/>
      <c r="F32" s="31">
        <f t="shared" si="2"/>
        <v>7000000</v>
      </c>
    </row>
    <row r="33" spans="1:6" s="26" customFormat="1" ht="12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s="26" customFormat="1" ht="12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s="26" customFormat="1" ht="12" customHeight="1">
      <c r="A35" s="21" t="s">
        <v>109</v>
      </c>
      <c r="B35" s="22" t="s">
        <v>110</v>
      </c>
      <c r="C35" s="23">
        <f>SUM(C36:C46)</f>
        <v>86771371</v>
      </c>
      <c r="D35" s="24">
        <f>SUM(D36:D46)</f>
        <v>0</v>
      </c>
      <c r="E35" s="24">
        <f>SUM(E36:E46)</f>
        <v>0</v>
      </c>
      <c r="F35" s="25">
        <f>SUM(F36:F46)</f>
        <v>86771371</v>
      </c>
    </row>
    <row r="36" spans="1:6" s="26" customFormat="1" ht="12" customHeight="1">
      <c r="A36" s="27" t="s">
        <v>111</v>
      </c>
      <c r="B36" s="28" t="s">
        <v>112</v>
      </c>
      <c r="C36" s="29">
        <v>15322790</v>
      </c>
      <c r="D36" s="30"/>
      <c r="E36" s="30"/>
      <c r="F36" s="31">
        <f aca="true" t="shared" si="3" ref="F36:F46">C36+D36+E36</f>
        <v>15322790</v>
      </c>
    </row>
    <row r="37" spans="1:6" s="26" customFormat="1" ht="12" customHeight="1">
      <c r="A37" s="32" t="s">
        <v>113</v>
      </c>
      <c r="B37" s="33" t="s">
        <v>114</v>
      </c>
      <c r="C37" s="34">
        <v>5720000</v>
      </c>
      <c r="D37" s="35"/>
      <c r="E37" s="35"/>
      <c r="F37" s="31">
        <f t="shared" si="3"/>
        <v>5720000</v>
      </c>
    </row>
    <row r="38" spans="1:6" s="26" customFormat="1" ht="12" customHeight="1">
      <c r="A38" s="32" t="s">
        <v>115</v>
      </c>
      <c r="B38" s="33" t="s">
        <v>116</v>
      </c>
      <c r="C38" s="34">
        <v>4200000</v>
      </c>
      <c r="D38" s="35"/>
      <c r="E38" s="35"/>
      <c r="F38" s="31">
        <f t="shared" si="3"/>
        <v>4200000</v>
      </c>
    </row>
    <row r="39" spans="1:6" s="26" customFormat="1" ht="12" customHeight="1">
      <c r="A39" s="32" t="s">
        <v>117</v>
      </c>
      <c r="B39" s="33" t="s">
        <v>118</v>
      </c>
      <c r="C39" s="34">
        <v>13465000</v>
      </c>
      <c r="D39" s="35"/>
      <c r="E39" s="35"/>
      <c r="F39" s="31">
        <f t="shared" si="3"/>
        <v>13465000</v>
      </c>
    </row>
    <row r="40" spans="1:6" s="26" customFormat="1" ht="12" customHeight="1">
      <c r="A40" s="32" t="s">
        <v>119</v>
      </c>
      <c r="B40" s="33" t="s">
        <v>120</v>
      </c>
      <c r="C40" s="34">
        <v>36670557</v>
      </c>
      <c r="D40" s="35"/>
      <c r="E40" s="35"/>
      <c r="F40" s="31">
        <f t="shared" si="3"/>
        <v>36670557</v>
      </c>
    </row>
    <row r="41" spans="1:6" s="26" customFormat="1" ht="12" customHeight="1">
      <c r="A41" s="32" t="s">
        <v>121</v>
      </c>
      <c r="B41" s="33" t="s">
        <v>122</v>
      </c>
      <c r="C41" s="34">
        <v>10391024</v>
      </c>
      <c r="D41" s="35"/>
      <c r="E41" s="35"/>
      <c r="F41" s="31">
        <f t="shared" si="3"/>
        <v>10391024</v>
      </c>
    </row>
    <row r="42" spans="1:6" s="26" customFormat="1" ht="12" customHeight="1">
      <c r="A42" s="32" t="s">
        <v>123</v>
      </c>
      <c r="B42" s="33" t="s">
        <v>124</v>
      </c>
      <c r="C42" s="34">
        <v>302000</v>
      </c>
      <c r="D42" s="35"/>
      <c r="E42" s="35"/>
      <c r="F42" s="31">
        <f t="shared" si="3"/>
        <v>302000</v>
      </c>
    </row>
    <row r="43" spans="1:6" s="26" customFormat="1" ht="12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s="26" customFormat="1" ht="12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s="26" customFormat="1" ht="12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s="26" customFormat="1" ht="12" customHeight="1">
      <c r="A46" s="37" t="s">
        <v>131</v>
      </c>
      <c r="B46" s="38" t="s">
        <v>132</v>
      </c>
      <c r="C46" s="40">
        <v>700000</v>
      </c>
      <c r="D46" s="41"/>
      <c r="E46" s="41"/>
      <c r="F46" s="31">
        <f t="shared" si="3"/>
        <v>700000</v>
      </c>
    </row>
    <row r="47" spans="1:6" s="26" customFormat="1" ht="12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s="26" customFormat="1" ht="12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s="26" customFormat="1" ht="12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s="26" customFormat="1" ht="12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s="26" customFormat="1" ht="12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s="26" customFormat="1" ht="12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s="26" customFormat="1" ht="12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s="26" customFormat="1" ht="12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s="26" customFormat="1" ht="12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s="26" customFormat="1" ht="12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s="26" customFormat="1" ht="12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s="26" customFormat="1" ht="12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s="26" customFormat="1" ht="12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s="26" customFormat="1" ht="12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s="26" customFormat="1" ht="12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s="26" customFormat="1" ht="12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s="26" customFormat="1" ht="12" customHeight="1">
      <c r="A63" s="44" t="s">
        <v>165</v>
      </c>
      <c r="B63" s="22" t="s">
        <v>166</v>
      </c>
      <c r="C63" s="23">
        <f>+C6+C13+C20+C27+C35+C47+C53+C58</f>
        <v>548474357</v>
      </c>
      <c r="D63" s="24">
        <f>+D6+D13+D20+D27+D35+D47+D53+D58</f>
        <v>330120327</v>
      </c>
      <c r="E63" s="24">
        <f>+E6+E13+E20+E27+E35+E47+E53+E58</f>
        <v>109067287</v>
      </c>
      <c r="F63" s="25">
        <f>+F6+F13+F20+F27+F35+F47+F53+F58</f>
        <v>987661971</v>
      </c>
    </row>
    <row r="64" spans="1:6" s="26" customFormat="1" ht="12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s="26" customFormat="1" ht="12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s="26" customFormat="1" ht="12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s="26" customFormat="1" ht="12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s="26" customFormat="1" ht="12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s="26" customFormat="1" ht="12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s="26" customFormat="1" ht="12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s="26" customFormat="1" ht="12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s="26" customFormat="1" ht="12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s="26" customFormat="1" ht="12" customHeight="1">
      <c r="A73" s="45" t="s">
        <v>185</v>
      </c>
      <c r="B73" s="39" t="s">
        <v>186</v>
      </c>
      <c r="C73" s="23">
        <f>SUM(C74:C75)</f>
        <v>90910504</v>
      </c>
      <c r="D73" s="24">
        <f>SUM(D74:D75)</f>
        <v>211462293</v>
      </c>
      <c r="E73" s="24">
        <f>SUM(E74:E75)</f>
        <v>0</v>
      </c>
      <c r="F73" s="25">
        <f>SUM(F74:F75)</f>
        <v>302372797</v>
      </c>
    </row>
    <row r="74" spans="1:6" s="26" customFormat="1" ht="12" customHeight="1">
      <c r="A74" s="47" t="s">
        <v>187</v>
      </c>
      <c r="B74" s="48" t="s">
        <v>188</v>
      </c>
      <c r="C74" s="49">
        <v>90910504</v>
      </c>
      <c r="D74" s="49">
        <v>211462293</v>
      </c>
      <c r="E74" s="49"/>
      <c r="F74" s="50">
        <f>C74+D74+E74</f>
        <v>302372797</v>
      </c>
    </row>
    <row r="75" spans="1:6" s="26" customFormat="1" ht="12" customHeight="1">
      <c r="A75" s="51" t="s">
        <v>189</v>
      </c>
      <c r="B75" s="52" t="s">
        <v>190</v>
      </c>
      <c r="C75" s="53"/>
      <c r="D75" s="53"/>
      <c r="E75" s="53"/>
      <c r="F75" s="54">
        <f>C75+D75+E75</f>
        <v>0</v>
      </c>
    </row>
    <row r="76" spans="1:6" s="26" customFormat="1" ht="12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s="26" customFormat="1" ht="12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s="26" customFormat="1" ht="12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s="26" customFormat="1" ht="12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s="26" customFormat="1" ht="12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s="26" customFormat="1" ht="12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s="26" customFormat="1" ht="12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s="26" customFormat="1" ht="12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s="26" customFormat="1" ht="12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s="26" customFormat="1" ht="12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s="26" customFormat="1" ht="13.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s="26" customFormat="1" ht="15.75" customHeight="1">
      <c r="A87" s="45" t="s">
        <v>213</v>
      </c>
      <c r="B87" s="63" t="s">
        <v>214</v>
      </c>
      <c r="C87" s="23">
        <f>+C64+C68+C73+C76+C80+C86+C85</f>
        <v>90910504</v>
      </c>
      <c r="D87" s="24">
        <f>+D64+D68+D73+D76+D80+D86+D85</f>
        <v>211462293</v>
      </c>
      <c r="E87" s="24">
        <f>+E64+E68+E73+E76+E80+E86+E85</f>
        <v>0</v>
      </c>
      <c r="F87" s="25">
        <f>+F64+F68+F73+F76+F80+F86+F85</f>
        <v>302372797</v>
      </c>
    </row>
    <row r="88" spans="1:6" s="26" customFormat="1" ht="25.5" customHeight="1">
      <c r="A88" s="64" t="s">
        <v>215</v>
      </c>
      <c r="B88" s="65" t="s">
        <v>216</v>
      </c>
      <c r="C88" s="23">
        <f>+C63+C87</f>
        <v>639384861</v>
      </c>
      <c r="D88" s="24">
        <f>+D63+D87</f>
        <v>541582620</v>
      </c>
      <c r="E88" s="24">
        <f>+E63+E87</f>
        <v>109067287</v>
      </c>
      <c r="F88" s="25">
        <f>+F63+F87</f>
        <v>1290034768</v>
      </c>
    </row>
    <row r="89" spans="1:3" s="26" customFormat="1" ht="30.75" customHeight="1">
      <c r="A89" s="66"/>
      <c r="B89" s="67"/>
      <c r="C89" s="68"/>
    </row>
    <row r="90" spans="1:6" ht="16.5" customHeight="1">
      <c r="A90" s="300" t="s">
        <v>217</v>
      </c>
      <c r="B90" s="300"/>
      <c r="C90" s="300"/>
      <c r="D90" s="300"/>
      <c r="E90" s="300"/>
      <c r="F90" s="300"/>
    </row>
    <row r="91" spans="1:6" s="70" customFormat="1" ht="16.5" customHeight="1">
      <c r="A91" s="306" t="s">
        <v>218</v>
      </c>
      <c r="B91" s="306"/>
      <c r="C91" s="69"/>
      <c r="F91" s="69" t="str">
        <f>F2</f>
        <v>Forintban!</v>
      </c>
    </row>
    <row r="92" spans="1:6" ht="12.75" customHeight="1">
      <c r="A92" s="302" t="s">
        <v>41</v>
      </c>
      <c r="B92" s="303" t="s">
        <v>219</v>
      </c>
      <c r="C92" s="304" t="str">
        <f>+CONCATENATE(LEFT(ÖSSZEFÜGGÉSEK!A6,4),". évi")</f>
        <v>2017. évi</v>
      </c>
      <c r="D92" s="304"/>
      <c r="E92" s="304"/>
      <c r="F92" s="304"/>
    </row>
    <row r="93" spans="1:6" ht="24">
      <c r="A93" s="302"/>
      <c r="B93" s="303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s="20" customFormat="1" ht="12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" customHeight="1">
      <c r="A95" s="74" t="s">
        <v>51</v>
      </c>
      <c r="B95" s="75" t="s">
        <v>224</v>
      </c>
      <c r="C95" s="76">
        <f>C96+C97+C98+C99+C100+C113</f>
        <v>585440513</v>
      </c>
      <c r="D95" s="77">
        <f>D96+D97+D98+D99+D100+D113</f>
        <v>541582620</v>
      </c>
      <c r="E95" s="77">
        <f>E96+E97+E98+E99+E100+E113</f>
        <v>11214933</v>
      </c>
      <c r="F95" s="78">
        <f>F96+F97+F98+F99+F100+F113</f>
        <v>1138238066</v>
      </c>
    </row>
    <row r="96" spans="1:6" ht="12" customHeight="1">
      <c r="A96" s="47" t="s">
        <v>53</v>
      </c>
      <c r="B96" s="79" t="s">
        <v>225</v>
      </c>
      <c r="C96" s="80">
        <v>275942723</v>
      </c>
      <c r="D96" s="81">
        <v>217186303</v>
      </c>
      <c r="E96" s="49">
        <v>9005899</v>
      </c>
      <c r="F96" s="50">
        <f aca="true" t="shared" si="5" ref="F96:F115">C96+D96+E96</f>
        <v>502134925</v>
      </c>
    </row>
    <row r="97" spans="1:6" ht="12" customHeight="1">
      <c r="A97" s="32" t="s">
        <v>55</v>
      </c>
      <c r="B97" s="82" t="s">
        <v>226</v>
      </c>
      <c r="C97" s="34">
        <v>56678289</v>
      </c>
      <c r="D97" s="83">
        <v>24194678</v>
      </c>
      <c r="E97" s="35">
        <v>1887131</v>
      </c>
      <c r="F97" s="84">
        <f t="shared" si="5"/>
        <v>82760098</v>
      </c>
    </row>
    <row r="98" spans="1:6" ht="12" customHeight="1">
      <c r="A98" s="32" t="s">
        <v>57</v>
      </c>
      <c r="B98" s="82" t="s">
        <v>227</v>
      </c>
      <c r="C98" s="40">
        <v>199915501</v>
      </c>
      <c r="D98" s="83">
        <v>45210704</v>
      </c>
      <c r="E98" s="35">
        <v>-415523</v>
      </c>
      <c r="F98" s="84">
        <f t="shared" si="5"/>
        <v>244710682</v>
      </c>
    </row>
    <row r="99" spans="1:6" ht="12" customHeight="1">
      <c r="A99" s="32" t="s">
        <v>59</v>
      </c>
      <c r="B99" s="85" t="s">
        <v>228</v>
      </c>
      <c r="C99" s="40">
        <v>18800000</v>
      </c>
      <c r="D99" s="83"/>
      <c r="E99" s="35"/>
      <c r="F99" s="84">
        <f t="shared" si="5"/>
        <v>18800000</v>
      </c>
    </row>
    <row r="100" spans="1:6" ht="12" customHeight="1">
      <c r="A100" s="32" t="s">
        <v>229</v>
      </c>
      <c r="B100" s="86" t="s">
        <v>230</v>
      </c>
      <c r="C100" s="40">
        <v>14104000</v>
      </c>
      <c r="D100" s="83">
        <v>-600000</v>
      </c>
      <c r="E100" s="35">
        <v>500000</v>
      </c>
      <c r="F100" s="84">
        <f t="shared" si="5"/>
        <v>14004000</v>
      </c>
    </row>
    <row r="101" spans="1:6" ht="12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" customHeight="1">
      <c r="A103" s="32" t="s">
        <v>234</v>
      </c>
      <c r="B103" s="87" t="s">
        <v>235</v>
      </c>
      <c r="C103" s="40">
        <v>3000000</v>
      </c>
      <c r="D103" s="83"/>
      <c r="E103" s="35"/>
      <c r="F103" s="84">
        <f t="shared" si="5"/>
        <v>3000000</v>
      </c>
    </row>
    <row r="104" spans="1:6" ht="12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" customHeight="1">
      <c r="A107" s="32" t="s">
        <v>242</v>
      </c>
      <c r="B107" s="88" t="s">
        <v>243</v>
      </c>
      <c r="C107" s="40">
        <v>8654000</v>
      </c>
      <c r="D107" s="83"/>
      <c r="E107" s="35"/>
      <c r="F107" s="84">
        <f t="shared" si="5"/>
        <v>8654000</v>
      </c>
    </row>
    <row r="108" spans="1:6" ht="12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" customHeight="1">
      <c r="A112" s="37" t="s">
        <v>252</v>
      </c>
      <c r="B112" s="87" t="s">
        <v>253</v>
      </c>
      <c r="C112" s="40">
        <v>2450000</v>
      </c>
      <c r="D112" s="83">
        <v>-600000</v>
      </c>
      <c r="E112" s="35">
        <v>500000</v>
      </c>
      <c r="F112" s="84">
        <f t="shared" si="5"/>
        <v>2350000</v>
      </c>
    </row>
    <row r="113" spans="1:6" ht="12" customHeight="1">
      <c r="A113" s="32" t="s">
        <v>254</v>
      </c>
      <c r="B113" s="85" t="s">
        <v>255</v>
      </c>
      <c r="C113" s="34">
        <f>SUM(C114:C115)</f>
        <v>20000000</v>
      </c>
      <c r="D113" s="83">
        <f>SUM(D114:D115)</f>
        <v>255590935</v>
      </c>
      <c r="E113" s="35">
        <f>SUM(E114:E115)</f>
        <v>237426</v>
      </c>
      <c r="F113" s="84">
        <f t="shared" si="5"/>
        <v>275828361</v>
      </c>
    </row>
    <row r="114" spans="1:6" ht="12" customHeight="1">
      <c r="A114" s="32" t="s">
        <v>256</v>
      </c>
      <c r="B114" s="82" t="s">
        <v>257</v>
      </c>
      <c r="C114" s="34">
        <v>20000000</v>
      </c>
      <c r="D114" s="83">
        <v>255590935</v>
      </c>
      <c r="E114" s="35">
        <v>237426</v>
      </c>
      <c r="F114" s="84">
        <f t="shared" si="5"/>
        <v>275828361</v>
      </c>
    </row>
    <row r="115" spans="1:6" ht="12" customHeight="1">
      <c r="A115" s="51" t="s">
        <v>258</v>
      </c>
      <c r="B115" s="91" t="s">
        <v>259</v>
      </c>
      <c r="C115" s="92"/>
      <c r="D115" s="93"/>
      <c r="E115" s="53"/>
      <c r="F115" s="54">
        <f t="shared" si="5"/>
        <v>0</v>
      </c>
    </row>
    <row r="116" spans="1:6" ht="12" customHeight="1">
      <c r="A116" s="94" t="s">
        <v>65</v>
      </c>
      <c r="B116" s="95" t="s">
        <v>260</v>
      </c>
      <c r="C116" s="96">
        <f>+C117+C119+C121</f>
        <v>38795000</v>
      </c>
      <c r="D116" s="24">
        <f>+D117+D119+D121</f>
        <v>0</v>
      </c>
      <c r="E116" s="24">
        <f>+E117+E119+E121</f>
        <v>97852354</v>
      </c>
      <c r="F116" s="97">
        <f>+F117+F119+F121</f>
        <v>136647354</v>
      </c>
    </row>
    <row r="117" spans="1:6" ht="12" customHeight="1">
      <c r="A117" s="27" t="s">
        <v>67</v>
      </c>
      <c r="B117" s="82" t="s">
        <v>261</v>
      </c>
      <c r="C117" s="29">
        <v>29671000</v>
      </c>
      <c r="D117" s="98"/>
      <c r="E117" s="98">
        <v>3557412</v>
      </c>
      <c r="F117" s="84">
        <f aca="true" t="shared" si="6" ref="F117:F129">C117+D117+E117</f>
        <v>33228412</v>
      </c>
    </row>
    <row r="118" spans="1:6" ht="12" customHeight="1">
      <c r="A118" s="27" t="s">
        <v>69</v>
      </c>
      <c r="B118" s="99" t="s">
        <v>262</v>
      </c>
      <c r="C118" s="29"/>
      <c r="D118" s="98"/>
      <c r="E118" s="98">
        <v>3150000</v>
      </c>
      <c r="F118" s="84">
        <f t="shared" si="6"/>
        <v>3150000</v>
      </c>
    </row>
    <row r="119" spans="1:6" ht="12" customHeight="1">
      <c r="A119" s="27" t="s">
        <v>71</v>
      </c>
      <c r="B119" s="99" t="s">
        <v>263</v>
      </c>
      <c r="C119" s="34">
        <v>6270000</v>
      </c>
      <c r="D119" s="100"/>
      <c r="E119" s="100">
        <v>94294942</v>
      </c>
      <c r="F119" s="84">
        <f t="shared" si="6"/>
        <v>100564942</v>
      </c>
    </row>
    <row r="120" spans="1:6" ht="12" customHeight="1">
      <c r="A120" s="27" t="s">
        <v>73</v>
      </c>
      <c r="B120" s="99" t="s">
        <v>264</v>
      </c>
      <c r="C120" s="101"/>
      <c r="D120" s="100"/>
      <c r="E120" s="100">
        <v>94294942</v>
      </c>
      <c r="F120" s="84">
        <f t="shared" si="6"/>
        <v>94294942</v>
      </c>
    </row>
    <row r="121" spans="1:6" ht="12" customHeight="1">
      <c r="A121" s="27" t="s">
        <v>75</v>
      </c>
      <c r="B121" s="38" t="s">
        <v>265</v>
      </c>
      <c r="C121" s="101">
        <v>2854000</v>
      </c>
      <c r="D121" s="100"/>
      <c r="E121" s="100"/>
      <c r="F121" s="84">
        <f t="shared" si="6"/>
        <v>2854000</v>
      </c>
    </row>
    <row r="122" spans="1:6" ht="12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22.5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22.5">
      <c r="A129" s="90" t="s">
        <v>277</v>
      </c>
      <c r="B129" s="89" t="s">
        <v>278</v>
      </c>
      <c r="C129" s="103">
        <v>2854000</v>
      </c>
      <c r="D129" s="104"/>
      <c r="E129" s="104"/>
      <c r="F129" s="84">
        <f t="shared" si="6"/>
        <v>2854000</v>
      </c>
    </row>
    <row r="130" spans="1:6" ht="12" customHeight="1">
      <c r="A130" s="21" t="s">
        <v>79</v>
      </c>
      <c r="B130" s="22" t="s">
        <v>279</v>
      </c>
      <c r="C130" s="23">
        <f>+C95+C116</f>
        <v>624235513</v>
      </c>
      <c r="D130" s="105">
        <f>+D95+D116</f>
        <v>541582620</v>
      </c>
      <c r="E130" s="105">
        <f>+E95+E116</f>
        <v>109067287</v>
      </c>
      <c r="F130" s="25">
        <f>+F95+F116</f>
        <v>1274885420</v>
      </c>
    </row>
    <row r="131" spans="1:6" ht="12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" customHeight="1">
      <c r="A142" s="21" t="s">
        <v>133</v>
      </c>
      <c r="B142" s="22" t="s">
        <v>292</v>
      </c>
      <c r="C142" s="23">
        <f>+C143+C144+C145+C146</f>
        <v>15149348</v>
      </c>
      <c r="D142" s="105">
        <f>+D143+D144+D145+D146</f>
        <v>0</v>
      </c>
      <c r="E142" s="105">
        <f>+E143+E144+E145+E146</f>
        <v>0</v>
      </c>
      <c r="F142" s="25">
        <f>+F143+F144+F145+F146</f>
        <v>15149348</v>
      </c>
    </row>
    <row r="143" spans="1:6" ht="12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" customHeight="1">
      <c r="A144" s="27" t="s">
        <v>137</v>
      </c>
      <c r="B144" s="106" t="s">
        <v>294</v>
      </c>
      <c r="C144" s="101">
        <v>15149348</v>
      </c>
      <c r="D144" s="100"/>
      <c r="E144" s="100"/>
      <c r="F144" s="84">
        <f>C144+D144+E144</f>
        <v>15149348</v>
      </c>
    </row>
    <row r="145" spans="1:6" ht="12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10" ht="15" customHeight="1">
      <c r="A155" s="21" t="s">
        <v>308</v>
      </c>
      <c r="B155" s="22" t="s">
        <v>309</v>
      </c>
      <c r="C155" s="114">
        <f>+C131+C135+C142+C147+C153+C154</f>
        <v>15149348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15149348</v>
      </c>
      <c r="G155" s="117"/>
      <c r="H155" s="118"/>
      <c r="I155" s="118"/>
      <c r="J155" s="118"/>
    </row>
    <row r="156" spans="1:6" s="26" customFormat="1" ht="12.75" customHeight="1">
      <c r="A156" s="119" t="s">
        <v>310</v>
      </c>
      <c r="B156" s="120" t="s">
        <v>311</v>
      </c>
      <c r="C156" s="114">
        <f>+C130+C155</f>
        <v>639384861</v>
      </c>
      <c r="D156" s="115">
        <f>+D130+D155</f>
        <v>541582620</v>
      </c>
      <c r="E156" s="115">
        <f>+E130+E155</f>
        <v>109067287</v>
      </c>
      <c r="F156" s="116">
        <f>+F130+F155</f>
        <v>1290034768</v>
      </c>
    </row>
    <row r="157" ht="7.5" customHeight="1"/>
    <row r="158" spans="1:6" ht="15.75">
      <c r="A158" s="305" t="s">
        <v>312</v>
      </c>
      <c r="B158" s="305"/>
      <c r="C158" s="305"/>
      <c r="D158" s="305"/>
      <c r="E158" s="305"/>
      <c r="F158" s="305"/>
    </row>
    <row r="159" spans="1:6" ht="15" customHeight="1">
      <c r="A159" s="301" t="s">
        <v>313</v>
      </c>
      <c r="B159" s="301"/>
      <c r="C159" s="12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-75761156</v>
      </c>
      <c r="D160" s="24">
        <f>+D63-D130</f>
        <v>-211462293</v>
      </c>
      <c r="E160" s="24">
        <f>+E63-E130</f>
        <v>0</v>
      </c>
      <c r="F160" s="25">
        <f>+F63-F130</f>
        <v>-287223449</v>
      </c>
    </row>
    <row r="161" spans="1:6" ht="32.25" customHeight="1">
      <c r="A161" s="21" t="s">
        <v>65</v>
      </c>
      <c r="B161" s="122" t="s">
        <v>315</v>
      </c>
      <c r="C161" s="24">
        <f>+C87-C155</f>
        <v>75761156</v>
      </c>
      <c r="D161" s="24">
        <f>+D87-D155</f>
        <v>211462293</v>
      </c>
      <c r="E161" s="24">
        <f>+E87-E155</f>
        <v>0</v>
      </c>
      <c r="F161" s="25">
        <f>+F87-F155</f>
        <v>287223449</v>
      </c>
    </row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6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99" zoomScaleNormal="99" workbookViewId="0" topLeftCell="A124">
      <selection activeCell="E115" sqref="E115"/>
    </sheetView>
  </sheetViews>
  <sheetFormatPr defaultColWidth="9.00390625" defaultRowHeight="12.75"/>
  <cols>
    <col min="1" max="1" width="9.50390625" style="9" customWidth="1"/>
    <col min="2" max="2" width="57.375" style="9" customWidth="1"/>
    <col min="3" max="3" width="17.375" style="10" customWidth="1"/>
    <col min="4" max="4" width="17.375" style="11" customWidth="1"/>
    <col min="5" max="5" width="15.625" style="11" customWidth="1"/>
    <col min="6" max="6" width="13.375" style="11" customWidth="1"/>
    <col min="7" max="16384" width="9.375" style="11" customWidth="1"/>
  </cols>
  <sheetData>
    <row r="1" spans="1:6" ht="15.75" customHeight="1">
      <c r="A1" s="300" t="s">
        <v>38</v>
      </c>
      <c r="B1" s="300"/>
      <c r="C1" s="300"/>
      <c r="D1" s="300"/>
      <c r="E1" s="300"/>
      <c r="F1" s="300"/>
    </row>
    <row r="2" spans="1:6" ht="15.75" customHeight="1">
      <c r="A2" s="301" t="s">
        <v>39</v>
      </c>
      <c r="B2" s="301"/>
      <c r="C2" s="12"/>
      <c r="F2" s="12" t="s">
        <v>40</v>
      </c>
    </row>
    <row r="3" spans="1:6" ht="12.75" customHeight="1">
      <c r="A3" s="302" t="s">
        <v>41</v>
      </c>
      <c r="B3" s="303" t="s">
        <v>42</v>
      </c>
      <c r="C3" s="304" t="str">
        <f>+CONCATENATE(LEFT(ÖSSZEFÜGGÉSEK!A6,4),". évi")</f>
        <v>2017. évi</v>
      </c>
      <c r="D3" s="304"/>
      <c r="E3" s="304"/>
      <c r="F3" s="304"/>
    </row>
    <row r="4" spans="1:6" ht="36">
      <c r="A4" s="302"/>
      <c r="B4" s="303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72" t="s">
        <v>222</v>
      </c>
      <c r="F5" s="73" t="s">
        <v>223</v>
      </c>
    </row>
    <row r="6" spans="1:6" s="26" customFormat="1" ht="12" customHeight="1">
      <c r="A6" s="21" t="s">
        <v>51</v>
      </c>
      <c r="B6" s="22" t="s">
        <v>52</v>
      </c>
      <c r="C6" s="23">
        <f>+C7+C8+C9+C10+C11+C12</f>
        <v>406399386</v>
      </c>
      <c r="D6" s="24">
        <f>+D7+D8+D9+D10+D11+D12</f>
        <v>1547919</v>
      </c>
      <c r="E6" s="24">
        <f>+E7+E8+E9+E10+E11+E12</f>
        <v>2865443</v>
      </c>
      <c r="F6" s="25">
        <f>+F7+F8+F9+F10+F11+F12</f>
        <v>410812748</v>
      </c>
    </row>
    <row r="7" spans="1:6" s="26" customFormat="1" ht="12" customHeight="1">
      <c r="A7" s="27" t="s">
        <v>53</v>
      </c>
      <c r="B7" s="28" t="s">
        <v>54</v>
      </c>
      <c r="C7" s="29">
        <v>168076061</v>
      </c>
      <c r="D7" s="30">
        <v>360680</v>
      </c>
      <c r="E7" s="30"/>
      <c r="F7" s="31">
        <f>C7+D7+E7</f>
        <v>168436741</v>
      </c>
    </row>
    <row r="8" spans="1:6" s="26" customFormat="1" ht="12" customHeight="1">
      <c r="A8" s="32" t="s">
        <v>55</v>
      </c>
      <c r="B8" s="33" t="s">
        <v>56</v>
      </c>
      <c r="C8" s="34">
        <v>82715372</v>
      </c>
      <c r="D8" s="35"/>
      <c r="E8" s="35">
        <v>1087298</v>
      </c>
      <c r="F8" s="31">
        <f>C8+D8+E8</f>
        <v>83802670</v>
      </c>
    </row>
    <row r="9" spans="1:6" s="26" customFormat="1" ht="12" customHeight="1">
      <c r="A9" s="32" t="s">
        <v>57</v>
      </c>
      <c r="B9" s="33" t="s">
        <v>58</v>
      </c>
      <c r="C9" s="34">
        <v>150078953</v>
      </c>
      <c r="D9" s="35">
        <v>1187239</v>
      </c>
      <c r="E9" s="35">
        <v>-500656</v>
      </c>
      <c r="F9" s="31">
        <f>C9+D9+E9</f>
        <v>150765536</v>
      </c>
    </row>
    <row r="10" spans="1:6" s="26" customFormat="1" ht="12" customHeight="1">
      <c r="A10" s="32" t="s">
        <v>59</v>
      </c>
      <c r="B10" s="33" t="s">
        <v>60</v>
      </c>
      <c r="C10" s="34">
        <v>5529000</v>
      </c>
      <c r="D10" s="35"/>
      <c r="E10" s="35">
        <v>307440</v>
      </c>
      <c r="F10" s="31">
        <f>C10+D10+E10</f>
        <v>5836440</v>
      </c>
    </row>
    <row r="11" spans="1:6" s="26" customFormat="1" ht="12" customHeight="1">
      <c r="A11" s="32" t="s">
        <v>61</v>
      </c>
      <c r="B11" s="36" t="s">
        <v>62</v>
      </c>
      <c r="C11" s="34"/>
      <c r="D11" s="35"/>
      <c r="E11" s="35">
        <v>1971361</v>
      </c>
      <c r="F11" s="31">
        <f>C11+D11+E11</f>
        <v>1971361</v>
      </c>
    </row>
    <row r="12" spans="1:6" s="26" customFormat="1" ht="12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s="26" customFormat="1" ht="12" customHeight="1">
      <c r="A13" s="21" t="s">
        <v>65</v>
      </c>
      <c r="B13" s="39" t="s">
        <v>66</v>
      </c>
      <c r="C13" s="23">
        <f>+C14+C15+C16+C17+C18</f>
        <v>303600</v>
      </c>
      <c r="D13" s="24">
        <f>+D14+D15+D16+D17+D18</f>
        <v>328572408</v>
      </c>
      <c r="E13" s="24">
        <f>+E14+E15+E16+E17+E18</f>
        <v>4665346</v>
      </c>
      <c r="F13" s="25">
        <f>+F14+F15+F16+F17+F18</f>
        <v>333541354</v>
      </c>
    </row>
    <row r="14" spans="1:6" s="26" customFormat="1" ht="12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s="26" customFormat="1" ht="12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s="26" customFormat="1" ht="12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s="26" customFormat="1" ht="12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s="26" customFormat="1" ht="12" customHeight="1">
      <c r="A18" s="32" t="s">
        <v>75</v>
      </c>
      <c r="B18" s="33" t="s">
        <v>76</v>
      </c>
      <c r="C18" s="34">
        <v>303600</v>
      </c>
      <c r="D18" s="35">
        <v>328572408</v>
      </c>
      <c r="E18" s="35">
        <v>4665346</v>
      </c>
      <c r="F18" s="31">
        <f t="shared" si="0"/>
        <v>333541354</v>
      </c>
    </row>
    <row r="19" spans="1:6" s="26" customFormat="1" ht="12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s="26" customFormat="1" ht="12" customHeight="1">
      <c r="A20" s="21" t="s">
        <v>79</v>
      </c>
      <c r="B20" s="22" t="s">
        <v>80</v>
      </c>
      <c r="C20" s="24">
        <f>+C21+C22+C23+C24+C25</f>
        <v>0</v>
      </c>
      <c r="D20" s="124">
        <f>+D21+D22+D23+D24+D25</f>
        <v>0</v>
      </c>
      <c r="E20" s="24">
        <f>+E21+E22+E23+E24+E25</f>
        <v>101294942</v>
      </c>
      <c r="F20" s="23">
        <f>+F21+F22+F23+F24+F25</f>
        <v>101294942</v>
      </c>
    </row>
    <row r="21" spans="1:6" s="26" customFormat="1" ht="12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s="26" customFormat="1" ht="12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s="26" customFormat="1" ht="12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s="26" customFormat="1" ht="12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s="26" customFormat="1" ht="12" customHeight="1">
      <c r="A25" s="32" t="s">
        <v>89</v>
      </c>
      <c r="B25" s="33" t="s">
        <v>90</v>
      </c>
      <c r="C25" s="34"/>
      <c r="D25" s="35"/>
      <c r="E25" s="35">
        <v>101294942</v>
      </c>
      <c r="F25" s="31">
        <f t="shared" si="1"/>
        <v>101294942</v>
      </c>
    </row>
    <row r="26" spans="1:6" s="26" customFormat="1" ht="12" customHeight="1">
      <c r="A26" s="37" t="s">
        <v>91</v>
      </c>
      <c r="B26" s="42" t="s">
        <v>92</v>
      </c>
      <c r="C26" s="40"/>
      <c r="D26" s="41"/>
      <c r="E26" s="41">
        <v>101294942</v>
      </c>
      <c r="F26" s="31">
        <f t="shared" si="1"/>
        <v>101294942</v>
      </c>
    </row>
    <row r="27" spans="1:6" s="26" customFormat="1" ht="12" customHeight="1">
      <c r="A27" s="21" t="s">
        <v>93</v>
      </c>
      <c r="B27" s="22" t="s">
        <v>94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55000000</v>
      </c>
    </row>
    <row r="28" spans="1:6" s="26" customFormat="1" ht="12" customHeight="1">
      <c r="A28" s="27" t="s">
        <v>95</v>
      </c>
      <c r="B28" s="28" t="s">
        <v>96</v>
      </c>
      <c r="C28" s="29">
        <v>5000000</v>
      </c>
      <c r="D28" s="43"/>
      <c r="E28" s="43"/>
      <c r="F28" s="31">
        <f aca="true" t="shared" si="2" ref="F28:F34">C28+D28+E28</f>
        <v>5000000</v>
      </c>
    </row>
    <row r="29" spans="1:6" s="26" customFormat="1" ht="12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s="26" customFormat="1" ht="12" customHeight="1">
      <c r="A30" s="32" t="s">
        <v>99</v>
      </c>
      <c r="B30" s="33" t="s">
        <v>100</v>
      </c>
      <c r="C30" s="34">
        <v>43000000</v>
      </c>
      <c r="D30" s="35"/>
      <c r="E30" s="35"/>
      <c r="F30" s="31">
        <f t="shared" si="2"/>
        <v>43000000</v>
      </c>
    </row>
    <row r="31" spans="1:6" s="26" customFormat="1" ht="12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s="26" customFormat="1" ht="12" customHeight="1">
      <c r="A32" s="32" t="s">
        <v>103</v>
      </c>
      <c r="B32" s="33" t="s">
        <v>104</v>
      </c>
      <c r="C32" s="34">
        <v>7000000</v>
      </c>
      <c r="D32" s="35"/>
      <c r="E32" s="35"/>
      <c r="F32" s="31">
        <f t="shared" si="2"/>
        <v>7000000</v>
      </c>
    </row>
    <row r="33" spans="1:6" s="26" customFormat="1" ht="12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s="26" customFormat="1" ht="12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s="26" customFormat="1" ht="12" customHeight="1">
      <c r="A35" s="21" t="s">
        <v>109</v>
      </c>
      <c r="B35" s="22" t="s">
        <v>110</v>
      </c>
      <c r="C35" s="23">
        <f>SUM(C36:C46)</f>
        <v>69851428</v>
      </c>
      <c r="D35" s="24">
        <f>SUM(D36:D46)</f>
        <v>0</v>
      </c>
      <c r="E35" s="24">
        <f>SUM(E36:E46)</f>
        <v>0</v>
      </c>
      <c r="F35" s="25">
        <f>SUM(F36:F46)</f>
        <v>69851428</v>
      </c>
    </row>
    <row r="36" spans="1:6" s="26" customFormat="1" ht="12" customHeight="1">
      <c r="A36" s="27" t="s">
        <v>111</v>
      </c>
      <c r="B36" s="28" t="s">
        <v>112</v>
      </c>
      <c r="C36" s="29">
        <v>2000000</v>
      </c>
      <c r="D36" s="30"/>
      <c r="E36" s="30"/>
      <c r="F36" s="31">
        <f aca="true" t="shared" si="3" ref="F36:F46">C36+D36+E36</f>
        <v>2000000</v>
      </c>
    </row>
    <row r="37" spans="1:6" s="26" customFormat="1" ht="12" customHeight="1">
      <c r="A37" s="32" t="s">
        <v>113</v>
      </c>
      <c r="B37" s="33" t="s">
        <v>114</v>
      </c>
      <c r="C37" s="34">
        <v>5720000</v>
      </c>
      <c r="D37" s="35"/>
      <c r="E37" s="35"/>
      <c r="F37" s="31">
        <f t="shared" si="3"/>
        <v>5720000</v>
      </c>
    </row>
    <row r="38" spans="1:6" s="26" customFormat="1" ht="12" customHeight="1">
      <c r="A38" s="32" t="s">
        <v>115</v>
      </c>
      <c r="B38" s="33" t="s">
        <v>116</v>
      </c>
      <c r="C38" s="34">
        <v>4200000</v>
      </c>
      <c r="D38" s="35"/>
      <c r="E38" s="35"/>
      <c r="F38" s="31">
        <f t="shared" si="3"/>
        <v>4200000</v>
      </c>
    </row>
    <row r="39" spans="1:6" s="26" customFormat="1" ht="12" customHeight="1">
      <c r="A39" s="32" t="s">
        <v>117</v>
      </c>
      <c r="B39" s="33" t="s">
        <v>118</v>
      </c>
      <c r="C39" s="34">
        <v>13465000</v>
      </c>
      <c r="D39" s="35"/>
      <c r="E39" s="35"/>
      <c r="F39" s="31">
        <f t="shared" si="3"/>
        <v>13465000</v>
      </c>
    </row>
    <row r="40" spans="1:6" s="26" customFormat="1" ht="12" customHeight="1">
      <c r="A40" s="32" t="s">
        <v>119</v>
      </c>
      <c r="B40" s="33" t="s">
        <v>120</v>
      </c>
      <c r="C40" s="34">
        <v>36670557</v>
      </c>
      <c r="D40" s="35"/>
      <c r="E40" s="35"/>
      <c r="F40" s="31">
        <f t="shared" si="3"/>
        <v>36670557</v>
      </c>
    </row>
    <row r="41" spans="1:6" s="26" customFormat="1" ht="12" customHeight="1">
      <c r="A41" s="32" t="s">
        <v>121</v>
      </c>
      <c r="B41" s="33" t="s">
        <v>122</v>
      </c>
      <c r="C41" s="34">
        <v>6793871</v>
      </c>
      <c r="D41" s="35"/>
      <c r="E41" s="35"/>
      <c r="F41" s="31">
        <f t="shared" si="3"/>
        <v>6793871</v>
      </c>
    </row>
    <row r="42" spans="1:6" s="26" customFormat="1" ht="12" customHeight="1">
      <c r="A42" s="32" t="s">
        <v>123</v>
      </c>
      <c r="B42" s="33" t="s">
        <v>124</v>
      </c>
      <c r="C42" s="34">
        <v>302000</v>
      </c>
      <c r="D42" s="35"/>
      <c r="E42" s="35"/>
      <c r="F42" s="31">
        <f t="shared" si="3"/>
        <v>302000</v>
      </c>
    </row>
    <row r="43" spans="1:6" s="26" customFormat="1" ht="12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s="26" customFormat="1" ht="12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s="26" customFormat="1" ht="12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s="26" customFormat="1" ht="12" customHeight="1">
      <c r="A46" s="37" t="s">
        <v>131</v>
      </c>
      <c r="B46" s="38" t="s">
        <v>132</v>
      </c>
      <c r="C46" s="40">
        <v>700000</v>
      </c>
      <c r="D46" s="41"/>
      <c r="E46" s="41"/>
      <c r="F46" s="31">
        <f t="shared" si="3"/>
        <v>700000</v>
      </c>
    </row>
    <row r="47" spans="1:6" s="26" customFormat="1" ht="12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s="26" customFormat="1" ht="12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s="26" customFormat="1" ht="12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s="26" customFormat="1" ht="12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s="26" customFormat="1" ht="12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s="26" customFormat="1" ht="12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s="26" customFormat="1" ht="12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s="26" customFormat="1" ht="12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s="26" customFormat="1" ht="12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s="26" customFormat="1" ht="12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s="26" customFormat="1" ht="12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s="26" customFormat="1" ht="12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s="26" customFormat="1" ht="12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s="26" customFormat="1" ht="12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s="26" customFormat="1" ht="12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s="26" customFormat="1" ht="12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s="26" customFormat="1" ht="12" customHeight="1">
      <c r="A63" s="44" t="s">
        <v>165</v>
      </c>
      <c r="B63" s="22" t="s">
        <v>166</v>
      </c>
      <c r="C63" s="23">
        <f>+C6+C13+C20+C27+C35+C47+C53+C58</f>
        <v>531554414</v>
      </c>
      <c r="D63" s="24">
        <f>+D6+D13+D20+D27+D35+D47+D53+D58</f>
        <v>330120327</v>
      </c>
      <c r="E63" s="24">
        <f>+E6+E13+E20+E27+E35+E47+E53+E58</f>
        <v>108825731</v>
      </c>
      <c r="F63" s="25">
        <f>+F6+F13+F20+F27+F35+F47+F53+F58</f>
        <v>970500472</v>
      </c>
    </row>
    <row r="64" spans="1:6" s="26" customFormat="1" ht="12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s="26" customFormat="1" ht="12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s="26" customFormat="1" ht="12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s="26" customFormat="1" ht="12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s="26" customFormat="1" ht="12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s="26" customFormat="1" ht="12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s="26" customFormat="1" ht="12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s="26" customFormat="1" ht="12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s="26" customFormat="1" ht="12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s="26" customFormat="1" ht="12" customHeight="1">
      <c r="A73" s="45" t="s">
        <v>185</v>
      </c>
      <c r="B73" s="39" t="s">
        <v>186</v>
      </c>
      <c r="C73" s="23">
        <f>SUM(C74:C75)</f>
        <v>78653885</v>
      </c>
      <c r="D73" s="24">
        <f>SUM(D74:D75)</f>
        <v>211462293</v>
      </c>
      <c r="E73" s="24">
        <f>SUM(E74:E75)</f>
        <v>0</v>
      </c>
      <c r="F73" s="25">
        <f>SUM(F74:F75)</f>
        <v>290116178</v>
      </c>
    </row>
    <row r="74" spans="1:6" s="26" customFormat="1" ht="12" customHeight="1">
      <c r="A74" s="47" t="s">
        <v>187</v>
      </c>
      <c r="B74" s="48" t="s">
        <v>188</v>
      </c>
      <c r="C74" s="49">
        <v>78653885</v>
      </c>
      <c r="D74" s="49">
        <v>211462293</v>
      </c>
      <c r="E74" s="49"/>
      <c r="F74" s="50">
        <f>C74+D74+E74</f>
        <v>290116178</v>
      </c>
    </row>
    <row r="75" spans="1:6" s="26" customFormat="1" ht="12" customHeight="1">
      <c r="A75" s="51" t="s">
        <v>189</v>
      </c>
      <c r="B75" s="52" t="s">
        <v>190</v>
      </c>
      <c r="C75" s="53"/>
      <c r="D75" s="53"/>
      <c r="E75" s="53"/>
      <c r="F75" s="54">
        <f>C75+D75+E75</f>
        <v>0</v>
      </c>
    </row>
    <row r="76" spans="1:6" s="26" customFormat="1" ht="12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s="26" customFormat="1" ht="12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s="26" customFormat="1" ht="12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s="26" customFormat="1" ht="12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s="26" customFormat="1" ht="12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s="26" customFormat="1" ht="12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s="26" customFormat="1" ht="12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s="26" customFormat="1" ht="12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s="26" customFormat="1" ht="12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s="26" customFormat="1" ht="12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s="26" customFormat="1" ht="13.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s="26" customFormat="1" ht="15.75" customHeight="1">
      <c r="A87" s="45" t="s">
        <v>213</v>
      </c>
      <c r="B87" s="63" t="s">
        <v>214</v>
      </c>
      <c r="C87" s="23">
        <f>+C64+C68+C73+C76+C80+C86+C85</f>
        <v>78653885</v>
      </c>
      <c r="D87" s="24">
        <f>+D64+D68+D73+D76+D80+D86+D85</f>
        <v>211462293</v>
      </c>
      <c r="E87" s="24">
        <f>+E64+E68+E73+E76+E80+E86+E85</f>
        <v>0</v>
      </c>
      <c r="F87" s="25">
        <f>+F64+F68+F73+F76+F80+F86+F85</f>
        <v>290116178</v>
      </c>
    </row>
    <row r="88" spans="1:6" s="26" customFormat="1" ht="25.5" customHeight="1">
      <c r="A88" s="64" t="s">
        <v>215</v>
      </c>
      <c r="B88" s="65" t="s">
        <v>216</v>
      </c>
      <c r="C88" s="23">
        <f>+C63+C87</f>
        <v>610208299</v>
      </c>
      <c r="D88" s="24">
        <f>+D63+D87</f>
        <v>541582620</v>
      </c>
      <c r="E88" s="24">
        <f>+E63+E87</f>
        <v>108825731</v>
      </c>
      <c r="F88" s="25">
        <f>+F63+F87</f>
        <v>1260616650</v>
      </c>
    </row>
    <row r="89" spans="1:3" s="26" customFormat="1" ht="83.25" customHeight="1">
      <c r="A89" s="66"/>
      <c r="B89" s="67"/>
      <c r="C89" s="68"/>
    </row>
    <row r="90" spans="1:6" ht="16.5" customHeight="1">
      <c r="A90" s="300" t="s">
        <v>217</v>
      </c>
      <c r="B90" s="300"/>
      <c r="C90" s="300"/>
      <c r="D90" s="300"/>
      <c r="E90" s="300"/>
      <c r="F90" s="300"/>
    </row>
    <row r="91" spans="1:6" s="70" customFormat="1" ht="16.5" customHeight="1">
      <c r="A91" s="306" t="s">
        <v>218</v>
      </c>
      <c r="B91" s="306"/>
      <c r="C91" s="69"/>
      <c r="F91" s="69" t="str">
        <f>F2</f>
        <v>Forintban!</v>
      </c>
    </row>
    <row r="92" spans="1:6" ht="12.75" customHeight="1">
      <c r="A92" s="302" t="s">
        <v>41</v>
      </c>
      <c r="B92" s="303" t="s">
        <v>219</v>
      </c>
      <c r="C92" s="304" t="str">
        <f>+CONCATENATE(LEFT(ÖSSZEFÜGGÉSEK!A6,4),". évi")</f>
        <v>2017. évi</v>
      </c>
      <c r="D92" s="304"/>
      <c r="E92" s="304"/>
      <c r="F92" s="304"/>
    </row>
    <row r="93" spans="1:6" ht="36">
      <c r="A93" s="302"/>
      <c r="B93" s="303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s="20" customFormat="1" ht="12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" customHeight="1">
      <c r="A95" s="74" t="s">
        <v>51</v>
      </c>
      <c r="B95" s="75" t="s">
        <v>224</v>
      </c>
      <c r="C95" s="76">
        <f>C96+C97+C98+C99+C100+C113</f>
        <v>559117951</v>
      </c>
      <c r="D95" s="77">
        <f>D96+D97+D98+D99+D100+D113</f>
        <v>541582620</v>
      </c>
      <c r="E95" s="77">
        <f>E96+E97+E98+E99+E100+E113</f>
        <v>10473377</v>
      </c>
      <c r="F95" s="78">
        <f>F96+F97+F98+F99+F100+F113</f>
        <v>1111173948</v>
      </c>
    </row>
    <row r="96" spans="1:6" ht="12" customHeight="1">
      <c r="A96" s="47" t="s">
        <v>53</v>
      </c>
      <c r="B96" s="79" t="s">
        <v>225</v>
      </c>
      <c r="C96" s="80">
        <v>272532270</v>
      </c>
      <c r="D96" s="81">
        <v>217186303</v>
      </c>
      <c r="E96" s="49">
        <v>8808383</v>
      </c>
      <c r="F96" s="50">
        <f aca="true" t="shared" si="5" ref="F96:F115">C96+D96+E96</f>
        <v>498526956</v>
      </c>
    </row>
    <row r="97" spans="1:6" ht="12" customHeight="1">
      <c r="A97" s="32" t="s">
        <v>55</v>
      </c>
      <c r="B97" s="82" t="s">
        <v>226</v>
      </c>
      <c r="C97" s="34">
        <v>55866679</v>
      </c>
      <c r="D97" s="83">
        <v>24194678</v>
      </c>
      <c r="E97" s="35">
        <v>1843091</v>
      </c>
      <c r="F97" s="84">
        <f t="shared" si="5"/>
        <v>81904448</v>
      </c>
    </row>
    <row r="98" spans="1:6" ht="12" customHeight="1">
      <c r="A98" s="32" t="s">
        <v>57</v>
      </c>
      <c r="B98" s="82" t="s">
        <v>227</v>
      </c>
      <c r="C98" s="40">
        <v>183799002</v>
      </c>
      <c r="D98" s="83">
        <v>45210704</v>
      </c>
      <c r="E98" s="35">
        <v>-1015523</v>
      </c>
      <c r="F98" s="84">
        <f t="shared" si="5"/>
        <v>227994183</v>
      </c>
    </row>
    <row r="99" spans="1:6" ht="12" customHeight="1">
      <c r="A99" s="32" t="s">
        <v>59</v>
      </c>
      <c r="B99" s="85" t="s">
        <v>228</v>
      </c>
      <c r="C99" s="40">
        <v>18800000</v>
      </c>
      <c r="D99" s="83"/>
      <c r="E99" s="35"/>
      <c r="F99" s="84">
        <f t="shared" si="5"/>
        <v>18800000</v>
      </c>
    </row>
    <row r="100" spans="1:6" ht="12" customHeight="1">
      <c r="A100" s="32" t="s">
        <v>229</v>
      </c>
      <c r="B100" s="86" t="s">
        <v>230</v>
      </c>
      <c r="C100" s="40">
        <v>8120000</v>
      </c>
      <c r="D100" s="83">
        <v>-600000</v>
      </c>
      <c r="E100" s="35">
        <v>600000</v>
      </c>
      <c r="F100" s="84">
        <f t="shared" si="5"/>
        <v>8120000</v>
      </c>
    </row>
    <row r="101" spans="1:6" ht="12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" customHeight="1">
      <c r="A103" s="32" t="s">
        <v>234</v>
      </c>
      <c r="B103" s="87" t="s">
        <v>235</v>
      </c>
      <c r="C103" s="40">
        <v>3000000</v>
      </c>
      <c r="D103" s="83"/>
      <c r="E103" s="35"/>
      <c r="F103" s="84">
        <f t="shared" si="5"/>
        <v>3000000</v>
      </c>
    </row>
    <row r="104" spans="1:6" ht="12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" customHeight="1">
      <c r="A107" s="32" t="s">
        <v>242</v>
      </c>
      <c r="B107" s="88" t="s">
        <v>243</v>
      </c>
      <c r="C107" s="40">
        <v>5120000</v>
      </c>
      <c r="D107" s="83"/>
      <c r="E107" s="35"/>
      <c r="F107" s="84">
        <f t="shared" si="5"/>
        <v>5120000</v>
      </c>
    </row>
    <row r="108" spans="1:6" ht="12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" customHeight="1">
      <c r="A112" s="37" t="s">
        <v>252</v>
      </c>
      <c r="B112" s="87" t="s">
        <v>253</v>
      </c>
      <c r="C112" s="40"/>
      <c r="D112" s="83">
        <v>-600000</v>
      </c>
      <c r="E112" s="35">
        <v>600000</v>
      </c>
      <c r="F112" s="84">
        <f t="shared" si="5"/>
        <v>0</v>
      </c>
    </row>
    <row r="113" spans="1:6" ht="12" customHeight="1">
      <c r="A113" s="32" t="s">
        <v>254</v>
      </c>
      <c r="B113" s="85" t="s">
        <v>255</v>
      </c>
      <c r="C113" s="34">
        <f>SUM(C114:C115)</f>
        <v>20000000</v>
      </c>
      <c r="D113" s="83">
        <f>SUM(D114:D115)</f>
        <v>255590935</v>
      </c>
      <c r="E113" s="35">
        <v>237426</v>
      </c>
      <c r="F113" s="84">
        <f t="shared" si="5"/>
        <v>275828361</v>
      </c>
    </row>
    <row r="114" spans="1:6" ht="12" customHeight="1">
      <c r="A114" s="32" t="s">
        <v>256</v>
      </c>
      <c r="B114" s="82" t="s">
        <v>257</v>
      </c>
      <c r="C114" s="34">
        <v>20000000</v>
      </c>
      <c r="D114" s="83">
        <v>255590935</v>
      </c>
      <c r="E114" s="35">
        <v>237426</v>
      </c>
      <c r="F114" s="84">
        <f t="shared" si="5"/>
        <v>275828361</v>
      </c>
    </row>
    <row r="115" spans="1:6" ht="12" customHeight="1">
      <c r="A115" s="51" t="s">
        <v>258</v>
      </c>
      <c r="B115" s="91" t="s">
        <v>259</v>
      </c>
      <c r="C115" s="92"/>
      <c r="D115" s="93"/>
      <c r="E115" s="53"/>
      <c r="F115" s="54">
        <f t="shared" si="5"/>
        <v>0</v>
      </c>
    </row>
    <row r="116" spans="1:6" ht="12" customHeight="1">
      <c r="A116" s="94" t="s">
        <v>65</v>
      </c>
      <c r="B116" s="95" t="s">
        <v>260</v>
      </c>
      <c r="C116" s="96">
        <f>+C117+C119+C121</f>
        <v>35941000</v>
      </c>
      <c r="D116" s="24">
        <f>+D117+D119+D121</f>
        <v>0</v>
      </c>
      <c r="E116" s="24">
        <f>+E117+E119+E121</f>
        <v>97852354</v>
      </c>
      <c r="F116" s="97">
        <f>+F117+F119+F121</f>
        <v>133793354</v>
      </c>
    </row>
    <row r="117" spans="1:6" ht="12" customHeight="1">
      <c r="A117" s="27" t="s">
        <v>67</v>
      </c>
      <c r="B117" s="82" t="s">
        <v>261</v>
      </c>
      <c r="C117" s="29">
        <v>29671000</v>
      </c>
      <c r="D117" s="98"/>
      <c r="E117" s="98">
        <v>3557412</v>
      </c>
      <c r="F117" s="84">
        <f aca="true" t="shared" si="6" ref="F117:F129">C117+D117+E117</f>
        <v>33228412</v>
      </c>
    </row>
    <row r="118" spans="1:6" ht="12" customHeight="1">
      <c r="A118" s="27" t="s">
        <v>69</v>
      </c>
      <c r="B118" s="99" t="s">
        <v>262</v>
      </c>
      <c r="C118" s="29"/>
      <c r="D118" s="98"/>
      <c r="E118" s="98">
        <v>3150000</v>
      </c>
      <c r="F118" s="84">
        <f t="shared" si="6"/>
        <v>3150000</v>
      </c>
    </row>
    <row r="119" spans="1:6" ht="12" customHeight="1">
      <c r="A119" s="27" t="s">
        <v>71</v>
      </c>
      <c r="B119" s="99" t="s">
        <v>263</v>
      </c>
      <c r="C119" s="34">
        <v>6270000</v>
      </c>
      <c r="D119" s="100"/>
      <c r="E119" s="100">
        <v>94294942</v>
      </c>
      <c r="F119" s="84">
        <f t="shared" si="6"/>
        <v>100564942</v>
      </c>
    </row>
    <row r="120" spans="1:6" ht="12" customHeight="1">
      <c r="A120" s="27" t="s">
        <v>73</v>
      </c>
      <c r="B120" s="99" t="s">
        <v>264</v>
      </c>
      <c r="C120" s="101"/>
      <c r="D120" s="100"/>
      <c r="E120" s="100">
        <v>94294942</v>
      </c>
      <c r="F120" s="84">
        <f t="shared" si="6"/>
        <v>94294942</v>
      </c>
    </row>
    <row r="121" spans="1:6" ht="12" customHeight="1">
      <c r="A121" s="27" t="s">
        <v>75</v>
      </c>
      <c r="B121" s="38" t="s">
        <v>265</v>
      </c>
      <c r="C121" s="101"/>
      <c r="D121" s="100"/>
      <c r="E121" s="100"/>
      <c r="F121" s="84">
        <f t="shared" si="6"/>
        <v>0</v>
      </c>
    </row>
    <row r="122" spans="1:6" ht="12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22.5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22.5">
      <c r="A129" s="90" t="s">
        <v>277</v>
      </c>
      <c r="B129" s="89" t="s">
        <v>278</v>
      </c>
      <c r="C129" s="103"/>
      <c r="D129" s="104"/>
      <c r="E129" s="104"/>
      <c r="F129" s="84">
        <f t="shared" si="6"/>
        <v>0</v>
      </c>
    </row>
    <row r="130" spans="1:6" ht="12" customHeight="1">
      <c r="A130" s="21" t="s">
        <v>79</v>
      </c>
      <c r="B130" s="22" t="s">
        <v>279</v>
      </c>
      <c r="C130" s="23">
        <f>+C95+C116</f>
        <v>595058951</v>
      </c>
      <c r="D130" s="105">
        <f>+D95+D116</f>
        <v>541582620</v>
      </c>
      <c r="E130" s="105">
        <f>+E95+E116</f>
        <v>108325731</v>
      </c>
      <c r="F130" s="25">
        <f>+F95+F116</f>
        <v>1244967302</v>
      </c>
    </row>
    <row r="131" spans="1:6" ht="12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" customHeight="1">
      <c r="A142" s="21" t="s">
        <v>133</v>
      </c>
      <c r="B142" s="22" t="s">
        <v>292</v>
      </c>
      <c r="C142" s="23">
        <f>+C143+C144+C145+C146</f>
        <v>15149348</v>
      </c>
      <c r="D142" s="105">
        <f>+D143+D144+D145+D146</f>
        <v>0</v>
      </c>
      <c r="E142" s="105">
        <f>+E143+E144+E145+E146</f>
        <v>0</v>
      </c>
      <c r="F142" s="25">
        <f>+F143+F144+F145+F146</f>
        <v>15149348</v>
      </c>
    </row>
    <row r="143" spans="1:6" ht="12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" customHeight="1">
      <c r="A144" s="27" t="s">
        <v>137</v>
      </c>
      <c r="B144" s="106" t="s">
        <v>294</v>
      </c>
      <c r="C144" s="101">
        <v>15149348</v>
      </c>
      <c r="D144" s="100"/>
      <c r="E144" s="100"/>
      <c r="F144" s="84">
        <f>C144+D144+E144</f>
        <v>15149348</v>
      </c>
    </row>
    <row r="145" spans="1:6" ht="12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9" ht="15" customHeight="1">
      <c r="A155" s="21" t="s">
        <v>308</v>
      </c>
      <c r="B155" s="22" t="s">
        <v>309</v>
      </c>
      <c r="C155" s="114">
        <f>+C131+C135+C142+C147+C153+C154</f>
        <v>15149348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15149348</v>
      </c>
      <c r="G155" s="118"/>
      <c r="H155" s="118"/>
      <c r="I155" s="118"/>
    </row>
    <row r="156" spans="1:6" s="26" customFormat="1" ht="22.5" customHeight="1">
      <c r="A156" s="119" t="s">
        <v>310</v>
      </c>
      <c r="B156" s="120" t="s">
        <v>311</v>
      </c>
      <c r="C156" s="114">
        <f>+C130+C155</f>
        <v>610208299</v>
      </c>
      <c r="D156" s="115">
        <f>+D130+D155</f>
        <v>541582620</v>
      </c>
      <c r="E156" s="115">
        <f>+E130+E155</f>
        <v>108325731</v>
      </c>
      <c r="F156" s="116">
        <f>+F130+F155</f>
        <v>1260116650</v>
      </c>
    </row>
    <row r="157" ht="7.5" customHeight="1"/>
    <row r="158" spans="1:6" ht="15.75">
      <c r="A158" s="305" t="s">
        <v>312</v>
      </c>
      <c r="B158" s="305"/>
      <c r="C158" s="305"/>
      <c r="D158" s="305"/>
      <c r="E158" s="305"/>
      <c r="F158" s="305"/>
    </row>
    <row r="159" spans="1:6" ht="15" customHeight="1">
      <c r="A159" s="301" t="s">
        <v>313</v>
      </c>
      <c r="B159" s="301"/>
      <c r="C159" s="12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-63504537</v>
      </c>
      <c r="D160" s="24">
        <f>+D63-D130</f>
        <v>-211462293</v>
      </c>
      <c r="E160" s="24">
        <f>+E63-E130</f>
        <v>500000</v>
      </c>
      <c r="F160" s="25">
        <f>+F63-F130</f>
        <v>-274466830</v>
      </c>
    </row>
    <row r="161" spans="1:6" ht="32.25" customHeight="1">
      <c r="A161" s="21" t="s">
        <v>65</v>
      </c>
      <c r="B161" s="122" t="s">
        <v>315</v>
      </c>
      <c r="C161" s="24">
        <f>+C87-C155</f>
        <v>63504537</v>
      </c>
      <c r="D161" s="24">
        <f>+D87-D155</f>
        <v>211462293</v>
      </c>
      <c r="E161" s="24">
        <f>+E87-E155</f>
        <v>0</v>
      </c>
      <c r="F161" s="25">
        <f>+F87-F155</f>
        <v>274966830</v>
      </c>
    </row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 horizontalCentered="1"/>
  <pageMargins left="0.7875" right="0.7875" top="1.359722222222222" bottom="0.7319444444444444" header="0.41388888888888886" footer="0.5118055555555555"/>
  <pageSetup horizontalDpi="300" verticalDpi="300" orientation="portrait" paperSize="9" scale="7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zoomScale="99" zoomScaleNormal="99" workbookViewId="0" topLeftCell="A82">
      <selection activeCell="G114" sqref="G114"/>
    </sheetView>
  </sheetViews>
  <sheetFormatPr defaultColWidth="9.00390625" defaultRowHeight="12.75"/>
  <cols>
    <col min="1" max="1" width="12.875" style="0" customWidth="1"/>
    <col min="2" max="2" width="59.625" style="0" customWidth="1"/>
    <col min="3" max="3" width="16.625" style="0" customWidth="1"/>
    <col min="4" max="4" width="14.625" style="0" customWidth="1"/>
    <col min="5" max="5" width="14.875" style="0" customWidth="1"/>
    <col min="6" max="6" width="13.625" style="0" customWidth="1"/>
    <col min="7" max="16384" width="12.875" style="0" customWidth="1"/>
  </cols>
  <sheetData>
    <row r="1" spans="1:6" ht="15.75">
      <c r="A1" s="300" t="s">
        <v>38</v>
      </c>
      <c r="B1" s="300"/>
      <c r="C1" s="300"/>
      <c r="D1" s="300"/>
      <c r="E1" s="300"/>
      <c r="F1" s="300"/>
    </row>
    <row r="2" spans="1:6" ht="15.75">
      <c r="A2" s="301" t="s">
        <v>39</v>
      </c>
      <c r="B2" s="301"/>
      <c r="C2" s="12"/>
      <c r="D2" s="11"/>
      <c r="E2" s="11"/>
      <c r="F2" s="12" t="s">
        <v>40</v>
      </c>
    </row>
    <row r="3" spans="1:6" ht="12.75" customHeight="1">
      <c r="A3" s="302" t="s">
        <v>41</v>
      </c>
      <c r="B3" s="303" t="s">
        <v>42</v>
      </c>
      <c r="C3" s="304" t="str">
        <f>+CONCATENATE(LEFT(ÖSSZEFÜGGÉSEK!A6,4),". évi")</f>
        <v>2017. évi</v>
      </c>
      <c r="D3" s="304"/>
      <c r="E3" s="304"/>
      <c r="F3" s="304"/>
    </row>
    <row r="4" spans="1:6" ht="39.75">
      <c r="A4" s="302"/>
      <c r="B4" s="303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ht="12.75">
      <c r="A5" s="17" t="s">
        <v>46</v>
      </c>
      <c r="B5" s="18" t="s">
        <v>47</v>
      </c>
      <c r="C5" s="18" t="s">
        <v>48</v>
      </c>
      <c r="D5" s="18" t="s">
        <v>49</v>
      </c>
      <c r="E5" s="72" t="s">
        <v>222</v>
      </c>
      <c r="F5" s="73" t="s">
        <v>223</v>
      </c>
    </row>
    <row r="6" spans="1:6" ht="12.75" customHeight="1">
      <c r="A6" s="21" t="s">
        <v>51</v>
      </c>
      <c r="B6" s="22" t="s">
        <v>52</v>
      </c>
      <c r="C6" s="23">
        <f>+C7+C8+C9+C10+C11+C12</f>
        <v>0</v>
      </c>
      <c r="D6" s="24">
        <f>+D7+D8+D9+D10+D11+D12</f>
        <v>0</v>
      </c>
      <c r="E6" s="24">
        <f>+E7+E8+E9+E10+E11+E12</f>
        <v>241556</v>
      </c>
      <c r="F6" s="25">
        <f>+F7+F8+F9+F10+F11+F12</f>
        <v>241556</v>
      </c>
    </row>
    <row r="7" spans="1:6" ht="12.75" customHeight="1">
      <c r="A7" s="27" t="s">
        <v>53</v>
      </c>
      <c r="B7" s="28" t="s">
        <v>54</v>
      </c>
      <c r="C7" s="29"/>
      <c r="D7" s="30"/>
      <c r="E7" s="30"/>
      <c r="F7" s="31">
        <f>C7+D7+E7</f>
        <v>0</v>
      </c>
    </row>
    <row r="8" spans="1:6" ht="12.75" customHeight="1">
      <c r="A8" s="32" t="s">
        <v>55</v>
      </c>
      <c r="B8" s="33" t="s">
        <v>56</v>
      </c>
      <c r="C8" s="34"/>
      <c r="D8" s="35"/>
      <c r="E8" s="35"/>
      <c r="F8" s="31">
        <f>C8+D8+E8</f>
        <v>0</v>
      </c>
    </row>
    <row r="9" spans="1:6" ht="12.75" customHeight="1">
      <c r="A9" s="32" t="s">
        <v>57</v>
      </c>
      <c r="B9" s="33" t="s">
        <v>58</v>
      </c>
      <c r="C9" s="34"/>
      <c r="D9" s="35"/>
      <c r="E9" s="35">
        <v>32191</v>
      </c>
      <c r="F9" s="31">
        <f>C9+D9+E9</f>
        <v>32191</v>
      </c>
    </row>
    <row r="10" spans="1:6" ht="12.75" customHeight="1">
      <c r="A10" s="32" t="s">
        <v>59</v>
      </c>
      <c r="B10" s="33" t="s">
        <v>60</v>
      </c>
      <c r="C10" s="34"/>
      <c r="D10" s="35"/>
      <c r="E10" s="35"/>
      <c r="F10" s="31">
        <f>C10+D10+E10</f>
        <v>0</v>
      </c>
    </row>
    <row r="11" spans="1:6" ht="12.75" customHeight="1">
      <c r="A11" s="32" t="s">
        <v>61</v>
      </c>
      <c r="B11" s="36" t="s">
        <v>62</v>
      </c>
      <c r="C11" s="34"/>
      <c r="D11" s="35"/>
      <c r="E11" s="35">
        <v>209365</v>
      </c>
      <c r="F11" s="31">
        <f>C11+D11+E11</f>
        <v>209365</v>
      </c>
    </row>
    <row r="12" spans="1:6" ht="12.75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ht="24" customHeight="1">
      <c r="A13" s="21" t="s">
        <v>65</v>
      </c>
      <c r="B13" s="39" t="s">
        <v>66</v>
      </c>
      <c r="C13" s="23">
        <f>+C14+C15+C16+C17+C18</f>
        <v>0</v>
      </c>
      <c r="D13" s="24">
        <f>+D14+D15+D16+D17+D18</f>
        <v>0</v>
      </c>
      <c r="E13" s="24">
        <f>+E14+E15+E16+E17+E18</f>
        <v>0</v>
      </c>
      <c r="F13" s="25">
        <f>+F14+F15+F16+F17+F18</f>
        <v>0</v>
      </c>
    </row>
    <row r="14" spans="1:6" ht="12.75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ht="12.75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ht="12.75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ht="12.75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ht="12.75" customHeight="1">
      <c r="A18" s="32" t="s">
        <v>75</v>
      </c>
      <c r="B18" s="33" t="s">
        <v>76</v>
      </c>
      <c r="C18" s="34"/>
      <c r="D18" s="35"/>
      <c r="E18" s="35"/>
      <c r="F18" s="31">
        <f t="shared" si="0"/>
        <v>0</v>
      </c>
    </row>
    <row r="19" spans="1:6" ht="12.75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ht="21" customHeight="1">
      <c r="A20" s="21" t="s">
        <v>79</v>
      </c>
      <c r="B20" s="22" t="s">
        <v>80</v>
      </c>
      <c r="C20" s="24">
        <f>+C21+C22+C23+C24+C25</f>
        <v>0</v>
      </c>
      <c r="D20" s="124">
        <f>+D21+D22+D23+D24+D25</f>
        <v>0</v>
      </c>
      <c r="E20" s="24">
        <f>+E21+E22+E23+E24+E25</f>
        <v>0</v>
      </c>
      <c r="F20" s="23">
        <f>+F21+F22+F23+F24+F25</f>
        <v>0</v>
      </c>
    </row>
    <row r="21" spans="1:6" ht="12.75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ht="12.75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ht="12.75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ht="12.75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ht="12.75" customHeight="1">
      <c r="A25" s="32" t="s">
        <v>89</v>
      </c>
      <c r="B25" s="33" t="s">
        <v>90</v>
      </c>
      <c r="C25" s="34"/>
      <c r="D25" s="35"/>
      <c r="E25" s="35"/>
      <c r="F25" s="31">
        <f t="shared" si="1"/>
        <v>0</v>
      </c>
    </row>
    <row r="26" spans="1:6" ht="12.75" customHeight="1">
      <c r="A26" s="37" t="s">
        <v>91</v>
      </c>
      <c r="B26" s="42" t="s">
        <v>92</v>
      </c>
      <c r="C26" s="40"/>
      <c r="D26" s="41"/>
      <c r="E26" s="41"/>
      <c r="F26" s="31">
        <f t="shared" si="1"/>
        <v>0</v>
      </c>
    </row>
    <row r="27" spans="1:6" ht="12.75" customHeight="1">
      <c r="A27" s="21" t="s">
        <v>93</v>
      </c>
      <c r="B27" s="22" t="s">
        <v>94</v>
      </c>
      <c r="C27" s="23">
        <f>SUM(C28:C34)</f>
        <v>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0</v>
      </c>
    </row>
    <row r="28" spans="1:6" ht="12.75" customHeight="1">
      <c r="A28" s="27" t="s">
        <v>95</v>
      </c>
      <c r="B28" s="28" t="s">
        <v>96</v>
      </c>
      <c r="C28" s="29"/>
      <c r="D28" s="43"/>
      <c r="E28" s="43"/>
      <c r="F28" s="31">
        <f aca="true" t="shared" si="2" ref="F28:F34">C28+D28+E28</f>
        <v>0</v>
      </c>
    </row>
    <row r="29" spans="1:6" ht="12.75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ht="12.75" customHeight="1">
      <c r="A30" s="32" t="s">
        <v>99</v>
      </c>
      <c r="B30" s="33" t="s">
        <v>100</v>
      </c>
      <c r="C30" s="34"/>
      <c r="D30" s="35"/>
      <c r="E30" s="35"/>
      <c r="F30" s="31">
        <f t="shared" si="2"/>
        <v>0</v>
      </c>
    </row>
    <row r="31" spans="1:6" ht="12.75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ht="12.75" customHeight="1">
      <c r="A32" s="32" t="s">
        <v>103</v>
      </c>
      <c r="B32" s="33" t="s">
        <v>104</v>
      </c>
      <c r="C32" s="34"/>
      <c r="D32" s="35"/>
      <c r="E32" s="35"/>
      <c r="F32" s="31">
        <f t="shared" si="2"/>
        <v>0</v>
      </c>
    </row>
    <row r="33" spans="1:6" ht="12.75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ht="12.75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ht="12.75" customHeight="1">
      <c r="A35" s="21" t="s">
        <v>109</v>
      </c>
      <c r="B35" s="22" t="s">
        <v>110</v>
      </c>
      <c r="C35" s="23">
        <f>SUM(C36:C46)</f>
        <v>16919943</v>
      </c>
      <c r="D35" s="24">
        <f>SUM(D36:D46)</f>
        <v>0</v>
      </c>
      <c r="E35" s="24">
        <f>SUM(E36:E46)</f>
        <v>0</v>
      </c>
      <c r="F35" s="25">
        <f>SUM(F36:F46)</f>
        <v>16919943</v>
      </c>
    </row>
    <row r="36" spans="1:6" ht="12.75" customHeight="1">
      <c r="A36" s="27" t="s">
        <v>111</v>
      </c>
      <c r="B36" s="28" t="s">
        <v>112</v>
      </c>
      <c r="C36" s="29">
        <v>13322790</v>
      </c>
      <c r="D36" s="30"/>
      <c r="E36" s="30"/>
      <c r="F36" s="31">
        <f aca="true" t="shared" si="3" ref="F36:F46">C36+D36+E36</f>
        <v>13322790</v>
      </c>
    </row>
    <row r="37" spans="1:6" ht="12.75" customHeight="1">
      <c r="A37" s="32" t="s">
        <v>113</v>
      </c>
      <c r="B37" s="33" t="s">
        <v>114</v>
      </c>
      <c r="C37" s="34"/>
      <c r="D37" s="35"/>
      <c r="E37" s="35"/>
      <c r="F37" s="31">
        <f t="shared" si="3"/>
        <v>0</v>
      </c>
    </row>
    <row r="38" spans="1:6" ht="12.75" customHeight="1">
      <c r="A38" s="32" t="s">
        <v>115</v>
      </c>
      <c r="B38" s="33" t="s">
        <v>116</v>
      </c>
      <c r="C38" s="34"/>
      <c r="D38" s="35"/>
      <c r="E38" s="35"/>
      <c r="F38" s="31">
        <f t="shared" si="3"/>
        <v>0</v>
      </c>
    </row>
    <row r="39" spans="1:6" ht="12.75" customHeight="1">
      <c r="A39" s="32" t="s">
        <v>117</v>
      </c>
      <c r="B39" s="33" t="s">
        <v>118</v>
      </c>
      <c r="C39" s="34"/>
      <c r="D39" s="35"/>
      <c r="E39" s="35"/>
      <c r="F39" s="31">
        <f t="shared" si="3"/>
        <v>0</v>
      </c>
    </row>
    <row r="40" spans="1:6" ht="12.75" customHeight="1">
      <c r="A40" s="32" t="s">
        <v>119</v>
      </c>
      <c r="B40" s="33" t="s">
        <v>120</v>
      </c>
      <c r="C40" s="34"/>
      <c r="D40" s="35"/>
      <c r="E40" s="35"/>
      <c r="F40" s="31">
        <f t="shared" si="3"/>
        <v>0</v>
      </c>
    </row>
    <row r="41" spans="1:6" ht="12.75" customHeight="1">
      <c r="A41" s="32" t="s">
        <v>121</v>
      </c>
      <c r="B41" s="33" t="s">
        <v>122</v>
      </c>
      <c r="C41" s="34">
        <v>3597153</v>
      </c>
      <c r="D41" s="35"/>
      <c r="E41" s="35"/>
      <c r="F41" s="31">
        <f t="shared" si="3"/>
        <v>3597153</v>
      </c>
    </row>
    <row r="42" spans="1:6" ht="12.75" customHeight="1">
      <c r="A42" s="32" t="s">
        <v>123</v>
      </c>
      <c r="B42" s="33" t="s">
        <v>124</v>
      </c>
      <c r="C42" s="34"/>
      <c r="D42" s="35"/>
      <c r="E42" s="35"/>
      <c r="F42" s="31">
        <f t="shared" si="3"/>
        <v>0</v>
      </c>
    </row>
    <row r="43" spans="1:6" ht="12.75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ht="12.75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ht="12.75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ht="12.75" customHeight="1">
      <c r="A46" s="37" t="s">
        <v>131</v>
      </c>
      <c r="B46" s="38" t="s">
        <v>132</v>
      </c>
      <c r="C46" s="40"/>
      <c r="D46" s="41"/>
      <c r="E46" s="41"/>
      <c r="F46" s="31">
        <f t="shared" si="3"/>
        <v>0</v>
      </c>
    </row>
    <row r="47" spans="1:6" ht="12.75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ht="12.75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ht="12.75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ht="12.75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ht="12.75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ht="12.75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ht="12.75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ht="12.75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ht="12.75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ht="12.75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ht="12.75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ht="12.75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ht="12.75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ht="12.75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ht="12.75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ht="12.75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ht="12.75" customHeight="1">
      <c r="A63" s="44" t="s">
        <v>165</v>
      </c>
      <c r="B63" s="22" t="s">
        <v>166</v>
      </c>
      <c r="C63" s="23">
        <f>+C6+C13+C20+C27+C35+C47+C53+C58</f>
        <v>16919943</v>
      </c>
      <c r="D63" s="24">
        <f>+D6+D13+D20+D27+D35+D47+D53+D58</f>
        <v>0</v>
      </c>
      <c r="E63" s="24">
        <f>+E6+E13+E20+E27+E35+E47+E53+E58</f>
        <v>241556</v>
      </c>
      <c r="F63" s="25">
        <f>+F6+F13+F20+F27+F35+F47+F53+F58</f>
        <v>17161499</v>
      </c>
    </row>
    <row r="64" spans="1:6" ht="12.75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ht="12.75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ht="12.75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ht="12.75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ht="12.75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ht="12.75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ht="12.75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ht="12.75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ht="12.75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ht="12.75" customHeight="1">
      <c r="A73" s="45" t="s">
        <v>185</v>
      </c>
      <c r="B73" s="39" t="s">
        <v>186</v>
      </c>
      <c r="C73" s="23">
        <f>SUM(C74:C75)</f>
        <v>12256619</v>
      </c>
      <c r="D73" s="24">
        <f>SUM(D74:D75)</f>
        <v>0</v>
      </c>
      <c r="E73" s="24">
        <f>SUM(E74:E75)</f>
        <v>0</v>
      </c>
      <c r="F73" s="25">
        <f>SUM(F74:F75)</f>
        <v>12256619</v>
      </c>
    </row>
    <row r="74" spans="1:6" ht="12.75" customHeight="1">
      <c r="A74" s="27" t="s">
        <v>187</v>
      </c>
      <c r="B74" s="28" t="s">
        <v>188</v>
      </c>
      <c r="C74" s="34">
        <v>12256619</v>
      </c>
      <c r="D74" s="35"/>
      <c r="E74" s="35"/>
      <c r="F74" s="31">
        <f>C74+D74+E74</f>
        <v>12256619</v>
      </c>
    </row>
    <row r="75" spans="1:6" ht="12.75" customHeight="1">
      <c r="A75" s="37" t="s">
        <v>189</v>
      </c>
      <c r="B75" s="38" t="s">
        <v>190</v>
      </c>
      <c r="C75" s="34"/>
      <c r="D75" s="35"/>
      <c r="E75" s="35"/>
      <c r="F75" s="31">
        <f>C75+D75+E75</f>
        <v>0</v>
      </c>
    </row>
    <row r="76" spans="1:6" ht="12.75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ht="12.75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ht="12.75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ht="12.75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ht="12.75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ht="12.75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ht="12.75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ht="12.75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ht="12.75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ht="12.75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ht="12.7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ht="12.75" customHeight="1">
      <c r="A87" s="45" t="s">
        <v>213</v>
      </c>
      <c r="B87" s="63" t="s">
        <v>214</v>
      </c>
      <c r="C87" s="23">
        <f>+C64+C68+C73+C76+C80+C86+C85</f>
        <v>12256619</v>
      </c>
      <c r="D87" s="24">
        <f>+D64+D68+D73+D76+D80+D86+D85</f>
        <v>0</v>
      </c>
      <c r="E87" s="24">
        <f>+E64+E68+E73+E76+E80+E86+E85</f>
        <v>0</v>
      </c>
      <c r="F87" s="25">
        <f>+F64+F68+F73+F76+F80+F86+F85</f>
        <v>12256619</v>
      </c>
    </row>
    <row r="88" spans="1:6" ht="12.75" customHeight="1">
      <c r="A88" s="64" t="s">
        <v>215</v>
      </c>
      <c r="B88" s="65" t="s">
        <v>216</v>
      </c>
      <c r="C88" s="23">
        <f>+C63+C87</f>
        <v>29176562</v>
      </c>
      <c r="D88" s="24">
        <f>+D63+D87</f>
        <v>0</v>
      </c>
      <c r="E88" s="24">
        <f>+E63+E87</f>
        <v>241556</v>
      </c>
      <c r="F88" s="25">
        <f>+F63+F87</f>
        <v>29418118</v>
      </c>
    </row>
    <row r="89" spans="1:6" ht="12.75" customHeight="1">
      <c r="A89" s="66"/>
      <c r="B89" s="67"/>
      <c r="C89" s="68"/>
      <c r="D89" s="26"/>
      <c r="E89" s="26"/>
      <c r="F89" s="26"/>
    </row>
    <row r="90" spans="1:6" ht="12.75" customHeight="1">
      <c r="A90" s="300" t="s">
        <v>217</v>
      </c>
      <c r="B90" s="300"/>
      <c r="C90" s="300"/>
      <c r="D90" s="300"/>
      <c r="E90" s="300"/>
      <c r="F90" s="300"/>
    </row>
    <row r="91" spans="1:6" ht="12.75" customHeight="1">
      <c r="A91" s="306" t="s">
        <v>218</v>
      </c>
      <c r="B91" s="306"/>
      <c r="C91" s="69"/>
      <c r="D91" s="70"/>
      <c r="E91" s="70"/>
      <c r="F91" s="69" t="str">
        <f>F2</f>
        <v>Forintban!</v>
      </c>
    </row>
    <row r="92" spans="1:6" ht="12.75" customHeight="1">
      <c r="A92" s="302" t="s">
        <v>41</v>
      </c>
      <c r="B92" s="303" t="s">
        <v>219</v>
      </c>
      <c r="C92" s="304" t="str">
        <f>+CONCATENATE(LEFT(ÖSSZEFÜGGÉSEK!A6,4),". évi")</f>
        <v>2017. évi</v>
      </c>
      <c r="D92" s="304"/>
      <c r="E92" s="304"/>
      <c r="F92" s="304"/>
    </row>
    <row r="93" spans="1:6" ht="30" customHeight="1">
      <c r="A93" s="302"/>
      <c r="B93" s="303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ht="12.75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.75" customHeight="1">
      <c r="A95" s="74" t="s">
        <v>51</v>
      </c>
      <c r="B95" s="75" t="s">
        <v>224</v>
      </c>
      <c r="C95" s="76">
        <f>C96+C97+C98+C99+C100+C113</f>
        <v>26322562</v>
      </c>
      <c r="D95" s="77">
        <f>D96+D97+D98+D99+D100+D113</f>
        <v>0</v>
      </c>
      <c r="E95" s="77">
        <f>E96+E97+E98+E99+E100+E113</f>
        <v>741556</v>
      </c>
      <c r="F95" s="78">
        <f>F96+F97+F98+F99+F100+F113</f>
        <v>27064118</v>
      </c>
    </row>
    <row r="96" spans="1:6" ht="12.75" customHeight="1">
      <c r="A96" s="47" t="s">
        <v>53</v>
      </c>
      <c r="B96" s="79" t="s">
        <v>225</v>
      </c>
      <c r="C96" s="80">
        <v>3410453</v>
      </c>
      <c r="D96" s="81"/>
      <c r="E96" s="49">
        <v>197516</v>
      </c>
      <c r="F96" s="50">
        <f aca="true" t="shared" si="5" ref="F96:F113">C96+D96+E96</f>
        <v>3607969</v>
      </c>
    </row>
    <row r="97" spans="1:6" ht="12.75" customHeight="1">
      <c r="A97" s="32" t="s">
        <v>55</v>
      </c>
      <c r="B97" s="82" t="s">
        <v>226</v>
      </c>
      <c r="C97" s="34">
        <v>811610</v>
      </c>
      <c r="D97" s="83"/>
      <c r="E97" s="35">
        <v>44040</v>
      </c>
      <c r="F97" s="84">
        <f t="shared" si="5"/>
        <v>855650</v>
      </c>
    </row>
    <row r="98" spans="1:6" ht="12.75" customHeight="1">
      <c r="A98" s="32" t="s">
        <v>57</v>
      </c>
      <c r="B98" s="82" t="s">
        <v>227</v>
      </c>
      <c r="C98" s="40">
        <v>16116499</v>
      </c>
      <c r="D98" s="83"/>
      <c r="E98" s="35">
        <v>600000</v>
      </c>
      <c r="F98" s="84">
        <f t="shared" si="5"/>
        <v>16716499</v>
      </c>
    </row>
    <row r="99" spans="1:6" ht="12.75" customHeight="1">
      <c r="A99" s="32" t="s">
        <v>59</v>
      </c>
      <c r="B99" s="85" t="s">
        <v>228</v>
      </c>
      <c r="C99" s="40"/>
      <c r="D99" s="83"/>
      <c r="E99" s="35"/>
      <c r="F99" s="84">
        <f t="shared" si="5"/>
        <v>0</v>
      </c>
    </row>
    <row r="100" spans="1:6" ht="12.75" customHeight="1">
      <c r="A100" s="32" t="s">
        <v>229</v>
      </c>
      <c r="B100" s="86" t="s">
        <v>230</v>
      </c>
      <c r="C100" s="40">
        <v>5984000</v>
      </c>
      <c r="D100" s="83"/>
      <c r="E100" s="35">
        <v>-100000</v>
      </c>
      <c r="F100" s="84">
        <f t="shared" si="5"/>
        <v>5884000</v>
      </c>
    </row>
    <row r="101" spans="1:6" ht="12.75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.75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.75" customHeight="1">
      <c r="A103" s="32" t="s">
        <v>234</v>
      </c>
      <c r="B103" s="87" t="s">
        <v>235</v>
      </c>
      <c r="C103" s="40"/>
      <c r="D103" s="83"/>
      <c r="E103" s="35"/>
      <c r="F103" s="84">
        <f t="shared" si="5"/>
        <v>0</v>
      </c>
    </row>
    <row r="104" spans="1:6" ht="12.75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.75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.75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.75" customHeight="1">
      <c r="A107" s="32" t="s">
        <v>242</v>
      </c>
      <c r="B107" s="88" t="s">
        <v>243</v>
      </c>
      <c r="C107" s="40">
        <v>3534000</v>
      </c>
      <c r="D107" s="83"/>
      <c r="E107" s="35"/>
      <c r="F107" s="84">
        <f t="shared" si="5"/>
        <v>3534000</v>
      </c>
    </row>
    <row r="108" spans="1:6" ht="12.75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.75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.75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.75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.75" customHeight="1">
      <c r="A112" s="37" t="s">
        <v>252</v>
      </c>
      <c r="B112" s="87" t="s">
        <v>253</v>
      </c>
      <c r="C112" s="40">
        <v>2450000</v>
      </c>
      <c r="D112" s="83"/>
      <c r="E112" s="35">
        <v>-100000</v>
      </c>
      <c r="F112" s="84">
        <f t="shared" si="5"/>
        <v>2350000</v>
      </c>
    </row>
    <row r="113" spans="1:6" ht="12.75" customHeight="1">
      <c r="A113" s="32" t="s">
        <v>254</v>
      </c>
      <c r="B113" s="85" t="s">
        <v>255</v>
      </c>
      <c r="C113" s="34"/>
      <c r="D113" s="83"/>
      <c r="E113" s="35"/>
      <c r="F113" s="84">
        <f t="shared" si="5"/>
        <v>0</v>
      </c>
    </row>
    <row r="114" spans="1:6" ht="12.75" customHeight="1">
      <c r="A114" s="32" t="s">
        <v>256</v>
      </c>
      <c r="B114" s="82" t="s">
        <v>257</v>
      </c>
      <c r="C114" s="34"/>
      <c r="D114" s="83"/>
      <c r="E114" s="35"/>
      <c r="F114" s="84"/>
    </row>
    <row r="115" spans="1:6" ht="12.75" customHeight="1">
      <c r="A115" s="51" t="s">
        <v>258</v>
      </c>
      <c r="B115" s="91" t="s">
        <v>259</v>
      </c>
      <c r="C115" s="92"/>
      <c r="D115" s="93"/>
      <c r="E115" s="53"/>
      <c r="F115" s="54">
        <f>C115+D115+E115</f>
        <v>0</v>
      </c>
    </row>
    <row r="116" spans="1:6" ht="12.75" customHeight="1">
      <c r="A116" s="94" t="s">
        <v>65</v>
      </c>
      <c r="B116" s="95" t="s">
        <v>260</v>
      </c>
      <c r="C116" s="96">
        <f>+C117+C119+C121</f>
        <v>2854000</v>
      </c>
      <c r="D116" s="24">
        <f>+D117+D119+D121</f>
        <v>0</v>
      </c>
      <c r="E116" s="24">
        <f>+E117+E119+E121</f>
        <v>0</v>
      </c>
      <c r="F116" s="97">
        <f>+F117+F119+F121</f>
        <v>2854000</v>
      </c>
    </row>
    <row r="117" spans="1:6" ht="12.75" customHeight="1">
      <c r="A117" s="27" t="s">
        <v>67</v>
      </c>
      <c r="B117" s="82" t="s">
        <v>261</v>
      </c>
      <c r="C117" s="29"/>
      <c r="D117" s="98"/>
      <c r="E117" s="98"/>
      <c r="F117" s="84">
        <f aca="true" t="shared" si="6" ref="F117:F129">C117+D117+E117</f>
        <v>0</v>
      </c>
    </row>
    <row r="118" spans="1:6" ht="12.75" customHeight="1">
      <c r="A118" s="27" t="s">
        <v>69</v>
      </c>
      <c r="B118" s="99" t="s">
        <v>262</v>
      </c>
      <c r="C118" s="29"/>
      <c r="D118" s="98"/>
      <c r="E118" s="98"/>
      <c r="F118" s="84">
        <f t="shared" si="6"/>
        <v>0</v>
      </c>
    </row>
    <row r="119" spans="1:6" ht="12.75" customHeight="1">
      <c r="A119" s="27" t="s">
        <v>71</v>
      </c>
      <c r="B119" s="99" t="s">
        <v>263</v>
      </c>
      <c r="C119" s="34"/>
      <c r="D119" s="100"/>
      <c r="E119" s="100"/>
      <c r="F119" s="84">
        <f t="shared" si="6"/>
        <v>0</v>
      </c>
    </row>
    <row r="120" spans="1:6" ht="12.75" customHeight="1">
      <c r="A120" s="27" t="s">
        <v>73</v>
      </c>
      <c r="B120" s="99" t="s">
        <v>264</v>
      </c>
      <c r="C120" s="101"/>
      <c r="D120" s="100"/>
      <c r="E120" s="100"/>
      <c r="F120" s="84">
        <f t="shared" si="6"/>
        <v>0</v>
      </c>
    </row>
    <row r="121" spans="1:6" ht="12.75" customHeight="1">
      <c r="A121" s="27" t="s">
        <v>75</v>
      </c>
      <c r="B121" s="38" t="s">
        <v>265</v>
      </c>
      <c r="C121" s="101">
        <v>2854000</v>
      </c>
      <c r="D121" s="100"/>
      <c r="E121" s="100"/>
      <c r="F121" s="84">
        <f t="shared" si="6"/>
        <v>2854000</v>
      </c>
    </row>
    <row r="122" spans="1:6" ht="12.75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.75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12.75" customHeight="1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.75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.75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.75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.75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12.75" customHeight="1">
      <c r="A129" s="90" t="s">
        <v>277</v>
      </c>
      <c r="B129" s="89" t="s">
        <v>278</v>
      </c>
      <c r="C129" s="103"/>
      <c r="D129" s="104"/>
      <c r="E129" s="104"/>
      <c r="F129" s="84">
        <f t="shared" si="6"/>
        <v>0</v>
      </c>
    </row>
    <row r="130" spans="1:6" ht="12.75" customHeight="1">
      <c r="A130" s="21" t="s">
        <v>79</v>
      </c>
      <c r="B130" s="22" t="s">
        <v>279</v>
      </c>
      <c r="C130" s="23">
        <f>+C95+C116</f>
        <v>29176562</v>
      </c>
      <c r="D130" s="105">
        <f>+D95+D116</f>
        <v>0</v>
      </c>
      <c r="E130" s="105">
        <f>+E95+E116</f>
        <v>741556</v>
      </c>
      <c r="F130" s="25">
        <f>+F95+F116</f>
        <v>29918118</v>
      </c>
    </row>
    <row r="131" spans="1:6" ht="12.75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.75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.75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.75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.75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.75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.75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.75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.75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.75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.75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.75" customHeight="1">
      <c r="A142" s="21" t="s">
        <v>133</v>
      </c>
      <c r="B142" s="22" t="s">
        <v>292</v>
      </c>
      <c r="C142" s="23">
        <f>+C143+C144+C145+C146</f>
        <v>0</v>
      </c>
      <c r="D142" s="105">
        <f>+D143+D144+D145+D146</f>
        <v>0</v>
      </c>
      <c r="E142" s="105">
        <f>+E143+E144+E145+E146</f>
        <v>0</v>
      </c>
      <c r="F142" s="25">
        <f>+F143+F144+F145+F146</f>
        <v>0</v>
      </c>
    </row>
    <row r="143" spans="1:6" ht="12.75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.75" customHeight="1">
      <c r="A144" s="27" t="s">
        <v>137</v>
      </c>
      <c r="B144" s="106" t="s">
        <v>294</v>
      </c>
      <c r="C144" s="101"/>
      <c r="D144" s="100"/>
      <c r="E144" s="100"/>
      <c r="F144" s="84">
        <f>C144+D144+E144</f>
        <v>0</v>
      </c>
    </row>
    <row r="145" spans="1:6" ht="12.75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.75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.75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.75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.75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.75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.75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.75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.75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.75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6" ht="12.75" customHeight="1">
      <c r="A155" s="21" t="s">
        <v>308</v>
      </c>
      <c r="B155" s="22" t="s">
        <v>309</v>
      </c>
      <c r="C155" s="114">
        <f>+C131+C135+C142+C147+C153+C154</f>
        <v>0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0</v>
      </c>
    </row>
    <row r="156" spans="1:6" ht="12.75" customHeight="1">
      <c r="A156" s="119" t="s">
        <v>310</v>
      </c>
      <c r="B156" s="120" t="s">
        <v>311</v>
      </c>
      <c r="C156" s="114">
        <f>+C130+C155</f>
        <v>29176562</v>
      </c>
      <c r="D156" s="115">
        <f>+D130+D155</f>
        <v>0</v>
      </c>
      <c r="E156" s="115">
        <f>+E130+E155</f>
        <v>741556</v>
      </c>
      <c r="F156" s="116">
        <f>+F130+F155</f>
        <v>29918118</v>
      </c>
    </row>
    <row r="157" spans="1:6" ht="12.75" customHeight="1">
      <c r="A157" s="9"/>
      <c r="B157" s="9"/>
      <c r="C157" s="10"/>
      <c r="D157" s="11"/>
      <c r="E157" s="11"/>
      <c r="F157" s="11"/>
    </row>
    <row r="158" spans="1:6" ht="12.75" customHeight="1">
      <c r="A158" s="305" t="s">
        <v>312</v>
      </c>
      <c r="B158" s="305"/>
      <c r="C158" s="305"/>
      <c r="D158" s="305"/>
      <c r="E158" s="305"/>
      <c r="F158" s="305"/>
    </row>
    <row r="159" spans="1:6" ht="12.75" customHeight="1">
      <c r="A159" s="301" t="s">
        <v>313</v>
      </c>
      <c r="B159" s="301"/>
      <c r="C159" s="121"/>
      <c r="D159" s="11"/>
      <c r="E159" s="1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-12256619</v>
      </c>
      <c r="D160" s="24">
        <f>+D63-D130</f>
        <v>0</v>
      </c>
      <c r="E160" s="24">
        <f>+E63-E130</f>
        <v>-500000</v>
      </c>
      <c r="F160" s="25">
        <f>+F63-F130</f>
        <v>-12756619</v>
      </c>
    </row>
    <row r="161" spans="1:6" ht="33.75" customHeight="1">
      <c r="A161" s="21" t="s">
        <v>65</v>
      </c>
      <c r="B161" s="122" t="s">
        <v>315</v>
      </c>
      <c r="C161" s="24">
        <f>+C87-C155</f>
        <v>12256619</v>
      </c>
      <c r="D161" s="24">
        <f>+D87-D155</f>
        <v>0</v>
      </c>
      <c r="E161" s="24">
        <f>+E87-E155</f>
        <v>0</v>
      </c>
      <c r="F161" s="25">
        <f>+F87-F155</f>
        <v>12256619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/>
  <pageMargins left="0.7875" right="0.7875" top="1.5527777777777776" bottom="1.0527777777777778" header="0.7875" footer="0.7875"/>
  <pageSetup horizontalDpi="300" verticalDpi="300" orientation="portrait" paperSize="9" scale="65"/>
  <headerFooter alignWithMargins="0">
    <oddHeader>&amp;C&amp;"Times New Roman,Félkövér"&amp;12Elek Város Önkormányzat
2017. ÉVI KÖLTSÉGVETÉS ÖNKÉNT VÁLLALT FELADATAINAK ÖSSZEVONT MÓDOSÍTOTT MÉRLEGE&amp;R&amp;"Times New Roman,Normál"&amp;12  
3. melléklet
"1.3. melléklet"</oddHeader>
    <oddFooter>&amp;C&amp;"Times New Roman,Normál"&amp;12Oldal &amp;P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="99" zoomScaleNormal="99" workbookViewId="0" topLeftCell="D1">
      <selection activeCell="J12" sqref="J12"/>
    </sheetView>
  </sheetViews>
  <sheetFormatPr defaultColWidth="9.00390625" defaultRowHeight="12.75"/>
  <cols>
    <col min="1" max="1" width="6.875" style="125" customWidth="1"/>
    <col min="2" max="2" width="48.00390625" style="126" customWidth="1"/>
    <col min="3" max="6" width="15.50390625" style="125" customWidth="1"/>
    <col min="7" max="7" width="55.125" style="125" customWidth="1"/>
    <col min="8" max="11" width="15.50390625" style="125" customWidth="1"/>
    <col min="12" max="12" width="4.875" style="125" customWidth="1"/>
    <col min="13" max="16384" width="9.375" style="125" customWidth="1"/>
  </cols>
  <sheetData>
    <row r="1" spans="2:12" ht="39.75" customHeight="1">
      <c r="B1" s="308" t="s">
        <v>316</v>
      </c>
      <c r="C1" s="308"/>
      <c r="D1" s="308"/>
      <c r="E1" s="308"/>
      <c r="F1" s="308"/>
      <c r="G1" s="308"/>
      <c r="H1" s="308"/>
      <c r="I1" s="308"/>
      <c r="J1" s="308"/>
      <c r="K1" s="308"/>
      <c r="L1" s="309" t="s">
        <v>317</v>
      </c>
    </row>
    <row r="2" spans="8:12" ht="13.5">
      <c r="H2" s="127"/>
      <c r="I2" s="127"/>
      <c r="J2" s="127"/>
      <c r="K2" s="127"/>
      <c r="L2" s="309"/>
    </row>
    <row r="3" spans="1:12" ht="18" customHeight="1">
      <c r="A3" s="310" t="s">
        <v>41</v>
      </c>
      <c r="B3" s="311" t="s">
        <v>318</v>
      </c>
      <c r="C3" s="311"/>
      <c r="D3" s="311"/>
      <c r="E3" s="311"/>
      <c r="F3" s="311"/>
      <c r="G3" s="310" t="s">
        <v>319</v>
      </c>
      <c r="H3" s="310"/>
      <c r="I3" s="310"/>
      <c r="J3" s="310"/>
      <c r="K3" s="310"/>
      <c r="L3" s="309"/>
    </row>
    <row r="4" spans="1:12" s="132" customFormat="1" ht="35.25" customHeight="1">
      <c r="A4" s="310"/>
      <c r="B4" s="128" t="s">
        <v>320</v>
      </c>
      <c r="C4" s="129" t="str">
        <f>+CONCATENATE('1.sz.mell.'!C3," eredeti előirányzat")</f>
        <v>2017. évi eredeti előirányzat</v>
      </c>
      <c r="D4" s="130" t="str">
        <f>+CONCATENATE('1.sz.mell.'!C3," 1. sz. módosítás (±)")</f>
        <v>2017. évi 1. sz. módosítás (±)</v>
      </c>
      <c r="E4" s="130" t="str">
        <f>+CONCATENATE('1.sz.mell.'!D3," 2. sz. módosítás (±)")</f>
        <v> 2. sz. módosítás (±)</v>
      </c>
      <c r="F4" s="130" t="str">
        <f>+CONCATENATE(LEFT('1.sz.mell.'!C3,4),".06.30. Módosítás után")</f>
        <v>2017.06.30. Módosítás után</v>
      </c>
      <c r="G4" s="128" t="s">
        <v>320</v>
      </c>
      <c r="H4" s="129" t="str">
        <f>+C4</f>
        <v>2017. évi eredeti előirányzat</v>
      </c>
      <c r="I4" s="129" t="str">
        <f>+D4</f>
        <v>2017. évi 1. sz. módosítás (±)</v>
      </c>
      <c r="J4" s="129" t="str">
        <f>+E4</f>
        <v> 2. sz. módosítás (±)</v>
      </c>
      <c r="K4" s="131" t="str">
        <f>+F4</f>
        <v>2017.06.30. Módosítás után</v>
      </c>
      <c r="L4" s="309"/>
    </row>
    <row r="5" spans="1:12" s="138" customFormat="1" ht="12" customHeight="1">
      <c r="A5" s="133" t="s">
        <v>46</v>
      </c>
      <c r="B5" s="134" t="s">
        <v>47</v>
      </c>
      <c r="C5" s="135" t="s">
        <v>48</v>
      </c>
      <c r="D5" s="136" t="s">
        <v>49</v>
      </c>
      <c r="E5" s="136" t="s">
        <v>222</v>
      </c>
      <c r="F5" s="136" t="s">
        <v>223</v>
      </c>
      <c r="G5" s="134" t="s">
        <v>321</v>
      </c>
      <c r="H5" s="135" t="s">
        <v>322</v>
      </c>
      <c r="I5" s="135" t="s">
        <v>323</v>
      </c>
      <c r="J5" s="135" t="s">
        <v>324</v>
      </c>
      <c r="K5" s="137" t="s">
        <v>325</v>
      </c>
      <c r="L5" s="309"/>
    </row>
    <row r="6" spans="1:12" ht="12.75" customHeight="1">
      <c r="A6" s="139" t="s">
        <v>51</v>
      </c>
      <c r="B6" s="140" t="s">
        <v>326</v>
      </c>
      <c r="C6" s="141">
        <v>406399386</v>
      </c>
      <c r="D6" s="141">
        <v>1547919</v>
      </c>
      <c r="E6" s="141">
        <v>3106999</v>
      </c>
      <c r="F6" s="142">
        <f aca="true" t="shared" si="0" ref="F6:F17">C6+D6+E6</f>
        <v>411054304</v>
      </c>
      <c r="G6" s="140" t="s">
        <v>327</v>
      </c>
      <c r="H6" s="143">
        <v>275942723</v>
      </c>
      <c r="I6" s="141">
        <v>217186303</v>
      </c>
      <c r="J6" s="141">
        <v>9005899</v>
      </c>
      <c r="K6" s="144">
        <f aca="true" t="shared" si="1" ref="K6:K17">H6+I6+J6</f>
        <v>502134925</v>
      </c>
      <c r="L6" s="309"/>
    </row>
    <row r="7" spans="1:12" ht="12.75" customHeight="1">
      <c r="A7" s="145" t="s">
        <v>65</v>
      </c>
      <c r="B7" s="146" t="s">
        <v>328</v>
      </c>
      <c r="C7" s="147">
        <v>303600</v>
      </c>
      <c r="D7" s="147">
        <v>328572408</v>
      </c>
      <c r="E7" s="147">
        <v>4665346</v>
      </c>
      <c r="F7" s="142">
        <f t="shared" si="0"/>
        <v>333541354</v>
      </c>
      <c r="G7" s="146" t="s">
        <v>226</v>
      </c>
      <c r="H7" s="148">
        <v>56678289</v>
      </c>
      <c r="I7" s="147">
        <v>24194678</v>
      </c>
      <c r="J7" s="147">
        <v>1887131</v>
      </c>
      <c r="K7" s="144">
        <f t="shared" si="1"/>
        <v>82760098</v>
      </c>
      <c r="L7" s="309"/>
    </row>
    <row r="8" spans="1:12" ht="12.75" customHeight="1">
      <c r="A8" s="145" t="s">
        <v>79</v>
      </c>
      <c r="B8" s="146" t="s">
        <v>329</v>
      </c>
      <c r="C8" s="147"/>
      <c r="D8" s="147"/>
      <c r="E8" s="147"/>
      <c r="F8" s="142">
        <f t="shared" si="0"/>
        <v>0</v>
      </c>
      <c r="G8" s="146" t="s">
        <v>330</v>
      </c>
      <c r="H8" s="148">
        <v>199915501</v>
      </c>
      <c r="I8" s="147">
        <v>45210704</v>
      </c>
      <c r="J8" s="147">
        <v>-415523</v>
      </c>
      <c r="K8" s="144">
        <f t="shared" si="1"/>
        <v>244710682</v>
      </c>
      <c r="L8" s="309"/>
    </row>
    <row r="9" spans="1:12" ht="12.75" customHeight="1">
      <c r="A9" s="145" t="s">
        <v>280</v>
      </c>
      <c r="B9" s="146" t="s">
        <v>331</v>
      </c>
      <c r="C9" s="147">
        <v>55000000</v>
      </c>
      <c r="D9" s="147"/>
      <c r="E9" s="147"/>
      <c r="F9" s="142">
        <f t="shared" si="0"/>
        <v>55000000</v>
      </c>
      <c r="G9" s="146" t="s">
        <v>228</v>
      </c>
      <c r="H9" s="148">
        <v>18800000</v>
      </c>
      <c r="I9" s="147"/>
      <c r="J9" s="147"/>
      <c r="K9" s="144">
        <f t="shared" si="1"/>
        <v>18800000</v>
      </c>
      <c r="L9" s="309"/>
    </row>
    <row r="10" spans="1:12" ht="12.75" customHeight="1">
      <c r="A10" s="145" t="s">
        <v>109</v>
      </c>
      <c r="B10" s="149" t="s">
        <v>332</v>
      </c>
      <c r="C10" s="147">
        <v>86771371</v>
      </c>
      <c r="D10" s="147"/>
      <c r="E10" s="147"/>
      <c r="F10" s="142">
        <f t="shared" si="0"/>
        <v>86771371</v>
      </c>
      <c r="G10" s="146" t="s">
        <v>230</v>
      </c>
      <c r="H10" s="148">
        <v>14104000</v>
      </c>
      <c r="I10" s="147">
        <v>-600000</v>
      </c>
      <c r="J10" s="147">
        <v>500000</v>
      </c>
      <c r="K10" s="144">
        <f t="shared" si="1"/>
        <v>14004000</v>
      </c>
      <c r="L10" s="309"/>
    </row>
    <row r="11" spans="1:12" ht="12.75" customHeight="1">
      <c r="A11" s="145" t="s">
        <v>133</v>
      </c>
      <c r="B11" s="146" t="s">
        <v>333</v>
      </c>
      <c r="C11" s="150"/>
      <c r="D11" s="150"/>
      <c r="E11" s="150"/>
      <c r="F11" s="142">
        <f t="shared" si="0"/>
        <v>0</v>
      </c>
      <c r="G11" s="146" t="s">
        <v>255</v>
      </c>
      <c r="H11" s="148">
        <v>20000000</v>
      </c>
      <c r="I11" s="147">
        <v>255590935</v>
      </c>
      <c r="J11" s="147">
        <v>237426</v>
      </c>
      <c r="K11" s="144">
        <f t="shared" si="1"/>
        <v>275828361</v>
      </c>
      <c r="L11" s="309"/>
    </row>
    <row r="12" spans="1:12" ht="12.75" customHeight="1">
      <c r="A12" s="145" t="s">
        <v>297</v>
      </c>
      <c r="B12" s="146" t="s">
        <v>334</v>
      </c>
      <c r="C12" s="147"/>
      <c r="D12" s="147"/>
      <c r="E12" s="147"/>
      <c r="F12" s="142">
        <f t="shared" si="0"/>
        <v>0</v>
      </c>
      <c r="G12" s="151"/>
      <c r="H12" s="148"/>
      <c r="I12" s="147"/>
      <c r="J12" s="147"/>
      <c r="K12" s="144">
        <f t="shared" si="1"/>
        <v>0</v>
      </c>
      <c r="L12" s="309"/>
    </row>
    <row r="13" spans="1:12" ht="12.75" customHeight="1">
      <c r="A13" s="145" t="s">
        <v>155</v>
      </c>
      <c r="B13" s="151"/>
      <c r="C13" s="147"/>
      <c r="D13" s="147"/>
      <c r="E13" s="147"/>
      <c r="F13" s="142">
        <f t="shared" si="0"/>
        <v>0</v>
      </c>
      <c r="G13" s="151"/>
      <c r="H13" s="148"/>
      <c r="I13" s="147"/>
      <c r="J13" s="147"/>
      <c r="K13" s="144">
        <f t="shared" si="1"/>
        <v>0</v>
      </c>
      <c r="L13" s="309"/>
    </row>
    <row r="14" spans="1:12" ht="12.75" customHeight="1">
      <c r="A14" s="145" t="s">
        <v>306</v>
      </c>
      <c r="B14" s="152"/>
      <c r="C14" s="150"/>
      <c r="D14" s="150"/>
      <c r="E14" s="150"/>
      <c r="F14" s="142">
        <f t="shared" si="0"/>
        <v>0</v>
      </c>
      <c r="G14" s="151"/>
      <c r="H14" s="148"/>
      <c r="I14" s="147"/>
      <c r="J14" s="147"/>
      <c r="K14" s="144">
        <f t="shared" si="1"/>
        <v>0</v>
      </c>
      <c r="L14" s="309"/>
    </row>
    <row r="15" spans="1:12" ht="12.75" customHeight="1">
      <c r="A15" s="145" t="s">
        <v>308</v>
      </c>
      <c r="B15" s="151"/>
      <c r="C15" s="147"/>
      <c r="D15" s="147"/>
      <c r="E15" s="147"/>
      <c r="F15" s="142">
        <f t="shared" si="0"/>
        <v>0</v>
      </c>
      <c r="G15" s="151"/>
      <c r="H15" s="148"/>
      <c r="I15" s="147"/>
      <c r="J15" s="147"/>
      <c r="K15" s="144">
        <f t="shared" si="1"/>
        <v>0</v>
      </c>
      <c r="L15" s="309"/>
    </row>
    <row r="16" spans="1:12" ht="12.75" customHeight="1">
      <c r="A16" s="145" t="s">
        <v>310</v>
      </c>
      <c r="B16" s="151"/>
      <c r="C16" s="147"/>
      <c r="D16" s="147"/>
      <c r="E16" s="147"/>
      <c r="F16" s="142">
        <f t="shared" si="0"/>
        <v>0</v>
      </c>
      <c r="G16" s="151"/>
      <c r="H16" s="148"/>
      <c r="I16" s="147"/>
      <c r="J16" s="147"/>
      <c r="K16" s="144">
        <f t="shared" si="1"/>
        <v>0</v>
      </c>
      <c r="L16" s="309"/>
    </row>
    <row r="17" spans="1:12" ht="12.75" customHeight="1">
      <c r="A17" s="145" t="s">
        <v>335</v>
      </c>
      <c r="B17" s="153"/>
      <c r="C17" s="154"/>
      <c r="D17" s="154"/>
      <c r="E17" s="154"/>
      <c r="F17" s="142">
        <f t="shared" si="0"/>
        <v>0</v>
      </c>
      <c r="G17" s="151"/>
      <c r="H17" s="155"/>
      <c r="I17" s="154"/>
      <c r="J17" s="154"/>
      <c r="K17" s="144">
        <f t="shared" si="1"/>
        <v>0</v>
      </c>
      <c r="L17" s="309"/>
    </row>
    <row r="18" spans="1:12" ht="21">
      <c r="A18" s="156" t="s">
        <v>336</v>
      </c>
      <c r="B18" s="157" t="s">
        <v>337</v>
      </c>
      <c r="C18" s="158">
        <f>SUM(C6:C17)</f>
        <v>548474357</v>
      </c>
      <c r="D18" s="158">
        <f>SUM(D6:D17)</f>
        <v>330120327</v>
      </c>
      <c r="E18" s="158">
        <f>SUM(E6:E17)</f>
        <v>7772345</v>
      </c>
      <c r="F18" s="158">
        <f>SUM(F6:F17)</f>
        <v>886367029</v>
      </c>
      <c r="G18" s="157" t="s">
        <v>338</v>
      </c>
      <c r="H18" s="159">
        <f>SUM(H6:H17)</f>
        <v>585440513</v>
      </c>
      <c r="I18" s="158">
        <f>SUM(I6:I17)</f>
        <v>541582620</v>
      </c>
      <c r="J18" s="158">
        <f>SUM(J6:J17)</f>
        <v>11214933</v>
      </c>
      <c r="K18" s="160">
        <f>SUM(K6:K17)</f>
        <v>1138238066</v>
      </c>
      <c r="L18" s="309"/>
    </row>
    <row r="19" spans="1:12" ht="12.75" customHeight="1">
      <c r="A19" s="161" t="s">
        <v>339</v>
      </c>
      <c r="B19" s="162" t="s">
        <v>340</v>
      </c>
      <c r="C19" s="163">
        <f>+C20+C21+C22+C23</f>
        <v>52115504</v>
      </c>
      <c r="D19" s="163">
        <f>+D20+D21+D22+D23</f>
        <v>211462293</v>
      </c>
      <c r="E19" s="163"/>
      <c r="F19" s="142">
        <f aca="true" t="shared" si="2" ref="F19:F27">C19+D19+E19</f>
        <v>263577797</v>
      </c>
      <c r="G19" s="146" t="s">
        <v>341</v>
      </c>
      <c r="H19" s="164"/>
      <c r="I19" s="165"/>
      <c r="J19" s="165"/>
      <c r="K19" s="144">
        <f aca="true" t="shared" si="3" ref="K19:K28">H19+I19+J19</f>
        <v>0</v>
      </c>
      <c r="L19" s="309"/>
    </row>
    <row r="20" spans="1:12" ht="12.75" customHeight="1">
      <c r="A20" s="145" t="s">
        <v>342</v>
      </c>
      <c r="B20" s="146" t="s">
        <v>343</v>
      </c>
      <c r="C20" s="147">
        <v>52115504</v>
      </c>
      <c r="D20" s="147">
        <v>211462293</v>
      </c>
      <c r="E20" s="147"/>
      <c r="F20" s="142">
        <f t="shared" si="2"/>
        <v>263577797</v>
      </c>
      <c r="G20" s="146" t="s">
        <v>344</v>
      </c>
      <c r="H20" s="148"/>
      <c r="I20" s="147"/>
      <c r="J20" s="147"/>
      <c r="K20" s="144">
        <f t="shared" si="3"/>
        <v>0</v>
      </c>
      <c r="L20" s="309"/>
    </row>
    <row r="21" spans="1:12" ht="12.75" customHeight="1">
      <c r="A21" s="145" t="s">
        <v>345</v>
      </c>
      <c r="B21" s="146" t="s">
        <v>346</v>
      </c>
      <c r="C21" s="147"/>
      <c r="D21" s="147"/>
      <c r="E21" s="147"/>
      <c r="F21" s="142">
        <f t="shared" si="2"/>
        <v>0</v>
      </c>
      <c r="G21" s="146" t="s">
        <v>347</v>
      </c>
      <c r="H21" s="148"/>
      <c r="I21" s="147"/>
      <c r="J21" s="147"/>
      <c r="K21" s="144">
        <f t="shared" si="3"/>
        <v>0</v>
      </c>
      <c r="L21" s="309"/>
    </row>
    <row r="22" spans="1:12" ht="12.75" customHeight="1">
      <c r="A22" s="145" t="s">
        <v>348</v>
      </c>
      <c r="B22" s="146" t="s">
        <v>349</v>
      </c>
      <c r="C22" s="147"/>
      <c r="D22" s="147"/>
      <c r="E22" s="147"/>
      <c r="F22" s="142">
        <f t="shared" si="2"/>
        <v>0</v>
      </c>
      <c r="G22" s="146" t="s">
        <v>350</v>
      </c>
      <c r="H22" s="148"/>
      <c r="I22" s="147"/>
      <c r="J22" s="147"/>
      <c r="K22" s="144">
        <f t="shared" si="3"/>
        <v>0</v>
      </c>
      <c r="L22" s="309"/>
    </row>
    <row r="23" spans="1:12" ht="12.75" customHeight="1">
      <c r="A23" s="145" t="s">
        <v>351</v>
      </c>
      <c r="B23" s="146" t="s">
        <v>352</v>
      </c>
      <c r="C23" s="147"/>
      <c r="D23" s="147"/>
      <c r="E23" s="147"/>
      <c r="F23" s="142">
        <f t="shared" si="2"/>
        <v>0</v>
      </c>
      <c r="G23" s="162" t="s">
        <v>353</v>
      </c>
      <c r="H23" s="148"/>
      <c r="I23" s="147"/>
      <c r="J23" s="147"/>
      <c r="K23" s="144">
        <f t="shared" si="3"/>
        <v>0</v>
      </c>
      <c r="L23" s="309"/>
    </row>
    <row r="24" spans="1:12" ht="12.75" customHeight="1">
      <c r="A24" s="145" t="s">
        <v>354</v>
      </c>
      <c r="B24" s="146" t="s">
        <v>355</v>
      </c>
      <c r="C24" s="166">
        <f>+C25+C26</f>
        <v>0</v>
      </c>
      <c r="D24" s="166">
        <f>+D25+D26</f>
        <v>0</v>
      </c>
      <c r="E24" s="166"/>
      <c r="F24" s="142">
        <f t="shared" si="2"/>
        <v>0</v>
      </c>
      <c r="G24" s="146" t="s">
        <v>356</v>
      </c>
      <c r="H24" s="148"/>
      <c r="I24" s="147"/>
      <c r="J24" s="147"/>
      <c r="K24" s="144">
        <f t="shared" si="3"/>
        <v>0</v>
      </c>
      <c r="L24" s="309"/>
    </row>
    <row r="25" spans="1:12" ht="12.75" customHeight="1">
      <c r="A25" s="161" t="s">
        <v>357</v>
      </c>
      <c r="B25" s="162" t="s">
        <v>358</v>
      </c>
      <c r="C25" s="165"/>
      <c r="D25" s="165"/>
      <c r="E25" s="165"/>
      <c r="F25" s="142">
        <f t="shared" si="2"/>
        <v>0</v>
      </c>
      <c r="G25" s="140" t="s">
        <v>295</v>
      </c>
      <c r="H25" s="164"/>
      <c r="I25" s="165"/>
      <c r="J25" s="165"/>
      <c r="K25" s="144">
        <f t="shared" si="3"/>
        <v>0</v>
      </c>
      <c r="L25" s="309"/>
    </row>
    <row r="26" spans="1:12" ht="12.75" customHeight="1">
      <c r="A26" s="145" t="s">
        <v>359</v>
      </c>
      <c r="B26" s="146" t="s">
        <v>360</v>
      </c>
      <c r="C26" s="147"/>
      <c r="D26" s="147"/>
      <c r="E26" s="147"/>
      <c r="F26" s="142">
        <f t="shared" si="2"/>
        <v>0</v>
      </c>
      <c r="G26" s="146" t="s">
        <v>305</v>
      </c>
      <c r="H26" s="148"/>
      <c r="I26" s="147"/>
      <c r="J26" s="147"/>
      <c r="K26" s="144">
        <f t="shared" si="3"/>
        <v>0</v>
      </c>
      <c r="L26" s="309"/>
    </row>
    <row r="27" spans="1:12" ht="12.75" customHeight="1">
      <c r="A27" s="145" t="s">
        <v>361</v>
      </c>
      <c r="B27" s="146" t="s">
        <v>362</v>
      </c>
      <c r="C27" s="147"/>
      <c r="D27" s="147"/>
      <c r="E27" s="147"/>
      <c r="F27" s="142">
        <f t="shared" si="2"/>
        <v>0</v>
      </c>
      <c r="G27" s="146" t="s">
        <v>307</v>
      </c>
      <c r="H27" s="148"/>
      <c r="I27" s="147"/>
      <c r="J27" s="147"/>
      <c r="K27" s="144">
        <f t="shared" si="3"/>
        <v>0</v>
      </c>
      <c r="L27" s="309"/>
    </row>
    <row r="28" spans="1:12" ht="12.75" customHeight="1">
      <c r="A28" s="161" t="s">
        <v>363</v>
      </c>
      <c r="B28" s="162" t="s">
        <v>212</v>
      </c>
      <c r="C28" s="165"/>
      <c r="D28" s="165"/>
      <c r="E28" s="165"/>
      <c r="F28" s="167">
        <f>C28+D28</f>
        <v>0</v>
      </c>
      <c r="G28" s="168"/>
      <c r="H28" s="164">
        <v>15149348</v>
      </c>
      <c r="I28" s="165"/>
      <c r="J28" s="165"/>
      <c r="K28" s="144">
        <f t="shared" si="3"/>
        <v>15149348</v>
      </c>
      <c r="L28" s="309"/>
    </row>
    <row r="29" spans="1:12" ht="24" customHeight="1">
      <c r="A29" s="156" t="s">
        <v>364</v>
      </c>
      <c r="B29" s="157" t="s">
        <v>365</v>
      </c>
      <c r="C29" s="158">
        <f>+C19+C24+C27+C28</f>
        <v>52115504</v>
      </c>
      <c r="D29" s="158">
        <f>+D19+D24+D27+D28</f>
        <v>211462293</v>
      </c>
      <c r="E29" s="158">
        <f>+E19+E24+E27+E28</f>
        <v>0</v>
      </c>
      <c r="F29" s="169">
        <f>+F19+F24+F27+F28</f>
        <v>263577797</v>
      </c>
      <c r="G29" s="157" t="s">
        <v>366</v>
      </c>
      <c r="H29" s="159">
        <f>SUM(H19:H28)</f>
        <v>15149348</v>
      </c>
      <c r="I29" s="158">
        <f>SUM(I19:I28)</f>
        <v>0</v>
      </c>
      <c r="J29" s="159">
        <f>SUM(J19:J28)</f>
        <v>0</v>
      </c>
      <c r="K29" s="160">
        <f>SUM(K19:K28)</f>
        <v>15149348</v>
      </c>
      <c r="L29" s="309"/>
    </row>
    <row r="30" spans="1:12" ht="12.75">
      <c r="A30" s="156" t="s">
        <v>367</v>
      </c>
      <c r="B30" s="170" t="s">
        <v>368</v>
      </c>
      <c r="C30" s="171">
        <f>+C18+C29</f>
        <v>600589861</v>
      </c>
      <c r="D30" s="172">
        <f>+D18+D29</f>
        <v>541582620</v>
      </c>
      <c r="E30" s="172">
        <f>+E18+E29</f>
        <v>7772345</v>
      </c>
      <c r="F30" s="173">
        <f>+F18+F29</f>
        <v>1149944826</v>
      </c>
      <c r="G30" s="170" t="s">
        <v>369</v>
      </c>
      <c r="H30" s="171">
        <f>+H18+H29</f>
        <v>600589861</v>
      </c>
      <c r="I30" s="172">
        <f>+I18+I29</f>
        <v>541582620</v>
      </c>
      <c r="J30" s="172">
        <f>+J18+J29</f>
        <v>11214933</v>
      </c>
      <c r="K30" s="173">
        <f>+K18+K29</f>
        <v>1153387414</v>
      </c>
      <c r="L30" s="309"/>
    </row>
    <row r="31" spans="1:12" ht="12.75">
      <c r="A31" s="156" t="s">
        <v>370</v>
      </c>
      <c r="B31" s="170" t="s">
        <v>371</v>
      </c>
      <c r="C31" s="172">
        <f>IF(C18-H18&lt;0,H18-C18,"-")</f>
        <v>36966156</v>
      </c>
      <c r="D31" s="172">
        <f>IF(D18-I18&lt;0,I18-D18,"-")</f>
        <v>211462293</v>
      </c>
      <c r="E31" s="172">
        <f>IF(E18-J18&lt;0,J18-E18,"-")</f>
        <v>3442588</v>
      </c>
      <c r="F31" s="173">
        <f>IF(F18-K18&lt;0,K18-F18,"-")</f>
        <v>251871037</v>
      </c>
      <c r="G31" s="170" t="s">
        <v>372</v>
      </c>
      <c r="H31" s="172" t="str">
        <f>IF(C18-H18&gt;0,C18-H18,"-")</f>
        <v>-</v>
      </c>
      <c r="I31" s="172" t="str">
        <f>IF(D18-I18&gt;0,D18-I18,"-")</f>
        <v>-</v>
      </c>
      <c r="J31" s="172" t="str">
        <f>IF(E18-J18&gt;0,E18-J18,"-")</f>
        <v>-</v>
      </c>
      <c r="K31" s="173" t="str">
        <f>IF(F18-K18&gt;0,F18-K18,"-")</f>
        <v>-</v>
      </c>
      <c r="L31" s="309"/>
    </row>
    <row r="32" spans="1:12" ht="12.75">
      <c r="A32" s="156" t="s">
        <v>373</v>
      </c>
      <c r="B32" s="170" t="s">
        <v>374</v>
      </c>
      <c r="C32" s="172" t="str">
        <f>IF(C30-H30&lt;0,H30-C30,"-")</f>
        <v>-</v>
      </c>
      <c r="D32" s="172" t="str">
        <f>IF(D30-I30&lt;0,I30-D30,"-")</f>
        <v>-</v>
      </c>
      <c r="E32" s="172">
        <f>IF(E30-J30&lt;0,J30-E30,"-")</f>
        <v>3442588</v>
      </c>
      <c r="F32" s="172">
        <f>IF(F30-K30&lt;0,K30-F30,"-")</f>
        <v>3442588</v>
      </c>
      <c r="G32" s="170" t="s">
        <v>375</v>
      </c>
      <c r="H32" s="172" t="str">
        <f>IF(C30-H30&gt;0,C30-H30,"-")</f>
        <v>-</v>
      </c>
      <c r="I32" s="172" t="str">
        <f>IF(D30-I30&gt;0,D30-I30,"-")</f>
        <v>-</v>
      </c>
      <c r="J32" s="172" t="str">
        <f>IF(E30-J30&gt;0,E30-J30,"-")</f>
        <v>-</v>
      </c>
      <c r="K32" s="174" t="str">
        <f>IF(F30-K30&gt;0,F30-K30,"-")</f>
        <v>-</v>
      </c>
      <c r="L32" s="309"/>
    </row>
    <row r="33" spans="2:7" ht="18.75">
      <c r="B33" s="307"/>
      <c r="C33" s="307"/>
      <c r="D33" s="307"/>
      <c r="E33" s="307"/>
      <c r="F33" s="307"/>
      <c r="G33" s="307"/>
    </row>
  </sheetData>
  <sheetProtection selectLockedCells="1" selectUnlockedCells="1"/>
  <mergeCells count="6">
    <mergeCell ref="B33:G33"/>
    <mergeCell ref="B1:K1"/>
    <mergeCell ref="L1:L32"/>
    <mergeCell ref="A3:A4"/>
    <mergeCell ref="B3:F3"/>
    <mergeCell ref="G3:K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6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="99" zoomScaleNormal="99" workbookViewId="0" topLeftCell="A1">
      <selection activeCell="A1" sqref="A1"/>
    </sheetView>
  </sheetViews>
  <sheetFormatPr defaultColWidth="9.00390625" defaultRowHeight="12.75"/>
  <cols>
    <col min="1" max="1" width="6.875" style="125" customWidth="1"/>
    <col min="2" max="2" width="49.875" style="126" customWidth="1"/>
    <col min="3" max="6" width="15.50390625" style="125" customWidth="1"/>
    <col min="7" max="7" width="49.875" style="125" customWidth="1"/>
    <col min="8" max="11" width="15.50390625" style="125" customWidth="1"/>
    <col min="12" max="12" width="4.875" style="125" customWidth="1"/>
    <col min="13" max="16384" width="9.375" style="125" customWidth="1"/>
  </cols>
  <sheetData>
    <row r="1" spans="2:12" ht="24.75" customHeight="1">
      <c r="B1" s="308" t="s">
        <v>376</v>
      </c>
      <c r="C1" s="308"/>
      <c r="D1" s="308"/>
      <c r="E1" s="308"/>
      <c r="F1" s="308"/>
      <c r="G1" s="308"/>
      <c r="H1" s="308"/>
      <c r="I1" s="308"/>
      <c r="J1" s="308"/>
      <c r="K1" s="308"/>
      <c r="L1" s="309" t="s">
        <v>377</v>
      </c>
    </row>
    <row r="2" spans="8:12" ht="13.5">
      <c r="H2" s="127"/>
      <c r="I2" s="127"/>
      <c r="J2" s="127"/>
      <c r="K2" s="127"/>
      <c r="L2" s="309"/>
    </row>
    <row r="3" spans="1:12" ht="13.5" customHeight="1">
      <c r="A3" s="310" t="s">
        <v>41</v>
      </c>
      <c r="B3" s="311" t="s">
        <v>318</v>
      </c>
      <c r="C3" s="311"/>
      <c r="D3" s="311"/>
      <c r="E3" s="311"/>
      <c r="F3" s="311"/>
      <c r="G3" s="310" t="s">
        <v>319</v>
      </c>
      <c r="H3" s="310"/>
      <c r="I3" s="310"/>
      <c r="J3" s="310"/>
      <c r="K3" s="310"/>
      <c r="L3" s="309"/>
    </row>
    <row r="4" spans="1:12" s="132" customFormat="1" ht="24">
      <c r="A4" s="310"/>
      <c r="B4" s="128" t="s">
        <v>320</v>
      </c>
      <c r="C4" s="129" t="str">
        <f>+CONCATENATE('1.sz.mell.'!C3," eredeti előirányzat")</f>
        <v>2017. évi eredeti előirányzat</v>
      </c>
      <c r="D4" s="130" t="str">
        <f>+CONCATENATE('1.sz.mell.'!C3," 1. sz. módosítás (±)")</f>
        <v>2017. évi 1. sz. módosítás (±)</v>
      </c>
      <c r="E4" s="130" t="str">
        <f>+CONCATENATE('1.sz.mell.'!D3," 2. sz. módosítás (±)")</f>
        <v> 2. sz. módosítás (±)</v>
      </c>
      <c r="F4" s="130" t="str">
        <f>+CONCATENATE(LEFT('1.sz.mell.'!C3,4),".06.30. Módisítás után")</f>
        <v>2017.06.30. Módisítás után</v>
      </c>
      <c r="G4" s="128" t="s">
        <v>320</v>
      </c>
      <c r="H4" s="129" t="str">
        <f>+C4</f>
        <v>2017. évi eredeti előirányzat</v>
      </c>
      <c r="I4" s="129" t="str">
        <f>+D4</f>
        <v>2017. évi 1. sz. módosítás (±)</v>
      </c>
      <c r="J4" s="129" t="str">
        <f>+E4</f>
        <v> 2. sz. módosítás (±)</v>
      </c>
      <c r="K4" s="131" t="str">
        <f>+F4</f>
        <v>2017.06.30. Módisítás után</v>
      </c>
      <c r="L4" s="309"/>
    </row>
    <row r="5" spans="1:12" s="132" customFormat="1" ht="12.75">
      <c r="A5" s="133" t="s">
        <v>46</v>
      </c>
      <c r="B5" s="134" t="s">
        <v>47</v>
      </c>
      <c r="C5" s="135" t="s">
        <v>48</v>
      </c>
      <c r="D5" s="136" t="s">
        <v>49</v>
      </c>
      <c r="E5" s="136"/>
      <c r="F5" s="136" t="s">
        <v>50</v>
      </c>
      <c r="G5" s="134" t="s">
        <v>321</v>
      </c>
      <c r="H5" s="135" t="s">
        <v>322</v>
      </c>
      <c r="I5" s="135" t="s">
        <v>323</v>
      </c>
      <c r="J5" s="135"/>
      <c r="K5" s="137" t="s">
        <v>378</v>
      </c>
      <c r="L5" s="309"/>
    </row>
    <row r="6" spans="1:12" ht="12.75" customHeight="1">
      <c r="A6" s="139" t="s">
        <v>51</v>
      </c>
      <c r="B6" s="140" t="s">
        <v>379</v>
      </c>
      <c r="C6" s="141"/>
      <c r="D6" s="141"/>
      <c r="E6" s="141"/>
      <c r="F6" s="142">
        <f aca="true" t="shared" si="0" ref="F6:F16">C6+D6+E6</f>
        <v>0</v>
      </c>
      <c r="G6" s="140" t="s">
        <v>261</v>
      </c>
      <c r="H6" s="143">
        <v>29671000</v>
      </c>
      <c r="I6" s="175"/>
      <c r="J6" s="176">
        <v>3557412</v>
      </c>
      <c r="K6" s="177">
        <f aca="true" t="shared" si="1" ref="K6:K16">H6+I6+J6</f>
        <v>33228412</v>
      </c>
      <c r="L6" s="309"/>
    </row>
    <row r="7" spans="1:12" ht="12.75">
      <c r="A7" s="145" t="s">
        <v>65</v>
      </c>
      <c r="B7" s="146" t="s">
        <v>380</v>
      </c>
      <c r="C7" s="147"/>
      <c r="D7" s="147"/>
      <c r="E7" s="147"/>
      <c r="F7" s="142">
        <f t="shared" si="0"/>
        <v>0</v>
      </c>
      <c r="G7" s="146" t="s">
        <v>381</v>
      </c>
      <c r="H7" s="148"/>
      <c r="I7" s="178"/>
      <c r="J7" s="147">
        <v>3150000</v>
      </c>
      <c r="K7" s="179">
        <f t="shared" si="1"/>
        <v>3150000</v>
      </c>
      <c r="L7" s="309"/>
    </row>
    <row r="8" spans="1:12" ht="12.75" customHeight="1">
      <c r="A8" s="145" t="s">
        <v>79</v>
      </c>
      <c r="B8" s="146" t="s">
        <v>382</v>
      </c>
      <c r="C8" s="147"/>
      <c r="D8" s="147"/>
      <c r="E8" s="147"/>
      <c r="F8" s="142">
        <f t="shared" si="0"/>
        <v>0</v>
      </c>
      <c r="G8" s="146" t="s">
        <v>263</v>
      </c>
      <c r="H8" s="148">
        <v>6270000</v>
      </c>
      <c r="I8" s="178"/>
      <c r="J8" s="147">
        <v>94294942</v>
      </c>
      <c r="K8" s="179">
        <f t="shared" si="1"/>
        <v>100564942</v>
      </c>
      <c r="L8" s="309"/>
    </row>
    <row r="9" spans="1:12" ht="12.75" customHeight="1">
      <c r="A9" s="145" t="s">
        <v>280</v>
      </c>
      <c r="B9" s="146" t="s">
        <v>383</v>
      </c>
      <c r="C9" s="147"/>
      <c r="D9" s="147"/>
      <c r="E9" s="147"/>
      <c r="F9" s="142">
        <f t="shared" si="0"/>
        <v>0</v>
      </c>
      <c r="G9" s="146" t="s">
        <v>384</v>
      </c>
      <c r="H9" s="148"/>
      <c r="I9" s="178"/>
      <c r="J9" s="147">
        <v>94294942</v>
      </c>
      <c r="K9" s="179">
        <f t="shared" si="1"/>
        <v>94294942</v>
      </c>
      <c r="L9" s="309"/>
    </row>
    <row r="10" spans="1:12" ht="12.75" customHeight="1">
      <c r="A10" s="145" t="s">
        <v>109</v>
      </c>
      <c r="B10" s="146" t="s">
        <v>385</v>
      </c>
      <c r="C10" s="147"/>
      <c r="D10" s="147"/>
      <c r="E10" s="147"/>
      <c r="F10" s="142">
        <f t="shared" si="0"/>
        <v>0</v>
      </c>
      <c r="G10" s="146" t="s">
        <v>265</v>
      </c>
      <c r="H10" s="148">
        <v>2854000</v>
      </c>
      <c r="I10" s="178"/>
      <c r="J10" s="147"/>
      <c r="K10" s="179">
        <f t="shared" si="1"/>
        <v>2854000</v>
      </c>
      <c r="L10" s="309"/>
    </row>
    <row r="11" spans="1:12" ht="12.75" customHeight="1">
      <c r="A11" s="145" t="s">
        <v>133</v>
      </c>
      <c r="B11" s="146" t="s">
        <v>386</v>
      </c>
      <c r="C11" s="150"/>
      <c r="D11" s="150"/>
      <c r="E11" s="150">
        <v>101294942</v>
      </c>
      <c r="F11" s="142">
        <f t="shared" si="0"/>
        <v>101294942</v>
      </c>
      <c r="G11" s="180"/>
      <c r="H11" s="148"/>
      <c r="I11" s="178"/>
      <c r="J11" s="147"/>
      <c r="K11" s="179">
        <f t="shared" si="1"/>
        <v>0</v>
      </c>
      <c r="L11" s="309"/>
    </row>
    <row r="12" spans="1:12" ht="12.75" customHeight="1">
      <c r="A12" s="145" t="s">
        <v>297</v>
      </c>
      <c r="B12" s="151"/>
      <c r="C12" s="147"/>
      <c r="D12" s="147"/>
      <c r="E12" s="147"/>
      <c r="F12" s="142">
        <f t="shared" si="0"/>
        <v>0</v>
      </c>
      <c r="G12" s="180"/>
      <c r="H12" s="148"/>
      <c r="I12" s="178"/>
      <c r="J12" s="147"/>
      <c r="K12" s="179">
        <f t="shared" si="1"/>
        <v>0</v>
      </c>
      <c r="L12" s="309"/>
    </row>
    <row r="13" spans="1:12" ht="12.75" customHeight="1">
      <c r="A13" s="145" t="s">
        <v>155</v>
      </c>
      <c r="B13" s="151"/>
      <c r="C13" s="147"/>
      <c r="D13" s="147"/>
      <c r="E13" s="147"/>
      <c r="F13" s="142">
        <f t="shared" si="0"/>
        <v>0</v>
      </c>
      <c r="G13" s="180"/>
      <c r="H13" s="148"/>
      <c r="I13" s="178"/>
      <c r="J13" s="147"/>
      <c r="K13" s="179">
        <f t="shared" si="1"/>
        <v>0</v>
      </c>
      <c r="L13" s="309"/>
    </row>
    <row r="14" spans="1:12" ht="12.75" customHeight="1">
      <c r="A14" s="145" t="s">
        <v>306</v>
      </c>
      <c r="B14" s="181"/>
      <c r="C14" s="150"/>
      <c r="D14" s="150"/>
      <c r="E14" s="150"/>
      <c r="F14" s="142">
        <f t="shared" si="0"/>
        <v>0</v>
      </c>
      <c r="G14" s="180"/>
      <c r="H14" s="148"/>
      <c r="I14" s="178"/>
      <c r="J14" s="147"/>
      <c r="K14" s="179">
        <f t="shared" si="1"/>
        <v>0</v>
      </c>
      <c r="L14" s="309"/>
    </row>
    <row r="15" spans="1:12" ht="12.75">
      <c r="A15" s="145" t="s">
        <v>308</v>
      </c>
      <c r="B15" s="151"/>
      <c r="C15" s="150"/>
      <c r="D15" s="150"/>
      <c r="E15" s="150"/>
      <c r="F15" s="142">
        <f t="shared" si="0"/>
        <v>0</v>
      </c>
      <c r="G15" s="180"/>
      <c r="H15" s="148"/>
      <c r="I15" s="178"/>
      <c r="J15" s="147"/>
      <c r="K15" s="179">
        <f t="shared" si="1"/>
        <v>0</v>
      </c>
      <c r="L15" s="309"/>
    </row>
    <row r="16" spans="1:12" ht="12.75" customHeight="1">
      <c r="A16" s="161" t="s">
        <v>310</v>
      </c>
      <c r="B16" s="168"/>
      <c r="C16" s="182"/>
      <c r="D16" s="182"/>
      <c r="E16" s="182"/>
      <c r="F16" s="142">
        <f t="shared" si="0"/>
        <v>0</v>
      </c>
      <c r="G16" s="162" t="s">
        <v>255</v>
      </c>
      <c r="H16" s="164"/>
      <c r="I16" s="183"/>
      <c r="J16" s="184"/>
      <c r="K16" s="185">
        <f t="shared" si="1"/>
        <v>0</v>
      </c>
      <c r="L16" s="309"/>
    </row>
    <row r="17" spans="1:12" ht="15.75" customHeight="1">
      <c r="A17" s="156" t="s">
        <v>335</v>
      </c>
      <c r="B17" s="157" t="s">
        <v>387</v>
      </c>
      <c r="C17" s="158">
        <f>+C6+C8+C9+C11+C12+C13+C14+C15+C16</f>
        <v>0</v>
      </c>
      <c r="D17" s="158">
        <f>+D6+D8+D9+D11+D12+D13+D14+D15+D16</f>
        <v>0</v>
      </c>
      <c r="E17" s="158">
        <f>+E6+E8+E9+E11+E12+E13+E14+E15+E16</f>
        <v>101294942</v>
      </c>
      <c r="F17" s="158">
        <f>+F6+F8+F9+F11+F12+F13+F14+F15+F16</f>
        <v>101294942</v>
      </c>
      <c r="G17" s="157" t="s">
        <v>388</v>
      </c>
      <c r="H17" s="159">
        <f>+H6+H8+H10+H11+H12+H13+H14+H15+H16</f>
        <v>38795000</v>
      </c>
      <c r="I17" s="158">
        <f>+I6+I8+I10+I11+I12+I13+I14+I15+I16</f>
        <v>0</v>
      </c>
      <c r="J17" s="159">
        <f>+J6+J8+J10+J11+J12+J13+J14+J15+J16</f>
        <v>97852354</v>
      </c>
      <c r="K17" s="160">
        <f>+K6+K8+K10+K11+K12+K13+K14+K15+K16</f>
        <v>136647354</v>
      </c>
      <c r="L17" s="309"/>
    </row>
    <row r="18" spans="1:12" ht="12.75" customHeight="1">
      <c r="A18" s="139" t="s">
        <v>336</v>
      </c>
      <c r="B18" s="186" t="s">
        <v>389</v>
      </c>
      <c r="C18" s="187">
        <f>SUM(C19:C23)</f>
        <v>38795000</v>
      </c>
      <c r="D18" s="187">
        <f>+D19+D20+D21+D22+D23</f>
        <v>0</v>
      </c>
      <c r="E18" s="187"/>
      <c r="F18" s="187">
        <f>+F19+F20+F21+F22+F23</f>
        <v>38795000</v>
      </c>
      <c r="G18" s="146" t="s">
        <v>341</v>
      </c>
      <c r="H18" s="143"/>
      <c r="I18" s="141"/>
      <c r="J18" s="141"/>
      <c r="K18" s="179">
        <f aca="true" t="shared" si="2" ref="K18:K29">H18+I18+J18</f>
        <v>0</v>
      </c>
      <c r="L18" s="309"/>
    </row>
    <row r="19" spans="1:12" ht="12.75" customHeight="1">
      <c r="A19" s="145" t="s">
        <v>339</v>
      </c>
      <c r="B19" s="188" t="s">
        <v>390</v>
      </c>
      <c r="C19" s="147">
        <v>38795000</v>
      </c>
      <c r="D19" s="147"/>
      <c r="E19" s="147"/>
      <c r="F19" s="189">
        <f>C19+D19</f>
        <v>38795000</v>
      </c>
      <c r="G19" s="146" t="s">
        <v>391</v>
      </c>
      <c r="H19" s="148"/>
      <c r="I19" s="147"/>
      <c r="J19" s="147"/>
      <c r="K19" s="179">
        <f t="shared" si="2"/>
        <v>0</v>
      </c>
      <c r="L19" s="309"/>
    </row>
    <row r="20" spans="1:12" ht="12.75" customHeight="1">
      <c r="A20" s="139" t="s">
        <v>342</v>
      </c>
      <c r="B20" s="188" t="s">
        <v>392</v>
      </c>
      <c r="C20" s="147"/>
      <c r="D20" s="147"/>
      <c r="E20" s="147"/>
      <c r="F20" s="189">
        <f>C20+D20</f>
        <v>0</v>
      </c>
      <c r="G20" s="146" t="s">
        <v>347</v>
      </c>
      <c r="H20" s="148"/>
      <c r="I20" s="147"/>
      <c r="J20" s="147"/>
      <c r="K20" s="179">
        <f t="shared" si="2"/>
        <v>0</v>
      </c>
      <c r="L20" s="309"/>
    </row>
    <row r="21" spans="1:12" ht="12.75" customHeight="1">
      <c r="A21" s="145" t="s">
        <v>345</v>
      </c>
      <c r="B21" s="188" t="s">
        <v>393</v>
      </c>
      <c r="C21" s="147"/>
      <c r="D21" s="147"/>
      <c r="E21" s="147"/>
      <c r="F21" s="189">
        <f>C21+D21</f>
        <v>0</v>
      </c>
      <c r="G21" s="146" t="s">
        <v>350</v>
      </c>
      <c r="H21" s="148"/>
      <c r="I21" s="147"/>
      <c r="J21" s="147"/>
      <c r="K21" s="179">
        <f t="shared" si="2"/>
        <v>0</v>
      </c>
      <c r="L21" s="309"/>
    </row>
    <row r="22" spans="1:12" ht="12.75" customHeight="1">
      <c r="A22" s="139" t="s">
        <v>348</v>
      </c>
      <c r="B22" s="188" t="s">
        <v>394</v>
      </c>
      <c r="C22" s="147"/>
      <c r="D22" s="147"/>
      <c r="E22" s="147"/>
      <c r="F22" s="189">
        <f>C22+D22</f>
        <v>0</v>
      </c>
      <c r="G22" s="162" t="s">
        <v>353</v>
      </c>
      <c r="H22" s="148"/>
      <c r="I22" s="147"/>
      <c r="J22" s="147"/>
      <c r="K22" s="179">
        <f t="shared" si="2"/>
        <v>0</v>
      </c>
      <c r="L22" s="309"/>
    </row>
    <row r="23" spans="1:12" ht="12.75" customHeight="1">
      <c r="A23" s="145" t="s">
        <v>351</v>
      </c>
      <c r="B23" s="190" t="s">
        <v>395</v>
      </c>
      <c r="C23" s="147"/>
      <c r="D23" s="147"/>
      <c r="E23" s="147"/>
      <c r="F23" s="189">
        <f>C23+D23</f>
        <v>0</v>
      </c>
      <c r="G23" s="146" t="s">
        <v>396</v>
      </c>
      <c r="H23" s="148"/>
      <c r="I23" s="147"/>
      <c r="J23" s="147"/>
      <c r="K23" s="179">
        <f t="shared" si="2"/>
        <v>0</v>
      </c>
      <c r="L23" s="309"/>
    </row>
    <row r="24" spans="1:12" ht="12.75" customHeight="1">
      <c r="A24" s="139" t="s">
        <v>354</v>
      </c>
      <c r="B24" s="191" t="s">
        <v>397</v>
      </c>
      <c r="C24" s="166">
        <f>+C25+C26+C27+C28+C29</f>
        <v>0</v>
      </c>
      <c r="D24" s="166">
        <f>+D25+D26+D27+D28+D29</f>
        <v>0</v>
      </c>
      <c r="E24" s="166"/>
      <c r="F24" s="166">
        <f>+F25+F26+F27+F28+F29</f>
        <v>0</v>
      </c>
      <c r="G24" s="140" t="s">
        <v>398</v>
      </c>
      <c r="H24" s="148"/>
      <c r="I24" s="147"/>
      <c r="J24" s="147"/>
      <c r="K24" s="179">
        <f t="shared" si="2"/>
        <v>0</v>
      </c>
      <c r="L24" s="309"/>
    </row>
    <row r="25" spans="1:12" ht="12.75" customHeight="1">
      <c r="A25" s="145" t="s">
        <v>357</v>
      </c>
      <c r="B25" s="190" t="s">
        <v>399</v>
      </c>
      <c r="C25" s="147"/>
      <c r="D25" s="147"/>
      <c r="E25" s="147"/>
      <c r="F25" s="189">
        <f>C25+D25</f>
        <v>0</v>
      </c>
      <c r="G25" s="140" t="s">
        <v>296</v>
      </c>
      <c r="H25" s="148"/>
      <c r="I25" s="147"/>
      <c r="J25" s="147"/>
      <c r="K25" s="179">
        <f t="shared" si="2"/>
        <v>0</v>
      </c>
      <c r="L25" s="309"/>
    </row>
    <row r="26" spans="1:12" ht="12.75" customHeight="1">
      <c r="A26" s="139" t="s">
        <v>359</v>
      </c>
      <c r="B26" s="190" t="s">
        <v>400</v>
      </c>
      <c r="C26" s="147"/>
      <c r="D26" s="147"/>
      <c r="E26" s="147"/>
      <c r="F26" s="189">
        <f>C26+D26</f>
        <v>0</v>
      </c>
      <c r="G26" s="192"/>
      <c r="H26" s="148"/>
      <c r="I26" s="147"/>
      <c r="J26" s="147"/>
      <c r="K26" s="179">
        <f t="shared" si="2"/>
        <v>0</v>
      </c>
      <c r="L26" s="309"/>
    </row>
    <row r="27" spans="1:12" ht="12.75" customHeight="1">
      <c r="A27" s="145" t="s">
        <v>361</v>
      </c>
      <c r="B27" s="188" t="s">
        <v>401</v>
      </c>
      <c r="C27" s="147"/>
      <c r="D27" s="147"/>
      <c r="E27" s="147"/>
      <c r="F27" s="189">
        <f>C27+D27</f>
        <v>0</v>
      </c>
      <c r="G27" s="192"/>
      <c r="H27" s="148"/>
      <c r="I27" s="147"/>
      <c r="J27" s="147"/>
      <c r="K27" s="179">
        <f t="shared" si="2"/>
        <v>0</v>
      </c>
      <c r="L27" s="309"/>
    </row>
    <row r="28" spans="1:12" ht="12.75" customHeight="1">
      <c r="A28" s="139" t="s">
        <v>363</v>
      </c>
      <c r="B28" s="193" t="s">
        <v>402</v>
      </c>
      <c r="C28" s="147"/>
      <c r="D28" s="147"/>
      <c r="E28" s="147"/>
      <c r="F28" s="189">
        <f>C28+D28</f>
        <v>0</v>
      </c>
      <c r="G28" s="151"/>
      <c r="H28" s="148"/>
      <c r="I28" s="147"/>
      <c r="J28" s="147"/>
      <c r="K28" s="179">
        <f t="shared" si="2"/>
        <v>0</v>
      </c>
      <c r="L28" s="309"/>
    </row>
    <row r="29" spans="1:12" ht="12.75" customHeight="1">
      <c r="A29" s="145" t="s">
        <v>364</v>
      </c>
      <c r="B29" s="194" t="s">
        <v>403</v>
      </c>
      <c r="C29" s="147"/>
      <c r="D29" s="147"/>
      <c r="E29" s="147"/>
      <c r="F29" s="189">
        <f>C29+D29</f>
        <v>0</v>
      </c>
      <c r="G29" s="192"/>
      <c r="H29" s="148"/>
      <c r="I29" s="147"/>
      <c r="J29" s="147"/>
      <c r="K29" s="179">
        <f t="shared" si="2"/>
        <v>0</v>
      </c>
      <c r="L29" s="309"/>
    </row>
    <row r="30" spans="1:12" ht="21.75" customHeight="1">
      <c r="A30" s="156" t="s">
        <v>367</v>
      </c>
      <c r="B30" s="157" t="s">
        <v>404</v>
      </c>
      <c r="C30" s="158">
        <f>+C18+C24</f>
        <v>38795000</v>
      </c>
      <c r="D30" s="158">
        <f>+D18+D24</f>
        <v>0</v>
      </c>
      <c r="E30" s="158"/>
      <c r="F30" s="158">
        <f>+F18+F24</f>
        <v>38795000</v>
      </c>
      <c r="G30" s="157" t="s">
        <v>405</v>
      </c>
      <c r="H30" s="159">
        <f>SUM(H18:H29)</f>
        <v>0</v>
      </c>
      <c r="I30" s="158">
        <f>SUM(I18:I29)</f>
        <v>0</v>
      </c>
      <c r="J30" s="159">
        <f>SUM(J18:J29)</f>
        <v>0</v>
      </c>
      <c r="K30" s="160">
        <f>SUM(K18:K29)</f>
        <v>0</v>
      </c>
      <c r="L30" s="309"/>
    </row>
    <row r="31" spans="1:12" ht="12.75">
      <c r="A31" s="156" t="s">
        <v>370</v>
      </c>
      <c r="B31" s="170" t="s">
        <v>406</v>
      </c>
      <c r="C31" s="171">
        <f>+C17+C30</f>
        <v>38795000</v>
      </c>
      <c r="D31" s="172">
        <f>+D17+D30</f>
        <v>0</v>
      </c>
      <c r="E31" s="171">
        <f>+E17+E30</f>
        <v>101294942</v>
      </c>
      <c r="F31" s="173">
        <f>+F17+F30</f>
        <v>140089942</v>
      </c>
      <c r="G31" s="170" t="s">
        <v>407</v>
      </c>
      <c r="H31" s="171">
        <f>+H17+H30</f>
        <v>38795000</v>
      </c>
      <c r="I31" s="172">
        <f>+I17+I30</f>
        <v>0</v>
      </c>
      <c r="J31" s="171">
        <f>+J17+J30</f>
        <v>97852354</v>
      </c>
      <c r="K31" s="173">
        <f>+K17+K30</f>
        <v>136647354</v>
      </c>
      <c r="L31" s="309"/>
    </row>
    <row r="32" spans="1:12" ht="12.75">
      <c r="A32" s="156" t="s">
        <v>373</v>
      </c>
      <c r="B32" s="170" t="s">
        <v>371</v>
      </c>
      <c r="C32" s="172">
        <f>IF(C17-H17&lt;0,H17-C17,"-")</f>
        <v>38795000</v>
      </c>
      <c r="D32" s="172" t="str">
        <f>IF(D17-I17&lt;0,I17-D17,"-")</f>
        <v>-</v>
      </c>
      <c r="E32" s="172" t="str">
        <f>IF(E17-J17&lt;0,J17-E17,"-")</f>
        <v>-</v>
      </c>
      <c r="F32" s="173">
        <f>IF(F17-K17&lt;0,K17-F17,"-")</f>
        <v>35352412</v>
      </c>
      <c r="G32" s="170" t="s">
        <v>372</v>
      </c>
      <c r="H32" s="172" t="str">
        <f>IF(C17-H17&gt;0,C17-H17,"-")</f>
        <v>-</v>
      </c>
      <c r="I32" s="172" t="str">
        <f>IF(D17-I17&gt;0,D17-I17,"-")</f>
        <v>-</v>
      </c>
      <c r="J32" s="172">
        <f>IF(E17-J17&gt;0,E17-J17,"-")</f>
        <v>3442588</v>
      </c>
      <c r="K32" s="173" t="str">
        <f>IF(F17-K17&gt;0,F17-K17,"-")</f>
        <v>-</v>
      </c>
      <c r="L32" s="309"/>
    </row>
    <row r="33" spans="1:12" ht="12.75">
      <c r="A33" s="156" t="s">
        <v>408</v>
      </c>
      <c r="B33" s="170" t="s">
        <v>374</v>
      </c>
      <c r="C33" s="172" t="str">
        <f>IF(C31-H31&lt;0,H31-C31,"-")</f>
        <v>-</v>
      </c>
      <c r="D33" s="172" t="str">
        <f>IF(D31-I31&lt;0,I31-D31,"-")</f>
        <v>-</v>
      </c>
      <c r="E33" s="172" t="str">
        <f>IF(E31-J31&lt;0,J31-E31,"-")</f>
        <v>-</v>
      </c>
      <c r="F33" s="172" t="str">
        <f>IF(F31-K31&lt;0,K31-F31,"-")</f>
        <v>-</v>
      </c>
      <c r="G33" s="170" t="s">
        <v>375</v>
      </c>
      <c r="H33" s="172" t="str">
        <f>IF(C31-H31&gt;0,C31-H31,"-")</f>
        <v>-</v>
      </c>
      <c r="I33" s="172" t="str">
        <f>IF(D31-I31&gt;0,D31-I31,"-")</f>
        <v>-</v>
      </c>
      <c r="J33" s="172">
        <f>IF(E31-J31&gt;0,E31-J31,"-")</f>
        <v>3442588</v>
      </c>
      <c r="K33" s="174">
        <f>IF(F31-K31&gt;0,F31-K31,"-")</f>
        <v>3442588</v>
      </c>
      <c r="L33" s="309"/>
    </row>
  </sheetData>
  <sheetProtection selectLockedCells="1" selectUnlockedCells="1"/>
  <mergeCells count="5">
    <mergeCell ref="B1:K1"/>
    <mergeCell ref="L1:L33"/>
    <mergeCell ref="A3:A4"/>
    <mergeCell ref="B3:F3"/>
    <mergeCell ref="G3:K3"/>
  </mergeCells>
  <printOptions horizontalCentered="1"/>
  <pageMargins left="0.7875" right="0.5611111111111111" top="0.4722222222222222" bottom="0.7875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15" zoomScaleNormal="115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409</v>
      </c>
      <c r="B1" s="2"/>
      <c r="C1" s="2"/>
      <c r="D1" s="2"/>
      <c r="E1" s="195" t="s">
        <v>410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96"/>
      <c r="C3" s="3"/>
      <c r="D3" s="197"/>
      <c r="E3" s="196"/>
    </row>
    <row r="4" spans="1:5" ht="15.75">
      <c r="A4" s="4" t="str">
        <f>+ÖSSZEFÜGGÉSEK!A6</f>
        <v>2017. évi eredeti előirányzat BEVÉTELEK</v>
      </c>
      <c r="B4" s="198"/>
      <c r="C4" s="5"/>
      <c r="D4" s="197"/>
      <c r="E4" s="196"/>
    </row>
    <row r="5" spans="1:5" ht="12.75">
      <c r="A5" s="3"/>
      <c r="B5" s="196"/>
      <c r="C5" s="3"/>
      <c r="D5" s="197"/>
      <c r="E5" s="196"/>
    </row>
    <row r="6" spans="1:5" ht="12.75">
      <c r="A6" s="3" t="s">
        <v>2</v>
      </c>
      <c r="B6" s="196">
        <f>+'1.sz.mell.'!C63</f>
        <v>548474357</v>
      </c>
      <c r="C6" s="3" t="s">
        <v>3</v>
      </c>
      <c r="D6" s="197">
        <f>+'4.sz.mell  '!C18+'5.sz.mell  '!C17</f>
        <v>548474357</v>
      </c>
      <c r="E6" s="196">
        <f>+B6-D6</f>
        <v>0</v>
      </c>
    </row>
    <row r="7" spans="1:5" ht="12.75">
      <c r="A7" s="3" t="s">
        <v>411</v>
      </c>
      <c r="B7" s="196">
        <f>+'1.sz.mell.'!C87</f>
        <v>90910504</v>
      </c>
      <c r="C7" s="3" t="s">
        <v>5</v>
      </c>
      <c r="D7" s="197">
        <f>+'4.sz.mell  '!C29+'5.sz.mell  '!C30</f>
        <v>90910504</v>
      </c>
      <c r="E7" s="196">
        <f>+B7-D7</f>
        <v>0</v>
      </c>
    </row>
    <row r="8" spans="1:5" ht="12.75">
      <c r="A8" s="3" t="s">
        <v>412</v>
      </c>
      <c r="B8" s="196">
        <f>+'1.sz.mell.'!C88</f>
        <v>639384861</v>
      </c>
      <c r="C8" s="3" t="s">
        <v>7</v>
      </c>
      <c r="D8" s="197">
        <f>+'4.sz.mell  '!C30+'5.sz.mell  '!C31</f>
        <v>639384861</v>
      </c>
      <c r="E8" s="196">
        <f>+B8-D8</f>
        <v>0</v>
      </c>
    </row>
    <row r="9" spans="1:5" ht="12.75">
      <c r="A9" s="3"/>
      <c r="B9" s="196"/>
      <c r="C9" s="3"/>
      <c r="D9" s="197"/>
      <c r="E9" s="196"/>
    </row>
    <row r="10" spans="1:5" ht="15.75">
      <c r="A10" s="4" t="str">
        <f>+ÖSSZEFÜGGÉSEK!A13</f>
        <v>2017. évi előirányzat módosítások BEVÉTELEK</v>
      </c>
      <c r="B10" s="198"/>
      <c r="C10" s="5"/>
      <c r="D10" s="197"/>
      <c r="E10" s="196"/>
    </row>
    <row r="11" spans="1:5" ht="12.75">
      <c r="A11" s="3"/>
      <c r="B11" s="196"/>
      <c r="C11" s="3"/>
      <c r="D11" s="197"/>
      <c r="E11" s="196"/>
    </row>
    <row r="12" spans="1:5" ht="12.75">
      <c r="A12" s="3" t="s">
        <v>8</v>
      </c>
      <c r="B12" s="196">
        <f>+'1.sz.mell.'!D63</f>
        <v>330120327</v>
      </c>
      <c r="C12" s="3" t="s">
        <v>9</v>
      </c>
      <c r="D12" s="197">
        <f>+'4.sz.mell  '!D18+'5.sz.mell  '!D17</f>
        <v>330120327</v>
      </c>
      <c r="E12" s="196">
        <f>+B12-D12</f>
        <v>0</v>
      </c>
    </row>
    <row r="13" spans="1:5" ht="12.75">
      <c r="A13" s="3" t="s">
        <v>10</v>
      </c>
      <c r="B13" s="196">
        <f>+'1.sz.mell.'!D87</f>
        <v>211462293</v>
      </c>
      <c r="C13" s="3" t="s">
        <v>11</v>
      </c>
      <c r="D13" s="197">
        <f>+'4.sz.mell  '!D29+'5.sz.mell  '!D30</f>
        <v>211462293</v>
      </c>
      <c r="E13" s="196">
        <f>+B13-D13</f>
        <v>0</v>
      </c>
    </row>
    <row r="14" spans="1:5" ht="12.75">
      <c r="A14" s="3" t="s">
        <v>12</v>
      </c>
      <c r="B14" s="196">
        <f>+'1.sz.mell.'!D88</f>
        <v>541582620</v>
      </c>
      <c r="C14" s="3" t="s">
        <v>13</v>
      </c>
      <c r="D14" s="197">
        <f>+'4.sz.mell  '!D30+'5.sz.mell  '!D31</f>
        <v>541582620</v>
      </c>
      <c r="E14" s="196">
        <f>+B14-D14</f>
        <v>0</v>
      </c>
    </row>
    <row r="15" spans="1:5" ht="12.75">
      <c r="A15" s="3"/>
      <c r="B15" s="196"/>
      <c r="C15" s="3"/>
      <c r="D15" s="197"/>
      <c r="E15" s="196"/>
    </row>
    <row r="16" spans="1:5" ht="14.25">
      <c r="A16" s="199" t="str">
        <f>+ÖSSZEFÜGGÉSEK!A19</f>
        <v>2017. módosítás utáni módosított előrirányzatok BEVÉTELEK</v>
      </c>
      <c r="B16" s="200"/>
      <c r="C16" s="5"/>
      <c r="D16" s="197"/>
      <c r="E16" s="196"/>
    </row>
    <row r="17" spans="1:5" ht="12.75">
      <c r="A17" s="3"/>
      <c r="B17" s="196"/>
      <c r="C17" s="3"/>
      <c r="D17" s="197"/>
      <c r="E17" s="196"/>
    </row>
    <row r="18" spans="1:5" ht="12.75">
      <c r="A18" s="3" t="s">
        <v>14</v>
      </c>
      <c r="B18" s="196">
        <f>+'1.sz.mell.'!F63</f>
        <v>987661971</v>
      </c>
      <c r="C18" s="3" t="s">
        <v>15</v>
      </c>
      <c r="D18" s="197">
        <f>+'4.sz.mell  '!F18+'5.sz.mell  '!F17</f>
        <v>987661971</v>
      </c>
      <c r="E18" s="196">
        <f>+B18-D18</f>
        <v>0</v>
      </c>
    </row>
    <row r="19" spans="1:5" ht="12.75">
      <c r="A19" s="3" t="s">
        <v>16</v>
      </c>
      <c r="B19" s="196">
        <f>+'1.sz.mell.'!F87</f>
        <v>302372797</v>
      </c>
      <c r="C19" s="3" t="s">
        <v>17</v>
      </c>
      <c r="D19" s="197">
        <f>+'4.sz.mell  '!F29+'5.sz.mell  '!F30</f>
        <v>302372797</v>
      </c>
      <c r="E19" s="196">
        <f>+B19-D19</f>
        <v>0</v>
      </c>
    </row>
    <row r="20" spans="1:5" ht="12.75">
      <c r="A20" s="3" t="s">
        <v>18</v>
      </c>
      <c r="B20" s="196">
        <f>+'1.sz.mell.'!F88</f>
        <v>1290034768</v>
      </c>
      <c r="C20" s="3" t="s">
        <v>19</v>
      </c>
      <c r="D20" s="197">
        <f>+'4.sz.mell  '!F30+'5.sz.mell  '!F31</f>
        <v>1290034768</v>
      </c>
      <c r="E20" s="196">
        <f>+B20-D20</f>
        <v>0</v>
      </c>
    </row>
    <row r="21" spans="1:5" ht="12.75">
      <c r="A21" s="3"/>
      <c r="B21" s="196"/>
      <c r="C21" s="3"/>
      <c r="D21" s="197"/>
      <c r="E21" s="196"/>
    </row>
    <row r="22" spans="1:5" ht="15.75">
      <c r="A22" s="4" t="str">
        <f>+ÖSSZEFÜGGÉSEK!A25</f>
        <v>2017. évi eredeti előirányzat KIADÁSOK</v>
      </c>
      <c r="B22" s="198"/>
      <c r="C22" s="5"/>
      <c r="D22" s="197"/>
      <c r="E22" s="196"/>
    </row>
    <row r="23" spans="1:5" ht="12.75">
      <c r="A23" s="3"/>
      <c r="B23" s="196"/>
      <c r="C23" s="3"/>
      <c r="D23" s="197"/>
      <c r="E23" s="196"/>
    </row>
    <row r="24" spans="1:5" ht="12.75">
      <c r="A24" s="3" t="s">
        <v>413</v>
      </c>
      <c r="B24" s="196">
        <f>+'1.sz.mell.'!C130</f>
        <v>624235513</v>
      </c>
      <c r="C24" s="3" t="s">
        <v>21</v>
      </c>
      <c r="D24" s="197">
        <f>+'4.sz.mell  '!H18+'5.sz.mell  '!H17</f>
        <v>624235513</v>
      </c>
      <c r="E24" s="196">
        <f>+B24-D24</f>
        <v>0</v>
      </c>
    </row>
    <row r="25" spans="1:5" ht="12.75">
      <c r="A25" s="3" t="s">
        <v>22</v>
      </c>
      <c r="B25" s="196">
        <f>+'1.sz.mell.'!C155</f>
        <v>15149348</v>
      </c>
      <c r="C25" s="3" t="s">
        <v>23</v>
      </c>
      <c r="D25" s="197">
        <f>+'4.sz.mell  '!H29+'5.sz.mell  '!H30</f>
        <v>15149348</v>
      </c>
      <c r="E25" s="196">
        <f>+B25-D25</f>
        <v>0</v>
      </c>
    </row>
    <row r="26" spans="1:5" ht="12.75">
      <c r="A26" s="3" t="s">
        <v>24</v>
      </c>
      <c r="B26" s="196">
        <f>+'1.sz.mell.'!C156</f>
        <v>639384861</v>
      </c>
      <c r="C26" s="3" t="s">
        <v>25</v>
      </c>
      <c r="D26" s="197">
        <f>+'4.sz.mell  '!H30+'5.sz.mell  '!H31</f>
        <v>639384861</v>
      </c>
      <c r="E26" s="196">
        <f>+B26-D26</f>
        <v>0</v>
      </c>
    </row>
    <row r="27" spans="1:5" ht="12.75">
      <c r="A27" s="3"/>
      <c r="B27" s="196"/>
      <c r="C27" s="3"/>
      <c r="D27" s="197"/>
      <c r="E27" s="196"/>
    </row>
    <row r="28" spans="1:5" ht="15.75">
      <c r="A28" s="4" t="str">
        <f>+ÖSSZEFÜGGÉSEK!A31</f>
        <v>2017. évi előirányzat módosítások KIADÁSOK</v>
      </c>
      <c r="B28" s="198"/>
      <c r="C28" s="5"/>
      <c r="D28" s="197"/>
      <c r="E28" s="196"/>
    </row>
    <row r="29" spans="1:5" ht="12.75">
      <c r="A29" s="3"/>
      <c r="B29" s="196"/>
      <c r="C29" s="3"/>
      <c r="D29" s="197"/>
      <c r="E29" s="196"/>
    </row>
    <row r="30" spans="1:5" ht="12.75">
      <c r="A30" s="3" t="s">
        <v>26</v>
      </c>
      <c r="B30" s="196">
        <f>+'1.sz.mell.'!D130</f>
        <v>541582620</v>
      </c>
      <c r="C30" s="3" t="s">
        <v>27</v>
      </c>
      <c r="D30" s="197">
        <f>+'4.sz.mell  '!I18+'5.sz.mell  '!I17</f>
        <v>541582620</v>
      </c>
      <c r="E30" s="196">
        <f>+B30-D30</f>
        <v>0</v>
      </c>
    </row>
    <row r="31" spans="1:5" ht="12.75">
      <c r="A31" s="3" t="s">
        <v>28</v>
      </c>
      <c r="B31" s="196">
        <f>+'1.sz.mell.'!D155</f>
        <v>0</v>
      </c>
      <c r="C31" s="3" t="s">
        <v>29</v>
      </c>
      <c r="D31" s="197">
        <f>+'4.sz.mell  '!I29+'5.sz.mell  '!I30</f>
        <v>0</v>
      </c>
      <c r="E31" s="196">
        <f>+B31-D31</f>
        <v>0</v>
      </c>
    </row>
    <row r="32" spans="1:5" ht="12.75">
      <c r="A32" s="3" t="s">
        <v>30</v>
      </c>
      <c r="B32" s="196">
        <f>+'1.sz.mell.'!D156</f>
        <v>541582620</v>
      </c>
      <c r="C32" s="3" t="s">
        <v>31</v>
      </c>
      <c r="D32" s="197">
        <f>+'4.sz.mell  '!I30+'5.sz.mell  '!I31</f>
        <v>541582620</v>
      </c>
      <c r="E32" s="196">
        <f>+B32-D32</f>
        <v>0</v>
      </c>
    </row>
    <row r="33" spans="1:5" ht="12.75">
      <c r="A33" s="3"/>
      <c r="B33" s="196"/>
      <c r="C33" s="3"/>
      <c r="D33" s="197"/>
      <c r="E33" s="196"/>
    </row>
    <row r="34" spans="1:5" ht="15.75">
      <c r="A34" s="8" t="str">
        <f>+ÖSSZEFÜGGÉSEK!A37</f>
        <v>2017. módosítás utáni módosított előirányzatok KIADÁSOK</v>
      </c>
      <c r="B34" s="198"/>
      <c r="C34" s="5"/>
      <c r="D34" s="197"/>
      <c r="E34" s="196"/>
    </row>
    <row r="35" spans="1:5" ht="12.75">
      <c r="A35" s="3"/>
      <c r="B35" s="196"/>
      <c r="C35" s="3"/>
      <c r="D35" s="197"/>
      <c r="E35" s="196"/>
    </row>
    <row r="36" spans="1:5" ht="12.75">
      <c r="A36" s="3" t="s">
        <v>32</v>
      </c>
      <c r="B36" s="196">
        <f>+'1.sz.mell.'!F130</f>
        <v>1274885420</v>
      </c>
      <c r="C36" s="3" t="s">
        <v>33</v>
      </c>
      <c r="D36" s="197">
        <f>+'4.sz.mell  '!K18+'5.sz.mell  '!K17</f>
        <v>1274885420</v>
      </c>
      <c r="E36" s="196">
        <f>+B36-D36</f>
        <v>0</v>
      </c>
    </row>
    <row r="37" spans="1:5" ht="12.75">
      <c r="A37" s="3" t="s">
        <v>34</v>
      </c>
      <c r="B37" s="196">
        <f>+'1.sz.mell.'!F155</f>
        <v>15149348</v>
      </c>
      <c r="C37" s="3" t="s">
        <v>35</v>
      </c>
      <c r="D37" s="197">
        <f>+'4.sz.mell  '!K29+'5.sz.mell  '!K30</f>
        <v>15149348</v>
      </c>
      <c r="E37" s="196">
        <f>+B37-D37</f>
        <v>0</v>
      </c>
    </row>
    <row r="38" spans="1:5" ht="12.75">
      <c r="A38" s="3" t="s">
        <v>414</v>
      </c>
      <c r="B38" s="196">
        <f>+'1.sz.mell.'!F156</f>
        <v>1290034768</v>
      </c>
      <c r="C38" s="3" t="s">
        <v>37</v>
      </c>
      <c r="D38" s="197">
        <f>+'4.sz.mell  '!K30+'5.sz.mell  '!K31</f>
        <v>1290034768</v>
      </c>
      <c r="E38" s="196">
        <f>+B38-D38</f>
        <v>0</v>
      </c>
    </row>
  </sheetData>
  <sheetProtection sheet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tabSelected="1" zoomScale="99" zoomScaleNormal="99" workbookViewId="0" topLeftCell="A103">
      <selection activeCell="E99" sqref="E99"/>
    </sheetView>
  </sheetViews>
  <sheetFormatPr defaultColWidth="9.00390625" defaultRowHeight="12.75"/>
  <cols>
    <col min="1" max="1" width="16.125" style="201" customWidth="1"/>
    <col min="2" max="2" width="62.00390625" style="202" customWidth="1"/>
    <col min="3" max="3" width="14.125" style="203" customWidth="1"/>
    <col min="4" max="6" width="14.125" style="204" customWidth="1"/>
    <col min="7" max="16384" width="9.375" style="204" customWidth="1"/>
  </cols>
  <sheetData>
    <row r="1" ht="12.75">
      <c r="F1" s="205" t="s">
        <v>415</v>
      </c>
    </row>
    <row r="2" spans="1:6" s="208" customFormat="1" ht="16.5" customHeight="1">
      <c r="A2" s="206"/>
      <c r="B2" s="207"/>
      <c r="F2" s="209" t="s">
        <v>416</v>
      </c>
    </row>
    <row r="3" spans="1:6" s="213" customFormat="1" ht="21" customHeight="1">
      <c r="A3" s="210" t="s">
        <v>320</v>
      </c>
      <c r="B3" s="312" t="s">
        <v>417</v>
      </c>
      <c r="C3" s="312"/>
      <c r="D3" s="312"/>
      <c r="E3" s="312"/>
      <c r="F3" s="212" t="s">
        <v>418</v>
      </c>
    </row>
    <row r="4" spans="1:6" s="213" customFormat="1" ht="24">
      <c r="A4" s="210" t="s">
        <v>419</v>
      </c>
      <c r="B4" s="313" t="s">
        <v>420</v>
      </c>
      <c r="C4" s="313"/>
      <c r="D4" s="313"/>
      <c r="E4" s="313"/>
      <c r="F4" s="215" t="s">
        <v>418</v>
      </c>
    </row>
    <row r="5" spans="1:6" s="218" customFormat="1" ht="15.75" customHeight="1">
      <c r="A5" s="216"/>
      <c r="B5" s="216"/>
      <c r="C5" s="217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26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26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26" customFormat="1" ht="12" customHeight="1">
      <c r="A9" s="71" t="s">
        <v>51</v>
      </c>
      <c r="B9" s="22" t="s">
        <v>52</v>
      </c>
      <c r="C9" s="23">
        <f>+C10+C11+C12+C13+C14+C15</f>
        <v>406399386</v>
      </c>
      <c r="D9" s="105">
        <f>+D10+D11+D12+D13+D14+D15</f>
        <v>1547919</v>
      </c>
      <c r="E9" s="105">
        <f>+E10+E11+E12+E13+E14+E15</f>
        <v>3106999</v>
      </c>
      <c r="F9" s="25">
        <f>+F10+F11+F12+F13+F14+F15</f>
        <v>411054304</v>
      </c>
    </row>
    <row r="10" spans="1:6" s="228" customFormat="1" ht="12" customHeight="1">
      <c r="A10" s="227" t="s">
        <v>53</v>
      </c>
      <c r="B10" s="28" t="s">
        <v>54</v>
      </c>
      <c r="C10" s="29">
        <v>168076061</v>
      </c>
      <c r="D10" s="98">
        <v>360680</v>
      </c>
      <c r="E10" s="98"/>
      <c r="F10" s="31">
        <f aca="true" t="shared" si="0" ref="F10:F15">C10+D10+E10</f>
        <v>168436741</v>
      </c>
    </row>
    <row r="11" spans="1:6" s="230" customFormat="1" ht="12" customHeight="1">
      <c r="A11" s="229" t="s">
        <v>55</v>
      </c>
      <c r="B11" s="33" t="s">
        <v>56</v>
      </c>
      <c r="C11" s="34">
        <v>82715372</v>
      </c>
      <c r="D11" s="100"/>
      <c r="E11" s="100">
        <v>1119489</v>
      </c>
      <c r="F11" s="31">
        <f t="shared" si="0"/>
        <v>83834861</v>
      </c>
    </row>
    <row r="12" spans="1:6" s="230" customFormat="1" ht="12" customHeight="1">
      <c r="A12" s="229" t="s">
        <v>57</v>
      </c>
      <c r="B12" s="33" t="s">
        <v>58</v>
      </c>
      <c r="C12" s="34">
        <v>150078953</v>
      </c>
      <c r="D12" s="100">
        <v>1187239</v>
      </c>
      <c r="E12" s="100">
        <v>-500656</v>
      </c>
      <c r="F12" s="31">
        <f t="shared" si="0"/>
        <v>150765536</v>
      </c>
    </row>
    <row r="13" spans="1:6" s="230" customFormat="1" ht="12" customHeight="1">
      <c r="A13" s="229" t="s">
        <v>59</v>
      </c>
      <c r="B13" s="33" t="s">
        <v>60</v>
      </c>
      <c r="C13" s="34">
        <v>5529000</v>
      </c>
      <c r="D13" s="100"/>
      <c r="E13" s="100">
        <v>307440</v>
      </c>
      <c r="F13" s="31">
        <f t="shared" si="0"/>
        <v>5836440</v>
      </c>
    </row>
    <row r="14" spans="1:6" s="230" customFormat="1" ht="12" customHeight="1">
      <c r="A14" s="229" t="s">
        <v>61</v>
      </c>
      <c r="B14" s="33" t="s">
        <v>423</v>
      </c>
      <c r="C14" s="34"/>
      <c r="D14" s="100"/>
      <c r="E14" s="100">
        <v>2180726</v>
      </c>
      <c r="F14" s="31">
        <f t="shared" si="0"/>
        <v>2180726</v>
      </c>
    </row>
    <row r="15" spans="1:6" s="228" customFormat="1" ht="12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s="228" customFormat="1" ht="12" customHeight="1">
      <c r="A16" s="71" t="s">
        <v>65</v>
      </c>
      <c r="B16" s="39" t="s">
        <v>66</v>
      </c>
      <c r="C16" s="23">
        <f>+C17+C18+C19+C20+C21</f>
        <v>303600</v>
      </c>
      <c r="D16" s="105">
        <f>+D17+D18+D19+D20+D21</f>
        <v>328572408</v>
      </c>
      <c r="E16" s="105">
        <f>+E17+E18+E19+E20+E21</f>
        <v>4665346</v>
      </c>
      <c r="F16" s="25">
        <f>+F17+F18+F19+F20+F21</f>
        <v>333541354</v>
      </c>
    </row>
    <row r="17" spans="1:6" s="228" customFormat="1" ht="12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s="228" customFormat="1" ht="12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s="228" customFormat="1" ht="12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s="228" customFormat="1" ht="12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s="228" customFormat="1" ht="12" customHeight="1">
      <c r="A21" s="229" t="s">
        <v>75</v>
      </c>
      <c r="B21" s="33" t="s">
        <v>76</v>
      </c>
      <c r="C21" s="34">
        <v>303600</v>
      </c>
      <c r="D21" s="100">
        <v>328572408</v>
      </c>
      <c r="E21" s="100">
        <v>4665346</v>
      </c>
      <c r="F21" s="31">
        <f>C21+D21+E21</f>
        <v>333541354</v>
      </c>
    </row>
    <row r="22" spans="1:6" s="230" customFormat="1" ht="12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s="230" customFormat="1" ht="12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101294942</v>
      </c>
      <c r="F23" s="25">
        <f>+F24+F25+F26+F27+F28</f>
        <v>101294942</v>
      </c>
    </row>
    <row r="24" spans="1:6" s="230" customFormat="1" ht="12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s="228" customFormat="1" ht="12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s="230" customFormat="1" ht="12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s="230" customFormat="1" ht="12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s="230" customFormat="1" ht="12" customHeight="1">
      <c r="A28" s="229" t="s">
        <v>89</v>
      </c>
      <c r="B28" s="33" t="s">
        <v>90</v>
      </c>
      <c r="C28" s="34"/>
      <c r="D28" s="100"/>
      <c r="E28" s="100">
        <v>101294942</v>
      </c>
      <c r="F28" s="31">
        <f t="shared" si="1"/>
        <v>101294942</v>
      </c>
    </row>
    <row r="29" spans="1:6" s="230" customFormat="1" ht="12" customHeight="1">
      <c r="A29" s="231" t="s">
        <v>91</v>
      </c>
      <c r="B29" s="42" t="s">
        <v>92</v>
      </c>
      <c r="C29" s="40"/>
      <c r="D29" s="104"/>
      <c r="E29" s="104">
        <v>101294942</v>
      </c>
      <c r="F29" s="31">
        <f t="shared" si="1"/>
        <v>101294942</v>
      </c>
    </row>
    <row r="30" spans="1:6" s="230" customFormat="1" ht="12" customHeight="1">
      <c r="A30" s="71" t="s">
        <v>93</v>
      </c>
      <c r="B30" s="22" t="s">
        <v>94</v>
      </c>
      <c r="C30" s="23">
        <f>SUM(C31:C37)</f>
        <v>55000000</v>
      </c>
      <c r="D30" s="24">
        <f>+D31+D32+D33+D34+D35+D36+D37</f>
        <v>0</v>
      </c>
      <c r="E30" s="23">
        <f>SUM(E31:E37)</f>
        <v>0</v>
      </c>
      <c r="F30" s="25">
        <f>+F31+F32+F33+F34+F35+F36+F37</f>
        <v>55000000</v>
      </c>
    </row>
    <row r="31" spans="1:6" s="230" customFormat="1" ht="12" customHeight="1">
      <c r="A31" s="227" t="s">
        <v>95</v>
      </c>
      <c r="B31" s="28" t="s">
        <v>96</v>
      </c>
      <c r="C31" s="29">
        <v>5000000</v>
      </c>
      <c r="D31" s="30"/>
      <c r="E31" s="30"/>
      <c r="F31" s="31">
        <f aca="true" t="shared" si="2" ref="F31:F37">C31+D31+E31</f>
        <v>5000000</v>
      </c>
    </row>
    <row r="32" spans="1:6" s="230" customFormat="1" ht="12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s="230" customFormat="1" ht="12" customHeight="1">
      <c r="A33" s="229" t="s">
        <v>99</v>
      </c>
      <c r="B33" s="33" t="s">
        <v>100</v>
      </c>
      <c r="C33" s="34">
        <v>43000000</v>
      </c>
      <c r="D33" s="35"/>
      <c r="E33" s="35"/>
      <c r="F33" s="31">
        <f t="shared" si="2"/>
        <v>43000000</v>
      </c>
    </row>
    <row r="34" spans="1:6" s="230" customFormat="1" ht="12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s="230" customFormat="1" ht="12" customHeight="1">
      <c r="A35" s="229" t="s">
        <v>103</v>
      </c>
      <c r="B35" s="33" t="s">
        <v>104</v>
      </c>
      <c r="C35" s="34">
        <v>7000000</v>
      </c>
      <c r="D35" s="35"/>
      <c r="E35" s="35"/>
      <c r="F35" s="31">
        <f t="shared" si="2"/>
        <v>7000000</v>
      </c>
    </row>
    <row r="36" spans="1:6" s="230" customFormat="1" ht="12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s="230" customFormat="1" ht="12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s="230" customFormat="1" ht="12" customHeight="1">
      <c r="A38" s="71" t="s">
        <v>109</v>
      </c>
      <c r="B38" s="22" t="s">
        <v>110</v>
      </c>
      <c r="C38" s="23">
        <f>SUM(C39:C49)</f>
        <v>27746000</v>
      </c>
      <c r="D38" s="105">
        <f>SUM(D39:D49)</f>
        <v>0</v>
      </c>
      <c r="E38" s="24">
        <f>SUM(E39:E49)</f>
        <v>0</v>
      </c>
      <c r="F38" s="25">
        <f>SUM(F39:F49)</f>
        <v>27746000</v>
      </c>
    </row>
    <row r="39" spans="1:6" s="230" customFormat="1" ht="12" customHeight="1">
      <c r="A39" s="227" t="s">
        <v>111</v>
      </c>
      <c r="B39" s="28" t="s">
        <v>112</v>
      </c>
      <c r="C39" s="29">
        <v>2000000</v>
      </c>
      <c r="D39" s="98"/>
      <c r="E39" s="98"/>
      <c r="F39" s="31">
        <f aca="true" t="shared" si="3" ref="F39:F49">C39+D39+E39</f>
        <v>2000000</v>
      </c>
    </row>
    <row r="40" spans="1:6" s="230" customFormat="1" ht="12" customHeight="1">
      <c r="A40" s="229" t="s">
        <v>113</v>
      </c>
      <c r="B40" s="33" t="s">
        <v>114</v>
      </c>
      <c r="C40" s="34">
        <v>4250000</v>
      </c>
      <c r="D40" s="100"/>
      <c r="E40" s="100"/>
      <c r="F40" s="31">
        <f t="shared" si="3"/>
        <v>4250000</v>
      </c>
    </row>
    <row r="41" spans="1:6" s="230" customFormat="1" ht="12" customHeight="1">
      <c r="A41" s="229" t="s">
        <v>115</v>
      </c>
      <c r="B41" s="33" t="s">
        <v>116</v>
      </c>
      <c r="C41" s="34">
        <v>3800000</v>
      </c>
      <c r="D41" s="100"/>
      <c r="E41" s="100"/>
      <c r="F41" s="31">
        <f t="shared" si="3"/>
        <v>3800000</v>
      </c>
    </row>
    <row r="42" spans="1:6" s="230" customFormat="1" ht="12" customHeight="1">
      <c r="A42" s="229" t="s">
        <v>117</v>
      </c>
      <c r="B42" s="33" t="s">
        <v>118</v>
      </c>
      <c r="C42" s="34">
        <v>13465000</v>
      </c>
      <c r="D42" s="100"/>
      <c r="E42" s="100"/>
      <c r="F42" s="31">
        <f t="shared" si="3"/>
        <v>13465000</v>
      </c>
    </row>
    <row r="43" spans="1:6" s="230" customFormat="1" ht="12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s="230" customFormat="1" ht="12" customHeight="1">
      <c r="A44" s="229" t="s">
        <v>121</v>
      </c>
      <c r="B44" s="33" t="s">
        <v>122</v>
      </c>
      <c r="C44" s="34">
        <v>3531000</v>
      </c>
      <c r="D44" s="100"/>
      <c r="E44" s="100"/>
      <c r="F44" s="31">
        <f t="shared" si="3"/>
        <v>3531000</v>
      </c>
    </row>
    <row r="45" spans="1:6" s="230" customFormat="1" ht="12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s="230" customFormat="1" ht="12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s="230" customFormat="1" ht="12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s="230" customFormat="1" ht="12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s="230" customFormat="1" ht="12" customHeight="1">
      <c r="A49" s="231" t="s">
        <v>131</v>
      </c>
      <c r="B49" s="42" t="s">
        <v>132</v>
      </c>
      <c r="C49" s="40">
        <v>700000</v>
      </c>
      <c r="D49" s="104"/>
      <c r="E49" s="104"/>
      <c r="F49" s="31">
        <f t="shared" si="3"/>
        <v>700000</v>
      </c>
    </row>
    <row r="50" spans="1:6" s="230" customFormat="1" ht="12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s="230" customFormat="1" ht="12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s="230" customFormat="1" ht="12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s="230" customFormat="1" ht="12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s="230" customFormat="1" ht="12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s="230" customFormat="1" ht="12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s="230" customFormat="1" ht="12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s="230" customFormat="1" ht="12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s="230" customFormat="1" ht="12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s="230" customFormat="1" ht="12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s="230" customFormat="1" ht="12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s="230" customFormat="1" ht="12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s="230" customFormat="1" ht="12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s="230" customFormat="1" ht="12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s="230" customFormat="1" ht="12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s="230" customFormat="1" ht="12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s="230" customFormat="1" ht="12" customHeight="1">
      <c r="A66" s="71" t="s">
        <v>306</v>
      </c>
      <c r="B66" s="22" t="s">
        <v>166</v>
      </c>
      <c r="C66" s="24">
        <f>+C9+C16+C23+C30+C38+C50+C56+C61</f>
        <v>489448986</v>
      </c>
      <c r="D66" s="124">
        <f>+D9+D16+D23+D30+D38+D50+D56+D61</f>
        <v>330120327</v>
      </c>
      <c r="E66" s="124">
        <f>+E9+E16+E23+E30+E38+E50+E56+E61</f>
        <v>109067287</v>
      </c>
      <c r="F66" s="25">
        <f>+F9+F16+F23+F30+F38+F50+F56+F61</f>
        <v>928636600</v>
      </c>
    </row>
    <row r="67" spans="1:6" s="230" customFormat="1" ht="12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s="230" customFormat="1" ht="12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s="230" customFormat="1" ht="12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s="230" customFormat="1" ht="12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s="230" customFormat="1" ht="12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s="230" customFormat="1" ht="12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s="230" customFormat="1" ht="12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s="230" customFormat="1" ht="12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s="230" customFormat="1" ht="12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s="230" customFormat="1" ht="12" customHeight="1">
      <c r="A76" s="236" t="s">
        <v>185</v>
      </c>
      <c r="B76" s="39" t="s">
        <v>186</v>
      </c>
      <c r="C76" s="24">
        <f>SUM(C77:C78)</f>
        <v>90910504</v>
      </c>
      <c r="D76" s="124">
        <f>SUM(D77:D78)</f>
        <v>209529073</v>
      </c>
      <c r="E76" s="124">
        <f>SUM(E77:E78)</f>
        <v>0</v>
      </c>
      <c r="F76" s="23">
        <f>SUM(F77:F78)</f>
        <v>300439577</v>
      </c>
    </row>
    <row r="77" spans="1:6" s="230" customFormat="1" ht="12" customHeight="1">
      <c r="A77" s="237" t="s">
        <v>187</v>
      </c>
      <c r="B77" s="48" t="s">
        <v>188</v>
      </c>
      <c r="C77" s="80">
        <v>90910504</v>
      </c>
      <c r="D77" s="81">
        <v>209529073</v>
      </c>
      <c r="E77" s="49"/>
      <c r="F77" s="50">
        <f>C77+D77</f>
        <v>300439577</v>
      </c>
    </row>
    <row r="78" spans="1:6" s="230" customFormat="1" ht="12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s="228" customFormat="1" ht="12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s="230" customFormat="1" ht="12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s="230" customFormat="1" ht="12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s="230" customFormat="1" ht="12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s="230" customFormat="1" ht="12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s="230" customFormat="1" ht="12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s="230" customFormat="1" ht="12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s="230" customFormat="1" ht="12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s="228" customFormat="1" ht="12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s="228" customFormat="1" ht="12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s="228" customFormat="1" ht="12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s="228" customFormat="1" ht="12" customHeight="1">
      <c r="A90" s="236" t="s">
        <v>428</v>
      </c>
      <c r="B90" s="63" t="s">
        <v>214</v>
      </c>
      <c r="C90" s="24">
        <f>+C67+C71+C76+C79+C83+C89+C88</f>
        <v>90910504</v>
      </c>
      <c r="D90" s="124">
        <f>+D67+D71+D76+D79+D83+D89+D88</f>
        <v>209529073</v>
      </c>
      <c r="E90" s="24">
        <f>+E67+E71+E76+E79+E83+E89+E88</f>
        <v>0</v>
      </c>
      <c r="F90" s="23">
        <f>+F67+F71+F76+F79+F83+F89+F88</f>
        <v>300439577</v>
      </c>
    </row>
    <row r="91" spans="1:6" s="228" customFormat="1" ht="12" customHeight="1">
      <c r="A91" s="245" t="s">
        <v>429</v>
      </c>
      <c r="B91" s="65" t="s">
        <v>430</v>
      </c>
      <c r="C91" s="24">
        <f>+C66+C90</f>
        <v>580359490</v>
      </c>
      <c r="D91" s="124">
        <f>+D66+D90</f>
        <v>539649400</v>
      </c>
      <c r="E91" s="24">
        <f>+E66+E90</f>
        <v>109067287</v>
      </c>
      <c r="F91" s="23">
        <f>+F66+F90</f>
        <v>1229076177</v>
      </c>
    </row>
    <row r="92" spans="1:3" s="230" customFormat="1" ht="15" customHeight="1">
      <c r="A92" s="246"/>
      <c r="B92" s="247"/>
      <c r="C92" s="248"/>
    </row>
    <row r="93" spans="1:6" s="226" customFormat="1" ht="16.5" customHeight="1">
      <c r="A93" s="314" t="s">
        <v>319</v>
      </c>
      <c r="B93" s="314"/>
      <c r="C93" s="314"/>
      <c r="D93" s="314"/>
      <c r="E93" s="314"/>
      <c r="F93" s="314"/>
    </row>
    <row r="94" spans="1:6" s="249" customFormat="1" ht="12" customHeight="1">
      <c r="A94" s="17" t="s">
        <v>51</v>
      </c>
      <c r="B94" s="75" t="s">
        <v>431</v>
      </c>
      <c r="C94" s="76">
        <f>+C95+C96+C97+C98+C99+C112</f>
        <v>220346782</v>
      </c>
      <c r="D94" s="77">
        <f>+D95+D96+D97+D98+D99+D112</f>
        <v>537935313</v>
      </c>
      <c r="E94" s="77">
        <f>+E95+E96+E97+E98+E99+E112</f>
        <v>5284828</v>
      </c>
      <c r="F94" s="78">
        <f>+F95+F96+F97+F98+F99+F112</f>
        <v>763566923</v>
      </c>
    </row>
    <row r="95" spans="1:6" ht="12" customHeight="1">
      <c r="A95" s="237" t="s">
        <v>53</v>
      </c>
      <c r="B95" s="79" t="s">
        <v>225</v>
      </c>
      <c r="C95" s="80">
        <v>84060597</v>
      </c>
      <c r="D95" s="81">
        <v>216290127</v>
      </c>
      <c r="E95" s="49">
        <v>3632437</v>
      </c>
      <c r="F95" s="50">
        <f aca="true" t="shared" si="5" ref="F95:F114">C95+D95+E95</f>
        <v>303983161</v>
      </c>
    </row>
    <row r="96" spans="1:6" ht="12" customHeight="1">
      <c r="A96" s="229" t="s">
        <v>55</v>
      </c>
      <c r="B96" s="82" t="s">
        <v>226</v>
      </c>
      <c r="C96" s="34">
        <v>12563585</v>
      </c>
      <c r="D96" s="83">
        <v>23976767</v>
      </c>
      <c r="E96" s="35">
        <v>704965</v>
      </c>
      <c r="F96" s="84">
        <f t="shared" si="5"/>
        <v>37245317</v>
      </c>
    </row>
    <row r="97" spans="1:6" ht="12" customHeight="1">
      <c r="A97" s="229" t="s">
        <v>57</v>
      </c>
      <c r="B97" s="82" t="s">
        <v>227</v>
      </c>
      <c r="C97" s="40">
        <v>70818600</v>
      </c>
      <c r="D97" s="83">
        <v>42677484</v>
      </c>
      <c r="E97" s="35">
        <v>210000</v>
      </c>
      <c r="F97" s="84">
        <f t="shared" si="5"/>
        <v>113706084</v>
      </c>
    </row>
    <row r="98" spans="1:6" ht="12" customHeight="1">
      <c r="A98" s="229" t="s">
        <v>59</v>
      </c>
      <c r="B98" s="85" t="s">
        <v>228</v>
      </c>
      <c r="C98" s="40">
        <v>18800000</v>
      </c>
      <c r="D98" s="83"/>
      <c r="E98" s="35"/>
      <c r="F98" s="84">
        <f t="shared" si="5"/>
        <v>18800000</v>
      </c>
    </row>
    <row r="99" spans="1:6" ht="12" customHeight="1">
      <c r="A99" s="229" t="s">
        <v>229</v>
      </c>
      <c r="B99" s="86" t="s">
        <v>230</v>
      </c>
      <c r="C99" s="40">
        <v>14104000</v>
      </c>
      <c r="D99" s="83">
        <v>-600000</v>
      </c>
      <c r="E99" s="35">
        <v>500000</v>
      </c>
      <c r="F99" s="84">
        <f t="shared" si="5"/>
        <v>14004000</v>
      </c>
    </row>
    <row r="100" spans="1:6" ht="12" customHeight="1">
      <c r="A100" s="229" t="s">
        <v>63</v>
      </c>
      <c r="B100" s="82" t="s">
        <v>432</v>
      </c>
      <c r="C100" s="40"/>
      <c r="D100" s="83"/>
      <c r="E100" s="35"/>
      <c r="F100" s="84">
        <f t="shared" si="5"/>
        <v>0</v>
      </c>
    </row>
    <row r="101" spans="1:6" ht="12" customHeight="1">
      <c r="A101" s="229" t="s">
        <v>232</v>
      </c>
      <c r="B101" s="88" t="s">
        <v>233</v>
      </c>
      <c r="C101" s="40"/>
      <c r="D101" s="83"/>
      <c r="E101" s="35"/>
      <c r="F101" s="84">
        <f t="shared" si="5"/>
        <v>0</v>
      </c>
    </row>
    <row r="102" spans="1:6" ht="12" customHeight="1">
      <c r="A102" s="229" t="s">
        <v>234</v>
      </c>
      <c r="B102" s="88" t="s">
        <v>235</v>
      </c>
      <c r="C102" s="40">
        <v>3000000</v>
      </c>
      <c r="D102" s="83"/>
      <c r="E102" s="35"/>
      <c r="F102" s="84">
        <f t="shared" si="5"/>
        <v>3000000</v>
      </c>
    </row>
    <row r="103" spans="1:6" ht="12" customHeight="1">
      <c r="A103" s="229" t="s">
        <v>236</v>
      </c>
      <c r="B103" s="88" t="s">
        <v>237</v>
      </c>
      <c r="C103" s="40"/>
      <c r="D103" s="83"/>
      <c r="E103" s="35"/>
      <c r="F103" s="84">
        <f t="shared" si="5"/>
        <v>0</v>
      </c>
    </row>
    <row r="104" spans="1:6" ht="12" customHeight="1">
      <c r="A104" s="229" t="s">
        <v>238</v>
      </c>
      <c r="B104" s="89" t="s">
        <v>239</v>
      </c>
      <c r="C104" s="40"/>
      <c r="D104" s="83"/>
      <c r="E104" s="35"/>
      <c r="F104" s="84">
        <f t="shared" si="5"/>
        <v>0</v>
      </c>
    </row>
    <row r="105" spans="1:6" ht="15" customHeight="1">
      <c r="A105" s="229" t="s">
        <v>240</v>
      </c>
      <c r="B105" s="89" t="s">
        <v>241</v>
      </c>
      <c r="C105" s="40"/>
      <c r="D105" s="83"/>
      <c r="E105" s="35"/>
      <c r="F105" s="84">
        <f t="shared" si="5"/>
        <v>0</v>
      </c>
    </row>
    <row r="106" spans="1:6" ht="12" customHeight="1">
      <c r="A106" s="229" t="s">
        <v>242</v>
      </c>
      <c r="B106" s="88" t="s">
        <v>243</v>
      </c>
      <c r="C106" s="40">
        <v>8654000</v>
      </c>
      <c r="D106" s="83"/>
      <c r="E106" s="35"/>
      <c r="F106" s="84">
        <f t="shared" si="5"/>
        <v>8654000</v>
      </c>
    </row>
    <row r="107" spans="1:6" ht="12" customHeight="1">
      <c r="A107" s="229" t="s">
        <v>244</v>
      </c>
      <c r="B107" s="88" t="s">
        <v>245</v>
      </c>
      <c r="C107" s="40"/>
      <c r="D107" s="83"/>
      <c r="E107" s="35"/>
      <c r="F107" s="84">
        <f t="shared" si="5"/>
        <v>0</v>
      </c>
    </row>
    <row r="108" spans="1:6" ht="15.75" customHeight="1">
      <c r="A108" s="229" t="s">
        <v>246</v>
      </c>
      <c r="B108" s="89" t="s">
        <v>247</v>
      </c>
      <c r="C108" s="40"/>
      <c r="D108" s="83"/>
      <c r="E108" s="35"/>
      <c r="F108" s="84">
        <f t="shared" si="5"/>
        <v>0</v>
      </c>
    </row>
    <row r="109" spans="1:6" ht="12" customHeight="1">
      <c r="A109" s="250" t="s">
        <v>248</v>
      </c>
      <c r="B109" s="87" t="s">
        <v>249</v>
      </c>
      <c r="C109" s="40"/>
      <c r="D109" s="83"/>
      <c r="E109" s="35"/>
      <c r="F109" s="84">
        <f t="shared" si="5"/>
        <v>0</v>
      </c>
    </row>
    <row r="110" spans="1:6" ht="12" customHeight="1">
      <c r="A110" s="229" t="s">
        <v>250</v>
      </c>
      <c r="B110" s="87" t="s">
        <v>251</v>
      </c>
      <c r="C110" s="40"/>
      <c r="D110" s="83"/>
      <c r="E110" s="35"/>
      <c r="F110" s="84">
        <f t="shared" si="5"/>
        <v>0</v>
      </c>
    </row>
    <row r="111" spans="1:6" ht="12" customHeight="1">
      <c r="A111" s="229" t="s">
        <v>252</v>
      </c>
      <c r="B111" s="89" t="s">
        <v>253</v>
      </c>
      <c r="C111" s="34">
        <v>2450000</v>
      </c>
      <c r="D111" s="83">
        <v>-600000</v>
      </c>
      <c r="E111" s="35">
        <v>500000</v>
      </c>
      <c r="F111" s="84">
        <f t="shared" si="5"/>
        <v>2350000</v>
      </c>
    </row>
    <row r="112" spans="1:6" ht="12" customHeight="1">
      <c r="A112" s="229" t="s">
        <v>254</v>
      </c>
      <c r="B112" s="85" t="s">
        <v>255</v>
      </c>
      <c r="C112" s="34">
        <f>SUM(C113:C114)</f>
        <v>20000000</v>
      </c>
      <c r="D112" s="83">
        <f>SUM(D113:D114)</f>
        <v>255590935</v>
      </c>
      <c r="E112" s="35">
        <f>SUM(E113:E114)</f>
        <v>237426</v>
      </c>
      <c r="F112" s="84">
        <f t="shared" si="5"/>
        <v>275828361</v>
      </c>
    </row>
    <row r="113" spans="1:6" ht="12" customHeight="1">
      <c r="A113" s="231" t="s">
        <v>256</v>
      </c>
      <c r="B113" s="82" t="s">
        <v>433</v>
      </c>
      <c r="C113" s="40">
        <v>20000000</v>
      </c>
      <c r="D113" s="83">
        <v>255590935</v>
      </c>
      <c r="E113" s="35">
        <v>237426</v>
      </c>
      <c r="F113" s="84">
        <f t="shared" si="5"/>
        <v>275828361</v>
      </c>
    </row>
    <row r="114" spans="1:6" ht="12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" customHeight="1">
      <c r="A115" s="71" t="s">
        <v>65</v>
      </c>
      <c r="B115" s="122" t="s">
        <v>260</v>
      </c>
      <c r="C115" s="23">
        <f>+C116+C118+C120</f>
        <v>38645000</v>
      </c>
      <c r="D115" s="105">
        <f>+D116+D118+D120</f>
        <v>0</v>
      </c>
      <c r="E115" s="23">
        <f>+E116+E118+E120</f>
        <v>97444942</v>
      </c>
      <c r="F115" s="25">
        <f>+F116+F118+F120</f>
        <v>136089942</v>
      </c>
    </row>
    <row r="116" spans="1:6" ht="12" customHeight="1">
      <c r="A116" s="227" t="s">
        <v>67</v>
      </c>
      <c r="B116" s="82" t="s">
        <v>261</v>
      </c>
      <c r="C116" s="29">
        <v>29521000</v>
      </c>
      <c r="D116" s="98"/>
      <c r="E116" s="98">
        <v>3150000</v>
      </c>
      <c r="F116" s="84">
        <f aca="true" t="shared" si="6" ref="F116:F128">C116+D116+E116</f>
        <v>32671000</v>
      </c>
    </row>
    <row r="117" spans="1:6" ht="12" customHeight="1">
      <c r="A117" s="227" t="s">
        <v>69</v>
      </c>
      <c r="B117" s="99" t="s">
        <v>262</v>
      </c>
      <c r="C117" s="29"/>
      <c r="D117" s="98"/>
      <c r="E117" s="98">
        <v>3150000</v>
      </c>
      <c r="F117" s="84">
        <f t="shared" si="6"/>
        <v>3150000</v>
      </c>
    </row>
    <row r="118" spans="1:6" ht="12" customHeight="1">
      <c r="A118" s="227" t="s">
        <v>71</v>
      </c>
      <c r="B118" s="99" t="s">
        <v>263</v>
      </c>
      <c r="C118" s="34">
        <v>6270000</v>
      </c>
      <c r="D118" s="100"/>
      <c r="E118" s="100">
        <v>94294942</v>
      </c>
      <c r="F118" s="84">
        <f t="shared" si="6"/>
        <v>100564942</v>
      </c>
    </row>
    <row r="119" spans="1:6" ht="12" customHeight="1">
      <c r="A119" s="227" t="s">
        <v>73</v>
      </c>
      <c r="B119" s="99" t="s">
        <v>264</v>
      </c>
      <c r="C119" s="101"/>
      <c r="D119" s="100"/>
      <c r="E119" s="100">
        <v>94294942</v>
      </c>
      <c r="F119" s="84">
        <f t="shared" si="6"/>
        <v>94294942</v>
      </c>
    </row>
    <row r="120" spans="1:6" ht="12" customHeight="1">
      <c r="A120" s="227" t="s">
        <v>75</v>
      </c>
      <c r="B120" s="38" t="s">
        <v>265</v>
      </c>
      <c r="C120" s="101">
        <v>2854000</v>
      </c>
      <c r="D120" s="100"/>
      <c r="E120" s="100"/>
      <c r="F120" s="84">
        <f t="shared" si="6"/>
        <v>2854000</v>
      </c>
    </row>
    <row r="121" spans="1:6" ht="12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2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" customHeight="1">
      <c r="A128" s="250" t="s">
        <v>277</v>
      </c>
      <c r="B128" s="89" t="s">
        <v>278</v>
      </c>
      <c r="C128" s="103">
        <v>2854000</v>
      </c>
      <c r="D128" s="104"/>
      <c r="E128" s="104"/>
      <c r="F128" s="84">
        <f t="shared" si="6"/>
        <v>2854000</v>
      </c>
    </row>
    <row r="129" spans="1:6" ht="12" customHeight="1">
      <c r="A129" s="71" t="s">
        <v>79</v>
      </c>
      <c r="B129" s="22" t="s">
        <v>279</v>
      </c>
      <c r="C129" s="23">
        <f>+C94+C115</f>
        <v>258991782</v>
      </c>
      <c r="D129" s="105">
        <f>+D94+D115</f>
        <v>537935313</v>
      </c>
      <c r="E129" s="105">
        <f>+E94+E115</f>
        <v>102729770</v>
      </c>
      <c r="F129" s="25">
        <f>+F94+F115</f>
        <v>899656865</v>
      </c>
    </row>
    <row r="130" spans="1:6" ht="12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s="249" customFormat="1" ht="12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s="249" customFormat="1" ht="12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12" ht="12" customHeight="1">
      <c r="A141" s="71" t="s">
        <v>133</v>
      </c>
      <c r="B141" s="22" t="s">
        <v>439</v>
      </c>
      <c r="C141" s="23">
        <f>+C142+C143+C145+C146+C144</f>
        <v>321367708</v>
      </c>
      <c r="D141" s="105">
        <f>+D142+D143+D145+D146+D144</f>
        <v>1714087</v>
      </c>
      <c r="E141" s="105">
        <f>+E142+E143+E145+E146+E144</f>
        <v>6337517</v>
      </c>
      <c r="F141" s="25">
        <f>+F142+F143+F145+F146+F144</f>
        <v>329419312</v>
      </c>
      <c r="L141" s="252"/>
    </row>
    <row r="142" spans="1:6" ht="12.75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" customHeight="1">
      <c r="A143" s="227" t="s">
        <v>137</v>
      </c>
      <c r="B143" s="106" t="s">
        <v>294</v>
      </c>
      <c r="C143" s="101">
        <v>15149348</v>
      </c>
      <c r="D143" s="100"/>
      <c r="E143" s="100"/>
      <c r="F143" s="84">
        <f>C143+D143+E143</f>
        <v>15149348</v>
      </c>
    </row>
    <row r="144" spans="1:6" ht="12" customHeight="1">
      <c r="A144" s="227" t="s">
        <v>139</v>
      </c>
      <c r="B144" s="106" t="s">
        <v>440</v>
      </c>
      <c r="C144" s="101">
        <v>306218360</v>
      </c>
      <c r="D144" s="100">
        <v>1714087</v>
      </c>
      <c r="E144" s="100">
        <v>6337517</v>
      </c>
      <c r="F144" s="84">
        <f>C144+D144+E144</f>
        <v>314269964</v>
      </c>
    </row>
    <row r="145" spans="1:6" s="249" customFormat="1" ht="12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s="249" customFormat="1" ht="12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s="249" customFormat="1" ht="12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s="249" customFormat="1" ht="12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s="249" customFormat="1" ht="12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s="249" customFormat="1" ht="12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s="249" customFormat="1" ht="12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" customHeight="1">
      <c r="A155" s="71" t="s">
        <v>308</v>
      </c>
      <c r="B155" s="22" t="s">
        <v>309</v>
      </c>
      <c r="C155" s="114">
        <f>+C130+C134+C141+C147+C153+C154</f>
        <v>321367708</v>
      </c>
      <c r="D155" s="115">
        <f>+D130+D134+D141+D147+D153+D154</f>
        <v>1714087</v>
      </c>
      <c r="E155" s="115">
        <f>+E130+E134+E141+E147+E153+E154</f>
        <v>6337517</v>
      </c>
      <c r="F155" s="116">
        <f>+F130+F134+F141+F147+F153+F154</f>
        <v>329419312</v>
      </c>
    </row>
    <row r="156" spans="1:6" ht="15" customHeight="1">
      <c r="A156" s="254" t="s">
        <v>310</v>
      </c>
      <c r="B156" s="120" t="s">
        <v>311</v>
      </c>
      <c r="C156" s="114">
        <f>+C129+C155</f>
        <v>580359490</v>
      </c>
      <c r="D156" s="115">
        <f>+D129+D155</f>
        <v>539649400</v>
      </c>
      <c r="E156" s="115">
        <f>+E129+E155</f>
        <v>109067287</v>
      </c>
      <c r="F156" s="116">
        <f>+F129+F155</f>
        <v>1229076177</v>
      </c>
    </row>
    <row r="157" spans="4:6" ht="12.75">
      <c r="D157" s="203"/>
      <c r="E157" s="203"/>
      <c r="F157" s="203"/>
    </row>
    <row r="158" spans="1:6" ht="15" customHeight="1">
      <c r="A158" s="255" t="s">
        <v>442</v>
      </c>
      <c r="B158" s="256"/>
      <c r="C158" s="257">
        <v>4</v>
      </c>
      <c r="D158" s="257"/>
      <c r="E158" s="257"/>
      <c r="F158" s="258">
        <f>C158+D158</f>
        <v>4</v>
      </c>
    </row>
    <row r="159" spans="1:6" ht="14.25" customHeight="1">
      <c r="A159" s="255" t="s">
        <v>443</v>
      </c>
      <c r="B159" s="256"/>
      <c r="C159" s="257">
        <v>47</v>
      </c>
      <c r="D159" s="257">
        <v>241</v>
      </c>
      <c r="E159" s="257"/>
      <c r="F159" s="258">
        <f>C159+D159</f>
        <v>288</v>
      </c>
    </row>
  </sheetData>
  <sheetProtection selectLockedCells="1" selectUnlockedCells="1"/>
  <mergeCells count="4">
    <mergeCell ref="B3:E3"/>
    <mergeCell ref="B4:E4"/>
    <mergeCell ref="A8:F8"/>
    <mergeCell ref="A93:F93"/>
  </mergeCells>
  <printOptions horizontalCentered="1"/>
  <pageMargins left="0.7875" right="0.7875" top="0.49583333333333335" bottom="0.8236111111111111" header="0.5118055555555555" footer="0.5118055555555555"/>
  <pageSetup horizontalDpi="300" verticalDpi="300" orientation="portrait" paperSize="9" scale="68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99" zoomScaleNormal="99" workbookViewId="0" topLeftCell="A82">
      <selection activeCell="E114" sqref="E114"/>
    </sheetView>
  </sheetViews>
  <sheetFormatPr defaultColWidth="9.00390625" defaultRowHeight="12.75"/>
  <cols>
    <col min="1" max="1" width="16.125" style="201" customWidth="1"/>
    <col min="2" max="2" width="62.00390625" style="202" customWidth="1"/>
    <col min="3" max="3" width="14.125" style="203" customWidth="1"/>
    <col min="4" max="4" width="14.125" style="204" customWidth="1"/>
    <col min="5" max="5" width="13.00390625" style="204" customWidth="1"/>
    <col min="6" max="6" width="12.125" style="204" customWidth="1"/>
    <col min="7" max="16384" width="9.375" style="204" customWidth="1"/>
  </cols>
  <sheetData>
    <row r="1" spans="5:6" ht="12.75">
      <c r="E1"/>
      <c r="F1" s="205" t="s">
        <v>444</v>
      </c>
    </row>
    <row r="2" spans="1:6" s="208" customFormat="1" ht="16.5" customHeight="1">
      <c r="A2" s="206"/>
      <c r="B2" s="207"/>
      <c r="E2"/>
      <c r="F2" s="209" t="s">
        <v>445</v>
      </c>
    </row>
    <row r="3" spans="1:6" s="213" customFormat="1" ht="21" customHeight="1">
      <c r="A3" s="210" t="s">
        <v>320</v>
      </c>
      <c r="B3" s="312" t="s">
        <v>417</v>
      </c>
      <c r="C3" s="312"/>
      <c r="D3" s="312"/>
      <c r="E3" s="211"/>
      <c r="F3" s="212" t="s">
        <v>418</v>
      </c>
    </row>
    <row r="4" spans="1:6" s="213" customFormat="1" ht="24">
      <c r="A4" s="210" t="s">
        <v>419</v>
      </c>
      <c r="B4" s="313" t="s">
        <v>446</v>
      </c>
      <c r="C4" s="313"/>
      <c r="D4" s="313"/>
      <c r="E4" s="211"/>
      <c r="F4" s="215" t="s">
        <v>418</v>
      </c>
    </row>
    <row r="5" spans="1:6" s="218" customFormat="1" ht="15.75" customHeight="1">
      <c r="A5" s="216"/>
      <c r="B5" s="216"/>
      <c r="C5" s="217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26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26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26" customFormat="1" ht="12" customHeight="1">
      <c r="A9" s="71" t="s">
        <v>51</v>
      </c>
      <c r="B9" s="22" t="s">
        <v>52</v>
      </c>
      <c r="C9" s="23">
        <f>+C10+C11+C12+C13+C14+C15</f>
        <v>406399386</v>
      </c>
      <c r="D9" s="105">
        <f>+D10+D11+D12+D13+D14+D15</f>
        <v>1547919</v>
      </c>
      <c r="E9" s="105">
        <f>+E10+E11+E12+E13+E14+E15</f>
        <v>2865443</v>
      </c>
      <c r="F9" s="25">
        <f>+F10+F11+F12+F13+F14+F15</f>
        <v>410812748</v>
      </c>
    </row>
    <row r="10" spans="1:6" s="228" customFormat="1" ht="12" customHeight="1">
      <c r="A10" s="227" t="s">
        <v>53</v>
      </c>
      <c r="B10" s="28" t="s">
        <v>54</v>
      </c>
      <c r="C10" s="29">
        <v>168076061</v>
      </c>
      <c r="D10" s="98">
        <v>360680</v>
      </c>
      <c r="E10" s="98"/>
      <c r="F10" s="31">
        <f aca="true" t="shared" si="0" ref="F10:F15">C10+D10+E10</f>
        <v>168436741</v>
      </c>
    </row>
    <row r="11" spans="1:6" s="230" customFormat="1" ht="12" customHeight="1">
      <c r="A11" s="229" t="s">
        <v>55</v>
      </c>
      <c r="B11" s="33" t="s">
        <v>56</v>
      </c>
      <c r="C11" s="34">
        <v>82715372</v>
      </c>
      <c r="D11" s="100"/>
      <c r="E11" s="100">
        <v>1119489</v>
      </c>
      <c r="F11" s="31">
        <f t="shared" si="0"/>
        <v>83834861</v>
      </c>
    </row>
    <row r="12" spans="1:6" s="230" customFormat="1" ht="12" customHeight="1">
      <c r="A12" s="229" t="s">
        <v>57</v>
      </c>
      <c r="B12" s="33" t="s">
        <v>58</v>
      </c>
      <c r="C12" s="34">
        <v>150078953</v>
      </c>
      <c r="D12" s="100">
        <v>1187239</v>
      </c>
      <c r="E12" s="100">
        <v>-532847</v>
      </c>
      <c r="F12" s="31">
        <f t="shared" si="0"/>
        <v>150733345</v>
      </c>
    </row>
    <row r="13" spans="1:6" s="230" customFormat="1" ht="12" customHeight="1">
      <c r="A13" s="229" t="s">
        <v>59</v>
      </c>
      <c r="B13" s="33" t="s">
        <v>60</v>
      </c>
      <c r="C13" s="34">
        <v>5529000</v>
      </c>
      <c r="D13" s="100"/>
      <c r="E13" s="100">
        <v>307440</v>
      </c>
      <c r="F13" s="31">
        <f t="shared" si="0"/>
        <v>5836440</v>
      </c>
    </row>
    <row r="14" spans="1:6" s="230" customFormat="1" ht="12" customHeight="1">
      <c r="A14" s="229" t="s">
        <v>61</v>
      </c>
      <c r="B14" s="33" t="s">
        <v>423</v>
      </c>
      <c r="C14" s="34"/>
      <c r="D14" s="100"/>
      <c r="E14" s="100">
        <v>1971361</v>
      </c>
      <c r="F14" s="31">
        <f t="shared" si="0"/>
        <v>1971361</v>
      </c>
    </row>
    <row r="15" spans="1:6" s="228" customFormat="1" ht="12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s="228" customFormat="1" ht="12" customHeight="1">
      <c r="A16" s="71" t="s">
        <v>65</v>
      </c>
      <c r="B16" s="39" t="s">
        <v>66</v>
      </c>
      <c r="C16" s="23">
        <f>+C17+C18+C19+C20+C21</f>
        <v>303600</v>
      </c>
      <c r="D16" s="105">
        <f>+D17+D18+D19+D20+D21</f>
        <v>328572408</v>
      </c>
      <c r="E16" s="105">
        <f>+E17+E18+E19+E20+E21</f>
        <v>4665346</v>
      </c>
      <c r="F16" s="25">
        <f>+F17+F18+F19+F20+F21</f>
        <v>333541354</v>
      </c>
    </row>
    <row r="17" spans="1:6" s="228" customFormat="1" ht="12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s="228" customFormat="1" ht="12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s="228" customFormat="1" ht="12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s="228" customFormat="1" ht="12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s="228" customFormat="1" ht="12" customHeight="1">
      <c r="A21" s="229" t="s">
        <v>75</v>
      </c>
      <c r="B21" s="33" t="s">
        <v>76</v>
      </c>
      <c r="C21" s="34">
        <v>303600</v>
      </c>
      <c r="D21" s="100">
        <v>328572408</v>
      </c>
      <c r="E21" s="100">
        <v>4665346</v>
      </c>
      <c r="F21" s="31">
        <f>C21+D21+E21</f>
        <v>333541354</v>
      </c>
    </row>
    <row r="22" spans="1:6" s="230" customFormat="1" ht="12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s="230" customFormat="1" ht="12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101294942</v>
      </c>
      <c r="F23" s="25">
        <f>+F24+F25+F26+F27+F28</f>
        <v>101294942</v>
      </c>
    </row>
    <row r="24" spans="1:6" s="230" customFormat="1" ht="12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s="228" customFormat="1" ht="12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s="230" customFormat="1" ht="12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s="230" customFormat="1" ht="12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s="230" customFormat="1" ht="12" customHeight="1">
      <c r="A28" s="229" t="s">
        <v>89</v>
      </c>
      <c r="B28" s="33" t="s">
        <v>90</v>
      </c>
      <c r="C28" s="34"/>
      <c r="D28" s="100"/>
      <c r="E28" s="100">
        <v>101294942</v>
      </c>
      <c r="F28" s="31">
        <f t="shared" si="1"/>
        <v>101294942</v>
      </c>
    </row>
    <row r="29" spans="1:6" s="230" customFormat="1" ht="12" customHeight="1">
      <c r="A29" s="231" t="s">
        <v>91</v>
      </c>
      <c r="B29" s="42" t="s">
        <v>92</v>
      </c>
      <c r="C29" s="40"/>
      <c r="D29" s="104"/>
      <c r="E29" s="104">
        <v>101294942</v>
      </c>
      <c r="F29" s="31">
        <f t="shared" si="1"/>
        <v>101294942</v>
      </c>
    </row>
    <row r="30" spans="1:6" s="230" customFormat="1" ht="12" customHeight="1">
      <c r="A30" s="71" t="s">
        <v>93</v>
      </c>
      <c r="B30" s="22" t="s">
        <v>94</v>
      </c>
      <c r="C30" s="23">
        <f>SUM(C31:C37)</f>
        <v>55000000</v>
      </c>
      <c r="D30" s="24">
        <f>+D31+D32+D33+D34+D35+D36+D37</f>
        <v>0</v>
      </c>
      <c r="E30" s="23">
        <f>SUM(E31:E37)</f>
        <v>0</v>
      </c>
      <c r="F30" s="25">
        <f>+F31+F32+F33+F34+F35+F36+F37</f>
        <v>55000000</v>
      </c>
    </row>
    <row r="31" spans="1:6" s="230" customFormat="1" ht="12" customHeight="1">
      <c r="A31" s="227" t="s">
        <v>95</v>
      </c>
      <c r="B31" s="28" t="s">
        <v>96</v>
      </c>
      <c r="C31" s="29">
        <v>5000000</v>
      </c>
      <c r="D31" s="30"/>
      <c r="E31" s="30"/>
      <c r="F31" s="31">
        <f aca="true" t="shared" si="2" ref="F31:F37">C31+D31+E31</f>
        <v>5000000</v>
      </c>
    </row>
    <row r="32" spans="1:6" s="230" customFormat="1" ht="12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s="230" customFormat="1" ht="12" customHeight="1">
      <c r="A33" s="229" t="s">
        <v>99</v>
      </c>
      <c r="B33" s="33" t="s">
        <v>100</v>
      </c>
      <c r="C33" s="34">
        <v>43000000</v>
      </c>
      <c r="D33" s="35"/>
      <c r="E33" s="35"/>
      <c r="F33" s="31">
        <f t="shared" si="2"/>
        <v>43000000</v>
      </c>
    </row>
    <row r="34" spans="1:6" s="230" customFormat="1" ht="12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s="230" customFormat="1" ht="12" customHeight="1">
      <c r="A35" s="229" t="s">
        <v>103</v>
      </c>
      <c r="B35" s="33" t="s">
        <v>104</v>
      </c>
      <c r="C35" s="34">
        <v>7000000</v>
      </c>
      <c r="D35" s="35"/>
      <c r="E35" s="35"/>
      <c r="F35" s="31">
        <f t="shared" si="2"/>
        <v>7000000</v>
      </c>
    </row>
    <row r="36" spans="1:6" s="230" customFormat="1" ht="12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s="230" customFormat="1" ht="12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s="230" customFormat="1" ht="12" customHeight="1">
      <c r="A38" s="71" t="s">
        <v>109</v>
      </c>
      <c r="B38" s="22" t="s">
        <v>110</v>
      </c>
      <c r="C38" s="23">
        <f>SUM(C39:C49)</f>
        <v>27746000</v>
      </c>
      <c r="D38" s="105">
        <f>SUM(D39:D49)</f>
        <v>0</v>
      </c>
      <c r="E38" s="24">
        <f>SUM(E39:E49)</f>
        <v>0</v>
      </c>
      <c r="F38" s="25">
        <f>SUM(F39:F49)</f>
        <v>27746000</v>
      </c>
    </row>
    <row r="39" spans="1:6" s="230" customFormat="1" ht="12" customHeight="1">
      <c r="A39" s="227" t="s">
        <v>111</v>
      </c>
      <c r="B39" s="28" t="s">
        <v>112</v>
      </c>
      <c r="C39" s="29">
        <v>2000000</v>
      </c>
      <c r="D39" s="98"/>
      <c r="E39" s="98"/>
      <c r="F39" s="31">
        <f aca="true" t="shared" si="3" ref="F39:F49">C39+D39+E39</f>
        <v>2000000</v>
      </c>
    </row>
    <row r="40" spans="1:6" s="230" customFormat="1" ht="12" customHeight="1">
      <c r="A40" s="229" t="s">
        <v>113</v>
      </c>
      <c r="B40" s="33" t="s">
        <v>114</v>
      </c>
      <c r="C40" s="34">
        <v>4250000</v>
      </c>
      <c r="D40" s="100"/>
      <c r="E40" s="100"/>
      <c r="F40" s="31">
        <f t="shared" si="3"/>
        <v>4250000</v>
      </c>
    </row>
    <row r="41" spans="1:6" s="230" customFormat="1" ht="12" customHeight="1">
      <c r="A41" s="229" t="s">
        <v>115</v>
      </c>
      <c r="B41" s="33" t="s">
        <v>116</v>
      </c>
      <c r="C41" s="34">
        <v>3800000</v>
      </c>
      <c r="D41" s="100"/>
      <c r="E41" s="100"/>
      <c r="F41" s="31">
        <f t="shared" si="3"/>
        <v>3800000</v>
      </c>
    </row>
    <row r="42" spans="1:6" s="230" customFormat="1" ht="12" customHeight="1">
      <c r="A42" s="229" t="s">
        <v>117</v>
      </c>
      <c r="B42" s="33" t="s">
        <v>118</v>
      </c>
      <c r="C42" s="34">
        <v>13465000</v>
      </c>
      <c r="D42" s="100"/>
      <c r="E42" s="100"/>
      <c r="F42" s="31">
        <f t="shared" si="3"/>
        <v>13465000</v>
      </c>
    </row>
    <row r="43" spans="1:6" s="230" customFormat="1" ht="12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s="230" customFormat="1" ht="12" customHeight="1">
      <c r="A44" s="229" t="s">
        <v>121</v>
      </c>
      <c r="B44" s="33" t="s">
        <v>122</v>
      </c>
      <c r="C44" s="34">
        <v>3531000</v>
      </c>
      <c r="D44" s="100"/>
      <c r="E44" s="100"/>
      <c r="F44" s="31">
        <f t="shared" si="3"/>
        <v>3531000</v>
      </c>
    </row>
    <row r="45" spans="1:6" s="230" customFormat="1" ht="12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s="230" customFormat="1" ht="12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s="230" customFormat="1" ht="12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s="230" customFormat="1" ht="12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s="230" customFormat="1" ht="12" customHeight="1">
      <c r="A49" s="231" t="s">
        <v>131</v>
      </c>
      <c r="B49" s="42" t="s">
        <v>132</v>
      </c>
      <c r="C49" s="40">
        <v>700000</v>
      </c>
      <c r="D49" s="104"/>
      <c r="E49" s="104"/>
      <c r="F49" s="31">
        <f t="shared" si="3"/>
        <v>700000</v>
      </c>
    </row>
    <row r="50" spans="1:6" s="230" customFormat="1" ht="12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s="230" customFormat="1" ht="12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s="230" customFormat="1" ht="12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s="230" customFormat="1" ht="12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s="230" customFormat="1" ht="12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s="230" customFormat="1" ht="12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s="230" customFormat="1" ht="12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s="230" customFormat="1" ht="12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s="230" customFormat="1" ht="12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s="230" customFormat="1" ht="12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s="230" customFormat="1" ht="12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s="230" customFormat="1" ht="12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s="230" customFormat="1" ht="12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s="230" customFormat="1" ht="12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s="230" customFormat="1" ht="12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s="230" customFormat="1" ht="12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s="230" customFormat="1" ht="12" customHeight="1">
      <c r="A66" s="71" t="s">
        <v>306</v>
      </c>
      <c r="B66" s="22" t="s">
        <v>166</v>
      </c>
      <c r="C66" s="24">
        <f>+C9+C16+C23+C30+C38+C50+C56+C61</f>
        <v>489448986</v>
      </c>
      <c r="D66" s="124">
        <f>+D9+D16+D23+D30+D38+D50+D56+D61</f>
        <v>330120327</v>
      </c>
      <c r="E66" s="124">
        <f>+E9+E16+E23+E30+E38+E50+E56+E61</f>
        <v>108825731</v>
      </c>
      <c r="F66" s="25">
        <f>+F9+F16+F23+F30+F38+F50+F56+F61</f>
        <v>928395044</v>
      </c>
    </row>
    <row r="67" spans="1:6" s="230" customFormat="1" ht="12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s="230" customFormat="1" ht="12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s="230" customFormat="1" ht="12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s="230" customFormat="1" ht="12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s="230" customFormat="1" ht="12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s="230" customFormat="1" ht="12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s="230" customFormat="1" ht="12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s="230" customFormat="1" ht="12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s="230" customFormat="1" ht="12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s="230" customFormat="1" ht="12" customHeight="1">
      <c r="A76" s="236" t="s">
        <v>185</v>
      </c>
      <c r="B76" s="39" t="s">
        <v>186</v>
      </c>
      <c r="C76" s="24">
        <f>SUM(C77:C78)</f>
        <v>78653885</v>
      </c>
      <c r="D76" s="124">
        <f>SUM(D77:D78)</f>
        <v>209529073</v>
      </c>
      <c r="E76" s="124">
        <f>SUM(E77:E78)</f>
        <v>0</v>
      </c>
      <c r="F76" s="23">
        <f>SUM(F77:F78)</f>
        <v>288182958</v>
      </c>
    </row>
    <row r="77" spans="1:6" s="230" customFormat="1" ht="12" customHeight="1">
      <c r="A77" s="237" t="s">
        <v>187</v>
      </c>
      <c r="B77" s="48" t="s">
        <v>188</v>
      </c>
      <c r="C77" s="80">
        <v>78653885</v>
      </c>
      <c r="D77" s="81">
        <v>209529073</v>
      </c>
      <c r="E77" s="49"/>
      <c r="F77" s="50">
        <f>C77+D77</f>
        <v>288182958</v>
      </c>
    </row>
    <row r="78" spans="1:6" s="230" customFormat="1" ht="12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s="228" customFormat="1" ht="12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s="230" customFormat="1" ht="12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s="230" customFormat="1" ht="12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s="230" customFormat="1" ht="12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s="230" customFormat="1" ht="12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s="230" customFormat="1" ht="12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s="230" customFormat="1" ht="12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s="230" customFormat="1" ht="12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s="228" customFormat="1" ht="12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s="228" customFormat="1" ht="12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s="228" customFormat="1" ht="12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s="228" customFormat="1" ht="12" customHeight="1">
      <c r="A90" s="236" t="s">
        <v>428</v>
      </c>
      <c r="B90" s="63" t="s">
        <v>214</v>
      </c>
      <c r="C90" s="24">
        <f>+C67+C71+C76+C79+C83+C89+C88</f>
        <v>78653885</v>
      </c>
      <c r="D90" s="124">
        <f>+D67+D71+D76+D79+D83+D89+D88</f>
        <v>209529073</v>
      </c>
      <c r="E90" s="24">
        <f>+E67+E71+E76+E79+E83+E89+E88</f>
        <v>0</v>
      </c>
      <c r="F90" s="23">
        <f>+F67+F71+F76+F79+F83+F89+F88</f>
        <v>288182958</v>
      </c>
    </row>
    <row r="91" spans="1:6" s="228" customFormat="1" ht="12" customHeight="1">
      <c r="A91" s="245" t="s">
        <v>429</v>
      </c>
      <c r="B91" s="65" t="s">
        <v>430</v>
      </c>
      <c r="C91" s="24">
        <f>+C66+C90</f>
        <v>568102871</v>
      </c>
      <c r="D91" s="124">
        <f>+D66+D90</f>
        <v>539649400</v>
      </c>
      <c r="E91" s="24">
        <f>+E66+E90</f>
        <v>108825731</v>
      </c>
      <c r="F91" s="23">
        <f>+F66+F90</f>
        <v>1216578002</v>
      </c>
    </row>
    <row r="92" spans="1:3" s="230" customFormat="1" ht="15" customHeight="1">
      <c r="A92" s="246"/>
      <c r="B92" s="247"/>
      <c r="C92" s="248"/>
    </row>
    <row r="93" spans="1:6" s="226" customFormat="1" ht="16.5" customHeight="1">
      <c r="A93" s="314" t="s">
        <v>319</v>
      </c>
      <c r="B93" s="314"/>
      <c r="C93" s="314"/>
      <c r="D93" s="314"/>
      <c r="E93" s="314"/>
      <c r="F93" s="314"/>
    </row>
    <row r="94" spans="1:6" s="249" customFormat="1" ht="12" customHeight="1">
      <c r="A94" s="17" t="s">
        <v>51</v>
      </c>
      <c r="B94" s="75" t="s">
        <v>431</v>
      </c>
      <c r="C94" s="76">
        <f>+C95+C96+C97+C98+C99+C112</f>
        <v>211592782</v>
      </c>
      <c r="D94" s="77">
        <f>+D95+D96+D97+D98+D99+D112</f>
        <v>537935313</v>
      </c>
      <c r="E94" s="77">
        <f>+E95+E96+E97+E98+E99+E112</f>
        <v>5384828</v>
      </c>
      <c r="F94" s="78">
        <f>+F95+F96+F97+F98+F99+F112</f>
        <v>754912923</v>
      </c>
    </row>
    <row r="95" spans="1:6" ht="12" customHeight="1">
      <c r="A95" s="237" t="s">
        <v>53</v>
      </c>
      <c r="B95" s="79" t="s">
        <v>225</v>
      </c>
      <c r="C95" s="80">
        <v>84060597</v>
      </c>
      <c r="D95" s="81">
        <v>216290127</v>
      </c>
      <c r="E95" s="49">
        <v>3632437</v>
      </c>
      <c r="F95" s="50">
        <f aca="true" t="shared" si="5" ref="F95:F114">C95+D95+E95</f>
        <v>303983161</v>
      </c>
    </row>
    <row r="96" spans="1:6" ht="12" customHeight="1">
      <c r="A96" s="229" t="s">
        <v>55</v>
      </c>
      <c r="B96" s="82" t="s">
        <v>226</v>
      </c>
      <c r="C96" s="34">
        <v>12563585</v>
      </c>
      <c r="D96" s="83">
        <v>23976767</v>
      </c>
      <c r="E96" s="35">
        <v>704965</v>
      </c>
      <c r="F96" s="84">
        <f t="shared" si="5"/>
        <v>37245317</v>
      </c>
    </row>
    <row r="97" spans="1:6" ht="12" customHeight="1">
      <c r="A97" s="229" t="s">
        <v>57</v>
      </c>
      <c r="B97" s="82" t="s">
        <v>227</v>
      </c>
      <c r="C97" s="34">
        <v>68048600</v>
      </c>
      <c r="D97" s="83">
        <v>42677484</v>
      </c>
      <c r="E97" s="35">
        <v>210000</v>
      </c>
      <c r="F97" s="84">
        <f t="shared" si="5"/>
        <v>110936084</v>
      </c>
    </row>
    <row r="98" spans="1:6" ht="12" customHeight="1">
      <c r="A98" s="229" t="s">
        <v>59</v>
      </c>
      <c r="B98" s="82" t="s">
        <v>228</v>
      </c>
      <c r="C98" s="34">
        <v>18800000</v>
      </c>
      <c r="D98" s="83"/>
      <c r="E98" s="35"/>
      <c r="F98" s="84">
        <f t="shared" si="5"/>
        <v>18800000</v>
      </c>
    </row>
    <row r="99" spans="1:6" ht="12" customHeight="1">
      <c r="A99" s="229" t="s">
        <v>229</v>
      </c>
      <c r="B99" s="82" t="s">
        <v>230</v>
      </c>
      <c r="C99" s="34">
        <v>8120000</v>
      </c>
      <c r="D99" s="83">
        <v>-600000</v>
      </c>
      <c r="E99" s="35">
        <v>600000</v>
      </c>
      <c r="F99" s="84">
        <f t="shared" si="5"/>
        <v>8120000</v>
      </c>
    </row>
    <row r="100" spans="1:6" ht="12" customHeight="1">
      <c r="A100" s="229" t="s">
        <v>63</v>
      </c>
      <c r="B100" s="82" t="s">
        <v>432</v>
      </c>
      <c r="C100" s="34"/>
      <c r="D100" s="83"/>
      <c r="E100" s="35"/>
      <c r="F100" s="84">
        <f t="shared" si="5"/>
        <v>0</v>
      </c>
    </row>
    <row r="101" spans="1:6" ht="12" customHeight="1">
      <c r="A101" s="229" t="s">
        <v>232</v>
      </c>
      <c r="B101" s="88" t="s">
        <v>233</v>
      </c>
      <c r="C101" s="34"/>
      <c r="D101" s="83"/>
      <c r="E101" s="35"/>
      <c r="F101" s="84">
        <f t="shared" si="5"/>
        <v>0</v>
      </c>
    </row>
    <row r="102" spans="1:6" ht="12" customHeight="1">
      <c r="A102" s="229" t="s">
        <v>234</v>
      </c>
      <c r="B102" s="88" t="s">
        <v>235</v>
      </c>
      <c r="C102" s="34">
        <v>3000000</v>
      </c>
      <c r="D102" s="83"/>
      <c r="E102" s="35"/>
      <c r="F102" s="84">
        <f t="shared" si="5"/>
        <v>3000000</v>
      </c>
    </row>
    <row r="103" spans="1:6" ht="12" customHeight="1">
      <c r="A103" s="229" t="s">
        <v>236</v>
      </c>
      <c r="B103" s="88" t="s">
        <v>237</v>
      </c>
      <c r="C103" s="34"/>
      <c r="D103" s="83"/>
      <c r="E103" s="35"/>
      <c r="F103" s="84">
        <f t="shared" si="5"/>
        <v>0</v>
      </c>
    </row>
    <row r="104" spans="1:6" ht="12" customHeight="1">
      <c r="A104" s="229" t="s">
        <v>238</v>
      </c>
      <c r="B104" s="89" t="s">
        <v>239</v>
      </c>
      <c r="C104" s="34"/>
      <c r="D104" s="83"/>
      <c r="E104" s="35"/>
      <c r="F104" s="84">
        <f t="shared" si="5"/>
        <v>0</v>
      </c>
    </row>
    <row r="105" spans="1:6" ht="12" customHeight="1">
      <c r="A105" s="229" t="s">
        <v>240</v>
      </c>
      <c r="B105" s="89" t="s">
        <v>241</v>
      </c>
      <c r="C105" s="34"/>
      <c r="D105" s="83"/>
      <c r="E105" s="35"/>
      <c r="F105" s="84">
        <f t="shared" si="5"/>
        <v>0</v>
      </c>
    </row>
    <row r="106" spans="1:6" ht="12" customHeight="1">
      <c r="A106" s="229" t="s">
        <v>242</v>
      </c>
      <c r="B106" s="88" t="s">
        <v>243</v>
      </c>
      <c r="C106" s="34">
        <v>5120000</v>
      </c>
      <c r="D106" s="83"/>
      <c r="E106" s="35"/>
      <c r="F106" s="84">
        <f t="shared" si="5"/>
        <v>5120000</v>
      </c>
    </row>
    <row r="107" spans="1:6" ht="12" customHeight="1">
      <c r="A107" s="229" t="s">
        <v>244</v>
      </c>
      <c r="B107" s="88" t="s">
        <v>245</v>
      </c>
      <c r="C107" s="34"/>
      <c r="D107" s="83"/>
      <c r="E107" s="35"/>
      <c r="F107" s="84">
        <f t="shared" si="5"/>
        <v>0</v>
      </c>
    </row>
    <row r="108" spans="1:6" ht="12" customHeight="1">
      <c r="A108" s="229" t="s">
        <v>246</v>
      </c>
      <c r="B108" s="89" t="s">
        <v>247</v>
      </c>
      <c r="C108" s="34"/>
      <c r="D108" s="83"/>
      <c r="E108" s="35"/>
      <c r="F108" s="84">
        <f t="shared" si="5"/>
        <v>0</v>
      </c>
    </row>
    <row r="109" spans="1:6" ht="12" customHeight="1">
      <c r="A109" s="229" t="s">
        <v>248</v>
      </c>
      <c r="B109" s="89" t="s">
        <v>249</v>
      </c>
      <c r="C109" s="34"/>
      <c r="D109" s="83"/>
      <c r="E109" s="35"/>
      <c r="F109" s="84">
        <f t="shared" si="5"/>
        <v>0</v>
      </c>
    </row>
    <row r="110" spans="1:6" ht="12" customHeight="1">
      <c r="A110" s="229" t="s">
        <v>250</v>
      </c>
      <c r="B110" s="89" t="s">
        <v>251</v>
      </c>
      <c r="C110" s="34"/>
      <c r="D110" s="83"/>
      <c r="E110" s="35"/>
      <c r="F110" s="84">
        <f t="shared" si="5"/>
        <v>0</v>
      </c>
    </row>
    <row r="111" spans="1:6" ht="12" customHeight="1">
      <c r="A111" s="229" t="s">
        <v>252</v>
      </c>
      <c r="B111" s="89" t="s">
        <v>253</v>
      </c>
      <c r="C111" s="34"/>
      <c r="D111" s="83"/>
      <c r="E111" s="35"/>
      <c r="F111" s="84">
        <f t="shared" si="5"/>
        <v>0</v>
      </c>
    </row>
    <row r="112" spans="1:6" ht="12" customHeight="1">
      <c r="A112" s="229" t="s">
        <v>254</v>
      </c>
      <c r="B112" s="82" t="s">
        <v>255</v>
      </c>
      <c r="C112" s="34">
        <f>SUM(C113:C114)</f>
        <v>20000000</v>
      </c>
      <c r="D112" s="83">
        <f>SUM(D113:D114)</f>
        <v>255590935</v>
      </c>
      <c r="E112" s="35">
        <f>SUM(E113:E114)</f>
        <v>237426</v>
      </c>
      <c r="F112" s="84">
        <f t="shared" si="5"/>
        <v>275828361</v>
      </c>
    </row>
    <row r="113" spans="1:6" ht="12" customHeight="1">
      <c r="A113" s="229" t="s">
        <v>256</v>
      </c>
      <c r="B113" s="82" t="s">
        <v>433</v>
      </c>
      <c r="C113" s="34">
        <v>20000000</v>
      </c>
      <c r="D113" s="83">
        <v>255590935</v>
      </c>
      <c r="E113" s="35">
        <v>237426</v>
      </c>
      <c r="F113" s="84">
        <f t="shared" si="5"/>
        <v>275828361</v>
      </c>
    </row>
    <row r="114" spans="1:6" ht="12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" customHeight="1">
      <c r="A115" s="71" t="s">
        <v>65</v>
      </c>
      <c r="B115" s="122" t="s">
        <v>260</v>
      </c>
      <c r="C115" s="23">
        <f>+C116+C118+C120</f>
        <v>35791000</v>
      </c>
      <c r="D115" s="105">
        <f>+D116+D118+D120</f>
        <v>0</v>
      </c>
      <c r="E115" s="23">
        <f>+E116+E118+E120</f>
        <v>97444942</v>
      </c>
      <c r="F115" s="25">
        <f>+F116+F118+F120</f>
        <v>133235942</v>
      </c>
    </row>
    <row r="116" spans="1:6" ht="12" customHeight="1">
      <c r="A116" s="227" t="s">
        <v>67</v>
      </c>
      <c r="B116" s="82" t="s">
        <v>261</v>
      </c>
      <c r="C116" s="29">
        <v>29521000</v>
      </c>
      <c r="D116" s="98"/>
      <c r="E116" s="98">
        <v>3150000</v>
      </c>
      <c r="F116" s="84">
        <f aca="true" t="shared" si="6" ref="F116:F128">C116+D116+E116</f>
        <v>32671000</v>
      </c>
    </row>
    <row r="117" spans="1:6" ht="12" customHeight="1">
      <c r="A117" s="227" t="s">
        <v>69</v>
      </c>
      <c r="B117" s="99" t="s">
        <v>262</v>
      </c>
      <c r="C117" s="29"/>
      <c r="D117" s="98"/>
      <c r="E117" s="98">
        <v>3150000</v>
      </c>
      <c r="F117" s="84">
        <f t="shared" si="6"/>
        <v>3150000</v>
      </c>
    </row>
    <row r="118" spans="1:6" ht="12" customHeight="1">
      <c r="A118" s="227" t="s">
        <v>71</v>
      </c>
      <c r="B118" s="99" t="s">
        <v>263</v>
      </c>
      <c r="C118" s="34">
        <v>6270000</v>
      </c>
      <c r="D118" s="100"/>
      <c r="E118" s="100">
        <v>94294942</v>
      </c>
      <c r="F118" s="84">
        <f t="shared" si="6"/>
        <v>100564942</v>
      </c>
    </row>
    <row r="119" spans="1:6" ht="12" customHeight="1">
      <c r="A119" s="227" t="s">
        <v>73</v>
      </c>
      <c r="B119" s="99" t="s">
        <v>264</v>
      </c>
      <c r="C119" s="101"/>
      <c r="D119" s="100"/>
      <c r="E119" s="100">
        <v>94294942</v>
      </c>
      <c r="F119" s="84">
        <f t="shared" si="6"/>
        <v>94294942</v>
      </c>
    </row>
    <row r="120" spans="1:6" ht="12" customHeight="1">
      <c r="A120" s="227" t="s">
        <v>75</v>
      </c>
      <c r="B120" s="38" t="s">
        <v>265</v>
      </c>
      <c r="C120" s="101"/>
      <c r="D120" s="100"/>
      <c r="E120" s="100"/>
      <c r="F120" s="84">
        <f t="shared" si="6"/>
        <v>0</v>
      </c>
    </row>
    <row r="121" spans="1:6" ht="12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2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" customHeight="1">
      <c r="A128" s="250" t="s">
        <v>277</v>
      </c>
      <c r="B128" s="89" t="s">
        <v>278</v>
      </c>
      <c r="C128" s="103"/>
      <c r="D128" s="104"/>
      <c r="E128" s="104"/>
      <c r="F128" s="84">
        <f t="shared" si="6"/>
        <v>0</v>
      </c>
    </row>
    <row r="129" spans="1:6" ht="12" customHeight="1">
      <c r="A129" s="71" t="s">
        <v>79</v>
      </c>
      <c r="B129" s="22" t="s">
        <v>279</v>
      </c>
      <c r="C129" s="23">
        <f>+C94+C115</f>
        <v>247383782</v>
      </c>
      <c r="D129" s="105">
        <f>+D94+D115</f>
        <v>537935313</v>
      </c>
      <c r="E129" s="105">
        <f>+E94+E115</f>
        <v>102829770</v>
      </c>
      <c r="F129" s="25">
        <f>+F94+F115</f>
        <v>888148865</v>
      </c>
    </row>
    <row r="130" spans="1:6" ht="12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s="249" customFormat="1" ht="12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s="249" customFormat="1" ht="12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11" ht="12" customHeight="1">
      <c r="A141" s="71" t="s">
        <v>133</v>
      </c>
      <c r="B141" s="22" t="s">
        <v>439</v>
      </c>
      <c r="C141" s="23">
        <f>+C142+C143+C145+C146+C144</f>
        <v>320719089</v>
      </c>
      <c r="D141" s="105">
        <f>+D142+D143+D145+D146+D144</f>
        <v>1114087</v>
      </c>
      <c r="E141" s="105">
        <f>+E142+E143+E145+E146+E144</f>
        <v>6095961</v>
      </c>
      <c r="F141" s="25">
        <f>+F142+F143+F145+F146+F144</f>
        <v>327929137</v>
      </c>
      <c r="K141" s="252"/>
    </row>
    <row r="142" spans="1:6" ht="12.75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" customHeight="1">
      <c r="A143" s="227" t="s">
        <v>137</v>
      </c>
      <c r="B143" s="106" t="s">
        <v>294</v>
      </c>
      <c r="C143" s="101">
        <v>15149348</v>
      </c>
      <c r="D143" s="100"/>
      <c r="E143" s="100"/>
      <c r="F143" s="84">
        <f>C143+D143+E143</f>
        <v>15149348</v>
      </c>
    </row>
    <row r="144" spans="1:6" ht="12" customHeight="1">
      <c r="A144" s="227" t="s">
        <v>139</v>
      </c>
      <c r="B144" s="106" t="s">
        <v>440</v>
      </c>
      <c r="C144" s="101">
        <v>305569741</v>
      </c>
      <c r="D144" s="100">
        <v>1114087</v>
      </c>
      <c r="E144" s="100">
        <v>6095961</v>
      </c>
      <c r="F144" s="84">
        <f>C144+D144+E144</f>
        <v>312779789</v>
      </c>
    </row>
    <row r="145" spans="1:6" s="249" customFormat="1" ht="12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s="249" customFormat="1" ht="12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s="249" customFormat="1" ht="12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s="249" customFormat="1" ht="12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s="249" customFormat="1" ht="12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s="249" customFormat="1" ht="12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s="249" customFormat="1" ht="12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" customHeight="1">
      <c r="A155" s="71" t="s">
        <v>308</v>
      </c>
      <c r="B155" s="22" t="s">
        <v>309</v>
      </c>
      <c r="C155" s="114">
        <f>+C130+C134+C141+C147+C153+C154</f>
        <v>320719089</v>
      </c>
      <c r="D155" s="115">
        <f>+D130+D134+D141+D147+D153+D154</f>
        <v>1114087</v>
      </c>
      <c r="E155" s="115">
        <f>+E130+E134+E141+E147+E153+E154</f>
        <v>6095961</v>
      </c>
      <c r="F155" s="116">
        <f>+F130+F134+F141+F147+F153+F154</f>
        <v>327929137</v>
      </c>
    </row>
    <row r="156" spans="1:6" ht="15" customHeight="1">
      <c r="A156" s="254" t="s">
        <v>310</v>
      </c>
      <c r="B156" s="120" t="s">
        <v>311</v>
      </c>
      <c r="C156" s="114">
        <f>+C129+C155</f>
        <v>568102871</v>
      </c>
      <c r="D156" s="115">
        <f>+D129+D155</f>
        <v>539049400</v>
      </c>
      <c r="E156" s="115">
        <f>+E129+E155</f>
        <v>108925731</v>
      </c>
      <c r="F156" s="116">
        <f>+F129+F155</f>
        <v>1216078002</v>
      </c>
    </row>
    <row r="157" spans="4:6" ht="12.75">
      <c r="D157" s="203"/>
      <c r="E157" s="203"/>
      <c r="F157" s="203"/>
    </row>
    <row r="158" spans="1:6" ht="15" customHeight="1">
      <c r="A158" s="255" t="s">
        <v>442</v>
      </c>
      <c r="B158" s="256"/>
      <c r="C158" s="257">
        <v>4</v>
      </c>
      <c r="D158" s="257"/>
      <c r="E158" s="257"/>
      <c r="F158" s="258">
        <f>C158+D158</f>
        <v>4</v>
      </c>
    </row>
    <row r="159" spans="1:6" ht="14.25" customHeight="1">
      <c r="A159" s="255" t="s">
        <v>443</v>
      </c>
      <c r="B159" s="256"/>
      <c r="C159" s="257">
        <v>47</v>
      </c>
      <c r="D159" s="257">
        <v>241</v>
      </c>
      <c r="E159" s="257"/>
      <c r="F159" s="258">
        <f>C159+D159</f>
        <v>288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 horizontalCentered="1"/>
  <pageMargins left="0.7875" right="0.7875" top="0.8680555555555556" bottom="0.86875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</cp:lastModifiedBy>
  <dcterms:created xsi:type="dcterms:W3CDTF">2017-09-11T09:08:45Z</dcterms:created>
  <dcterms:modified xsi:type="dcterms:W3CDTF">2017-09-12T07:40:38Z</dcterms:modified>
  <cp:category/>
  <cp:version/>
  <cp:contentType/>
  <cp:contentStatus/>
</cp:coreProperties>
</file>