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/>
  <c r="C133" i="1"/>
  <c r="C131" i="1"/>
  <c r="C130" i="1"/>
  <c r="C129" i="1"/>
  <c r="C153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82" i="1"/>
  <c r="C78" i="1"/>
  <c r="C76" i="1"/>
  <c r="C75" i="1" s="1"/>
  <c r="C70" i="1"/>
  <c r="C67" i="1"/>
  <c r="C66" i="1" s="1"/>
  <c r="C89" i="1" s="1"/>
  <c r="C60" i="1"/>
  <c r="C58" i="1"/>
  <c r="C55" i="1"/>
  <c r="C54" i="1"/>
  <c r="C51" i="1"/>
  <c r="C49" i="1"/>
  <c r="C48" i="1"/>
  <c r="C47" i="1"/>
  <c r="C43" i="1"/>
  <c r="C41" i="1"/>
  <c r="C40" i="1"/>
  <c r="C39" i="1"/>
  <c r="C38" i="1"/>
  <c r="C37" i="1"/>
  <c r="C36" i="1"/>
  <c r="C35" i="1"/>
  <c r="C34" i="1"/>
  <c r="C32" i="1"/>
  <c r="C31" i="1"/>
  <c r="C30" i="1"/>
  <c r="C29" i="1" s="1"/>
  <c r="C28" i="1"/>
  <c r="C27" i="1"/>
  <c r="C23" i="1"/>
  <c r="C22" i="1"/>
  <c r="C21" i="1"/>
  <c r="C20" i="1"/>
  <c r="C15" i="1" s="1"/>
  <c r="C13" i="1"/>
  <c r="C12" i="1"/>
  <c r="C11" i="1"/>
  <c r="C10" i="1"/>
  <c r="C9" i="1"/>
  <c r="C8" i="1" s="1"/>
  <c r="C65" i="1" l="1"/>
  <c r="C90" i="1" s="1"/>
  <c r="C128" i="1"/>
  <c r="C154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<sst xmlns="http://schemas.openxmlformats.org/spreadsheetml/2006/main" count="306" uniqueCount="270">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</sst>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tabSelected="1" view="pageLayout" zoomScaleNormal="115" zoomScaleSheetLayoutView="85" workbookViewId="0">
      <selection activeCell="B7" sqref="B7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1206017166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211161846+4226000+4709893</f>
        <v>220097739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235351616+4095000+670926</f>
        <v>240117542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132342947+82528441+191583306+50232560+61299400+1796961+13607000-1357436</f>
        <v>532033179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4617241+15998620+12622000+1404000+542000</f>
        <v>35183861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234730936-2600335-5000000+9625137-53811000-4359893</f>
        <v>178584845</v>
      </c>
    </row>
    <row r="14" spans="1:3" s="32" customFormat="1" ht="12" customHeight="1" thickBot="1" x14ac:dyDescent="0.25">
      <c r="A14" s="37" t="s">
        <v>26</v>
      </c>
      <c r="B14" s="38" t="s">
        <v>27</v>
      </c>
      <c r="C14" s="39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161028861</v>
      </c>
    </row>
    <row r="16" spans="1:3" s="32" customFormat="1" ht="12" customHeight="1" x14ac:dyDescent="0.2">
      <c r="A16" s="29" t="s">
        <v>30</v>
      </c>
      <c r="B16" s="30" t="s">
        <v>31</v>
      </c>
      <c r="C16" s="41"/>
    </row>
    <row r="17" spans="1:3" s="32" customFormat="1" ht="12" customHeight="1" x14ac:dyDescent="0.2">
      <c r="A17" s="33" t="s">
        <v>32</v>
      </c>
      <c r="B17" s="34" t="s">
        <v>33</v>
      </c>
      <c r="C17" s="39"/>
    </row>
    <row r="18" spans="1:3" s="32" customFormat="1" ht="12" customHeight="1" x14ac:dyDescent="0.2">
      <c r="A18" s="33" t="s">
        <v>34</v>
      </c>
      <c r="B18" s="34" t="s">
        <v>35</v>
      </c>
      <c r="C18" s="39"/>
    </row>
    <row r="19" spans="1:3" s="32" customFormat="1" ht="12" customHeight="1" x14ac:dyDescent="0.2">
      <c r="A19" s="33" t="s">
        <v>36</v>
      </c>
      <c r="B19" s="34" t="s">
        <v>37</v>
      </c>
      <c r="C19" s="39"/>
    </row>
    <row r="20" spans="1:3" s="32" customFormat="1" ht="12" customHeight="1" x14ac:dyDescent="0.2">
      <c r="A20" s="33" t="s">
        <v>38</v>
      </c>
      <c r="B20" s="34" t="s">
        <v>39</v>
      </c>
      <c r="C20" s="42">
        <f>24250000+5670000+67037993+2125000+2984246+66123322+17088300-24250000</f>
        <v>161028861</v>
      </c>
    </row>
    <row r="21" spans="1:3" s="36" customFormat="1" ht="12" customHeight="1" thickBot="1" x14ac:dyDescent="0.25">
      <c r="A21" s="37" t="s">
        <v>40</v>
      </c>
      <c r="B21" s="38" t="s">
        <v>41</v>
      </c>
      <c r="C21" s="43">
        <f>67037993+2125000+66123322+15905400</f>
        <v>151191715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1063805950</v>
      </c>
    </row>
    <row r="23" spans="1:3" s="36" customFormat="1" ht="12" customHeight="1" x14ac:dyDescent="0.2">
      <c r="A23" s="29" t="s">
        <v>44</v>
      </c>
      <c r="B23" s="30" t="s">
        <v>45</v>
      </c>
      <c r="C23" s="31">
        <f>369999900</f>
        <v>369999900</v>
      </c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5596040+25377271+3487179+47949076+82875000+370160338+158361146</f>
        <v>693806050</v>
      </c>
    </row>
    <row r="28" spans="1:3" s="36" customFormat="1" ht="12" customHeight="1" thickBot="1" x14ac:dyDescent="0.25">
      <c r="A28" s="37" t="s">
        <v>54</v>
      </c>
      <c r="B28" s="38" t="s">
        <v>55</v>
      </c>
      <c r="C28" s="43">
        <f>30973311+3487179+47949076+82875000+370160338+157669246</f>
        <v>693114150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39">
        <f>80000000+9000000</f>
        <v>89000000</v>
      </c>
    </row>
    <row r="32" spans="1:3" s="36" customFormat="1" ht="12" customHeight="1" x14ac:dyDescent="0.2">
      <c r="A32" s="33" t="s">
        <v>62</v>
      </c>
      <c r="B32" s="46" t="s">
        <v>63</v>
      </c>
      <c r="C32" s="39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9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1000000</f>
        <v>1000000</v>
      </c>
    </row>
    <row r="36" spans="1:3" s="36" customFormat="1" ht="12" customHeight="1" thickBot="1" x14ac:dyDescent="0.25">
      <c r="A36" s="37" t="s">
        <v>70</v>
      </c>
      <c r="B36" s="38" t="s">
        <v>71</v>
      </c>
      <c r="C36" s="43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67433728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440000+300000+144667-144667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7" t="s">
        <v>92</v>
      </c>
      <c r="B47" s="38" t="s">
        <v>93</v>
      </c>
      <c r="C47" s="43">
        <f>500000</f>
        <v>500000</v>
      </c>
    </row>
    <row r="48" spans="1:3" s="36" customFormat="1" ht="12" customHeight="1" thickBot="1" x14ac:dyDescent="0.25">
      <c r="A48" s="37" t="s">
        <v>94</v>
      </c>
      <c r="B48" s="38" t="s">
        <v>95</v>
      </c>
      <c r="C48" s="43">
        <f>507601+700000+2935064+10000+15000000</f>
        <v>19152665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21932600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7" t="s">
        <v>106</v>
      </c>
      <c r="B54" s="38" t="s">
        <v>107</v>
      </c>
      <c r="C54" s="43">
        <f>145100</f>
        <v>145100</v>
      </c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1"/>
    </row>
    <row r="57" spans="1:3" s="36" customFormat="1" ht="12" customHeight="1" x14ac:dyDescent="0.2">
      <c r="A57" s="33" t="s">
        <v>112</v>
      </c>
      <c r="B57" s="34" t="s">
        <v>113</v>
      </c>
      <c r="C57" s="35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7" t="s">
        <v>116</v>
      </c>
      <c r="B59" s="38" t="s">
        <v>117</v>
      </c>
      <c r="C59" s="47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7" t="s">
        <v>126</v>
      </c>
      <c r="B64" s="38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3004068305</v>
      </c>
    </row>
    <row r="66" spans="1:3" s="36" customFormat="1" ht="12" customHeight="1" thickBot="1" x14ac:dyDescent="0.2">
      <c r="A66" s="48" t="s">
        <v>130</v>
      </c>
      <c r="B66" s="40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7" t="s">
        <v>136</v>
      </c>
      <c r="B69" s="49" t="s">
        <v>137</v>
      </c>
      <c r="C69" s="35"/>
    </row>
    <row r="70" spans="1:3" s="36" customFormat="1" ht="12" customHeight="1" thickBot="1" x14ac:dyDescent="0.2">
      <c r="A70" s="48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7" t="s">
        <v>146</v>
      </c>
      <c r="B74" s="38" t="s">
        <v>147</v>
      </c>
      <c r="C74" s="35"/>
    </row>
    <row r="75" spans="1:3" s="36" customFormat="1" ht="12" customHeight="1" thickBot="1" x14ac:dyDescent="0.2">
      <c r="A75" s="48" t="s">
        <v>148</v>
      </c>
      <c r="B75" s="40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346583469+2508353</f>
        <v>349091822</v>
      </c>
    </row>
    <row r="77" spans="1:3" s="36" customFormat="1" ht="12" customHeight="1" thickBot="1" x14ac:dyDescent="0.25">
      <c r="A77" s="37" t="s">
        <v>152</v>
      </c>
      <c r="B77" s="38" t="s">
        <v>153</v>
      </c>
      <c r="C77" s="35"/>
    </row>
    <row r="78" spans="1:3" s="32" customFormat="1" ht="12" customHeight="1" thickBot="1" x14ac:dyDescent="0.2">
      <c r="A78" s="48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7" t="s">
        <v>160</v>
      </c>
      <c r="B81" s="38" t="s">
        <v>161</v>
      </c>
      <c r="C81" s="35"/>
    </row>
    <row r="82" spans="1:6" s="36" customFormat="1" ht="12" customHeight="1" thickBot="1" x14ac:dyDescent="0.2">
      <c r="A82" s="48" t="s">
        <v>162</v>
      </c>
      <c r="B82" s="40" t="s">
        <v>163</v>
      </c>
      <c r="C82" s="28">
        <f>SUM(C83:C86)</f>
        <v>0</v>
      </c>
    </row>
    <row r="83" spans="1:6" s="36" customFormat="1" ht="12" customHeight="1" x14ac:dyDescent="0.2">
      <c r="A83" s="50" t="s">
        <v>164</v>
      </c>
      <c r="B83" s="30" t="s">
        <v>165</v>
      </c>
      <c r="C83" s="35"/>
    </row>
    <row r="84" spans="1:6" s="36" customFormat="1" ht="12" customHeight="1" x14ac:dyDescent="0.2">
      <c r="A84" s="51" t="s">
        <v>166</v>
      </c>
      <c r="B84" s="34" t="s">
        <v>167</v>
      </c>
      <c r="C84" s="35"/>
    </row>
    <row r="85" spans="1:6" s="36" customFormat="1" ht="12" customHeight="1" x14ac:dyDescent="0.2">
      <c r="A85" s="51" t="s">
        <v>168</v>
      </c>
      <c r="B85" s="34" t="s">
        <v>169</v>
      </c>
      <c r="C85" s="35"/>
    </row>
    <row r="86" spans="1:6" s="32" customFormat="1" ht="12" customHeight="1" thickBot="1" x14ac:dyDescent="0.25">
      <c r="A86" s="52" t="s">
        <v>170</v>
      </c>
      <c r="B86" s="38" t="s">
        <v>171</v>
      </c>
      <c r="C86" s="35"/>
    </row>
    <row r="87" spans="1:6" s="32" customFormat="1" ht="12" customHeight="1" thickBot="1" x14ac:dyDescent="0.2">
      <c r="A87" s="48" t="s">
        <v>172</v>
      </c>
      <c r="B87" s="40" t="s">
        <v>173</v>
      </c>
      <c r="C87" s="53"/>
    </row>
    <row r="88" spans="1:6" s="32" customFormat="1" ht="12" customHeight="1" thickBot="1" x14ac:dyDescent="0.2">
      <c r="A88" s="48" t="s">
        <v>174</v>
      </c>
      <c r="B88" s="40" t="s">
        <v>175</v>
      </c>
      <c r="C88" s="53"/>
    </row>
    <row r="89" spans="1:6" s="32" customFormat="1" ht="12" customHeight="1" thickBot="1" x14ac:dyDescent="0.2">
      <c r="A89" s="48" t="s">
        <v>176</v>
      </c>
      <c r="B89" s="54" t="s">
        <v>177</v>
      </c>
      <c r="C89" s="44">
        <f>+C66+C70+C75+C78+C82+C88+C87</f>
        <v>518360928</v>
      </c>
    </row>
    <row r="90" spans="1:6" s="32" customFormat="1" ht="12" customHeight="1" thickBot="1" x14ac:dyDescent="0.2">
      <c r="A90" s="55" t="s">
        <v>178</v>
      </c>
      <c r="B90" s="56" t="s">
        <v>179</v>
      </c>
      <c r="C90" s="44">
        <f>+C65+C89</f>
        <v>3522429233</v>
      </c>
      <c r="F90" s="57"/>
    </row>
    <row r="91" spans="1:6" s="36" customFormat="1" ht="15" customHeight="1" thickBot="1" x14ac:dyDescent="0.25">
      <c r="A91" s="58"/>
      <c r="B91" s="59"/>
      <c r="C91" s="60"/>
    </row>
    <row r="92" spans="1:6" s="22" customFormat="1" ht="16.5" customHeight="1" thickBot="1" x14ac:dyDescent="0.25">
      <c r="A92" s="61"/>
      <c r="B92" s="62" t="s">
        <v>180</v>
      </c>
      <c r="C92" s="63"/>
    </row>
    <row r="93" spans="1:6" s="67" customFormat="1" ht="12" customHeight="1" thickBot="1" x14ac:dyDescent="0.25">
      <c r="A93" s="64" t="s">
        <v>14</v>
      </c>
      <c r="B93" s="65" t="s">
        <v>181</v>
      </c>
      <c r="C93" s="66">
        <f>+C94+C95+C96+C97+C98+C111</f>
        <v>779717175</v>
      </c>
    </row>
    <row r="94" spans="1:6" ht="12" customHeight="1" x14ac:dyDescent="0.2">
      <c r="A94" s="68" t="s">
        <v>16</v>
      </c>
      <c r="B94" s="69" t="s">
        <v>182</v>
      </c>
      <c r="C94" s="70">
        <f>23173251+1407675+14384916+5742073+3199848+1778250-1778250-1999024+14192193+161555-6623900-290839</f>
        <v>53347748</v>
      </c>
    </row>
    <row r="95" spans="1:6" ht="12" customHeight="1" x14ac:dyDescent="0.2">
      <c r="A95" s="33" t="s">
        <v>18</v>
      </c>
      <c r="B95" s="71" t="s">
        <v>183</v>
      </c>
      <c r="C95" s="42">
        <f>4364055+2684650+1007723+561576+346750-346750-350976+2270271+25445-1043264-34782</f>
        <v>9484698</v>
      </c>
    </row>
    <row r="96" spans="1:6" ht="12" customHeight="1" x14ac:dyDescent="0.2">
      <c r="A96" s="33" t="s">
        <v>20</v>
      </c>
      <c r="B96" s="71" t="s">
        <v>184</v>
      </c>
      <c r="C96" s="72">
        <f>415496+34588831+889000+313996+698500+16688593+835000+27068590+825500+43854655+20525292+7125983+1438017+300000+49047304+2354100+10000+4070204+8850000+91201+400000+2984246+7332000-346116+100000+10000-7239000+2000000+55847949+23353056+17254240+7678264-16660</f>
        <v>329348241</v>
      </c>
    </row>
    <row r="97" spans="1:3" ht="12" customHeight="1" x14ac:dyDescent="0.2">
      <c r="A97" s="33" t="s">
        <v>22</v>
      </c>
      <c r="B97" s="73" t="s">
        <v>185</v>
      </c>
      <c r="C97" s="72">
        <f>24250000+48100000+3500000-24250000</f>
        <v>51600000</v>
      </c>
    </row>
    <row r="98" spans="1:3" ht="12" customHeight="1" x14ac:dyDescent="0.2">
      <c r="A98" s="33" t="s">
        <v>186</v>
      </c>
      <c r="B98" s="71" t="s">
        <v>187</v>
      </c>
      <c r="C98" s="43">
        <f>SUM(C99:C110)</f>
        <v>244275261</v>
      </c>
    </row>
    <row r="99" spans="1:3" ht="12" customHeight="1" x14ac:dyDescent="0.2">
      <c r="A99" s="33" t="s">
        <v>26</v>
      </c>
      <c r="B99" s="71" t="s">
        <v>188</v>
      </c>
      <c r="C99" s="43">
        <f>100000+6500000</f>
        <v>6600000</v>
      </c>
    </row>
    <row r="100" spans="1:3" ht="12" customHeight="1" x14ac:dyDescent="0.2">
      <c r="A100" s="33" t="s">
        <v>189</v>
      </c>
      <c r="B100" s="74" t="s">
        <v>190</v>
      </c>
      <c r="C100" s="43"/>
    </row>
    <row r="101" spans="1:3" ht="12" customHeight="1" x14ac:dyDescent="0.2">
      <c r="A101" s="33" t="s">
        <v>191</v>
      </c>
      <c r="B101" s="74" t="s">
        <v>192</v>
      </c>
      <c r="C101" s="43"/>
    </row>
    <row r="102" spans="1:3" ht="12" customHeight="1" x14ac:dyDescent="0.2">
      <c r="A102" s="33" t="s">
        <v>193</v>
      </c>
      <c r="B102" s="74" t="s">
        <v>194</v>
      </c>
      <c r="C102" s="43"/>
    </row>
    <row r="103" spans="1:3" ht="12" customHeight="1" x14ac:dyDescent="0.2">
      <c r="A103" s="33" t="s">
        <v>195</v>
      </c>
      <c r="B103" s="75" t="s">
        <v>196</v>
      </c>
      <c r="C103" s="43"/>
    </row>
    <row r="104" spans="1:3" ht="12" customHeight="1" x14ac:dyDescent="0.2">
      <c r="A104" s="33" t="s">
        <v>197</v>
      </c>
      <c r="B104" s="75" t="s">
        <v>198</v>
      </c>
      <c r="C104" s="43"/>
    </row>
    <row r="105" spans="1:3" ht="12" customHeight="1" x14ac:dyDescent="0.2">
      <c r="A105" s="33" t="s">
        <v>199</v>
      </c>
      <c r="B105" s="74" t="s">
        <v>200</v>
      </c>
      <c r="C105" s="43">
        <f>523000+67500</f>
        <v>590500</v>
      </c>
    </row>
    <row r="106" spans="1:3" ht="12" customHeight="1" x14ac:dyDescent="0.2">
      <c r="A106" s="33" t="s">
        <v>201</v>
      </c>
      <c r="B106" s="74" t="s">
        <v>202</v>
      </c>
      <c r="C106" s="76"/>
    </row>
    <row r="107" spans="1:3" ht="12" customHeight="1" x14ac:dyDescent="0.2">
      <c r="A107" s="33" t="s">
        <v>203</v>
      </c>
      <c r="B107" s="75" t="s">
        <v>204</v>
      </c>
      <c r="C107" s="43">
        <v>15000000</v>
      </c>
    </row>
    <row r="108" spans="1:3" ht="12" customHeight="1" x14ac:dyDescent="0.2">
      <c r="A108" s="77" t="s">
        <v>205</v>
      </c>
      <c r="B108" s="78" t="s">
        <v>206</v>
      </c>
      <c r="C108" s="43"/>
    </row>
    <row r="109" spans="1:3" ht="12" customHeight="1" x14ac:dyDescent="0.2">
      <c r="A109" s="33" t="s">
        <v>207</v>
      </c>
      <c r="B109" s="78" t="s">
        <v>208</v>
      </c>
      <c r="C109" s="43"/>
    </row>
    <row r="110" spans="1:3" ht="12" customHeight="1" x14ac:dyDescent="0.2">
      <c r="A110" s="33" t="s">
        <v>209</v>
      </c>
      <c r="B110" s="75" t="s">
        <v>210</v>
      </c>
      <c r="C110" s="42">
        <f>1000000+47869145+6604733+15489215+46984511+1500000+500000+6000000+200000+150000+9076783+69312000+7332000+1437616+580000-7332000+9625137+15000000+5755621-15000000</f>
        <v>222084761</v>
      </c>
    </row>
    <row r="111" spans="1:3" ht="12" customHeight="1" x14ac:dyDescent="0.2">
      <c r="A111" s="33" t="s">
        <v>211</v>
      </c>
      <c r="B111" s="73" t="s">
        <v>212</v>
      </c>
      <c r="C111" s="35">
        <f>SUM(C112:C113)</f>
        <v>91661227</v>
      </c>
    </row>
    <row r="112" spans="1:3" ht="12" customHeight="1" x14ac:dyDescent="0.2">
      <c r="A112" s="37" t="s">
        <v>213</v>
      </c>
      <c r="B112" s="71" t="s">
        <v>214</v>
      </c>
      <c r="C112" s="72">
        <f>15000000-580000+1410503+2373731-7043400-3015664+1903020-5520064+42419195-2253677-6432757-11677120</f>
        <v>26583767</v>
      </c>
    </row>
    <row r="113" spans="1:6" ht="12" customHeight="1" thickBot="1" x14ac:dyDescent="0.25">
      <c r="A113" s="79" t="s">
        <v>215</v>
      </c>
      <c r="B113" s="80" t="s">
        <v>216</v>
      </c>
      <c r="C113" s="81">
        <f>63390965+131495-200000-100000-3560000-150000+5985000-420000</f>
        <v>65077460</v>
      </c>
    </row>
    <row r="114" spans="1:6" ht="12" customHeight="1" thickBot="1" x14ac:dyDescent="0.25">
      <c r="A114" s="26" t="s">
        <v>28</v>
      </c>
      <c r="B114" s="82" t="s">
        <v>217</v>
      </c>
      <c r="C114" s="28">
        <f>+C115+C117+C119</f>
        <v>1354469966</v>
      </c>
    </row>
    <row r="115" spans="1:6" ht="12" customHeight="1" x14ac:dyDescent="0.2">
      <c r="A115" s="29" t="s">
        <v>30</v>
      </c>
      <c r="B115" s="71" t="s">
        <v>218</v>
      </c>
      <c r="C115" s="83">
        <f>229989520+13809000+835610+1270000+359410+4508500+2505001+6704583+82307980+7815116+283698100-23353056+213398050+559520</f>
        <v>824407334</v>
      </c>
    </row>
    <row r="116" spans="1:6" ht="12" customHeight="1" x14ac:dyDescent="0.2">
      <c r="A116" s="29" t="s">
        <v>32</v>
      </c>
      <c r="B116" s="84" t="s">
        <v>219</v>
      </c>
      <c r="C116" s="31">
        <f>156693000+42191010+6704583+82307980+283698100-23353056+152706150</f>
        <v>700947767</v>
      </c>
    </row>
    <row r="117" spans="1:6" ht="12" customHeight="1" x14ac:dyDescent="0.2">
      <c r="A117" s="29" t="s">
        <v>34</v>
      </c>
      <c r="B117" s="84" t="s">
        <v>220</v>
      </c>
      <c r="C117" s="35">
        <f>9517731+51474577+42450993+1905000+81765265+315941060+88900</f>
        <v>503143526</v>
      </c>
    </row>
    <row r="118" spans="1:6" ht="12" customHeight="1" x14ac:dyDescent="0.2">
      <c r="A118" s="29" t="s">
        <v>36</v>
      </c>
      <c r="B118" s="84" t="s">
        <v>221</v>
      </c>
      <c r="C118" s="35">
        <f>28614577+41244493+80112238</f>
        <v>149971308</v>
      </c>
    </row>
    <row r="119" spans="1:6" ht="12" customHeight="1" x14ac:dyDescent="0.2">
      <c r="A119" s="29" t="s">
        <v>38</v>
      </c>
      <c r="B119" s="85" t="s">
        <v>222</v>
      </c>
      <c r="C119" s="43">
        <f>SUM(C120:C127)</f>
        <v>26919106</v>
      </c>
    </row>
    <row r="120" spans="1:6" ht="12" customHeight="1" x14ac:dyDescent="0.2">
      <c r="A120" s="29" t="s">
        <v>40</v>
      </c>
      <c r="B120" s="86" t="s">
        <v>223</v>
      </c>
      <c r="C120" s="39"/>
    </row>
    <row r="121" spans="1:6" ht="12" customHeight="1" x14ac:dyDescent="0.2">
      <c r="A121" s="29" t="s">
        <v>224</v>
      </c>
      <c r="B121" s="87" t="s">
        <v>225</v>
      </c>
      <c r="C121" s="39"/>
    </row>
    <row r="122" spans="1:6" ht="12" customHeight="1" x14ac:dyDescent="0.2">
      <c r="A122" s="29" t="s">
        <v>226</v>
      </c>
      <c r="B122" s="75" t="s">
        <v>198</v>
      </c>
      <c r="C122" s="39"/>
    </row>
    <row r="123" spans="1:6" ht="12" customHeight="1" x14ac:dyDescent="0.2">
      <c r="A123" s="29" t="s">
        <v>227</v>
      </c>
      <c r="B123" s="75" t="s">
        <v>228</v>
      </c>
      <c r="C123" s="39"/>
    </row>
    <row r="124" spans="1:6" ht="12" customHeight="1" x14ac:dyDescent="0.2">
      <c r="A124" s="29" t="s">
        <v>229</v>
      </c>
      <c r="B124" s="75" t="s">
        <v>230</v>
      </c>
      <c r="C124" s="39"/>
    </row>
    <row r="125" spans="1:6" ht="12" customHeight="1" x14ac:dyDescent="0.2">
      <c r="A125" s="29" t="s">
        <v>231</v>
      </c>
      <c r="B125" s="75" t="s">
        <v>204</v>
      </c>
      <c r="C125" s="39"/>
    </row>
    <row r="126" spans="1:6" ht="12" customHeight="1" x14ac:dyDescent="0.2">
      <c r="A126" s="29" t="s">
        <v>232</v>
      </c>
      <c r="B126" s="75" t="s">
        <v>233</v>
      </c>
      <c r="C126" s="39"/>
    </row>
    <row r="127" spans="1:6" ht="12" customHeight="1" thickBot="1" x14ac:dyDescent="0.25">
      <c r="A127" s="77" t="s">
        <v>234</v>
      </c>
      <c r="B127" s="75" t="s">
        <v>235</v>
      </c>
      <c r="C127" s="47">
        <f>650000+26269106</f>
        <v>26919106</v>
      </c>
    </row>
    <row r="128" spans="1:6" ht="12" customHeight="1" thickBot="1" x14ac:dyDescent="0.25">
      <c r="A128" s="26" t="s">
        <v>42</v>
      </c>
      <c r="B128" s="88" t="s">
        <v>236</v>
      </c>
      <c r="C128" s="28">
        <f>+C93+C114</f>
        <v>2134187141</v>
      </c>
      <c r="F128" s="89"/>
    </row>
    <row r="129" spans="1:11" ht="12" customHeight="1" thickBot="1" x14ac:dyDescent="0.25">
      <c r="A129" s="26" t="s">
        <v>237</v>
      </c>
      <c r="B129" s="88" t="s">
        <v>238</v>
      </c>
      <c r="C129" s="28">
        <f>+C130+C131+C132</f>
        <v>111674500</v>
      </c>
    </row>
    <row r="130" spans="1:11" s="67" customFormat="1" ht="12" customHeight="1" x14ac:dyDescent="0.2">
      <c r="A130" s="29" t="s">
        <v>58</v>
      </c>
      <c r="B130" s="90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90" t="s">
        <v>240</v>
      </c>
      <c r="C131" s="39">
        <f>100000000</f>
        <v>100000000</v>
      </c>
    </row>
    <row r="132" spans="1:11" ht="12" customHeight="1" thickBot="1" x14ac:dyDescent="0.25">
      <c r="A132" s="77" t="s">
        <v>241</v>
      </c>
      <c r="B132" s="91" t="s">
        <v>242</v>
      </c>
      <c r="C132" s="39"/>
    </row>
    <row r="133" spans="1:11" ht="12" customHeight="1" thickBot="1" x14ac:dyDescent="0.25">
      <c r="A133" s="26" t="s">
        <v>72</v>
      </c>
      <c r="B133" s="88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244</v>
      </c>
      <c r="C134" s="39"/>
    </row>
    <row r="135" spans="1:11" ht="12" customHeight="1" x14ac:dyDescent="0.2">
      <c r="A135" s="29" t="s">
        <v>76</v>
      </c>
      <c r="B135" s="90" t="s">
        <v>245</v>
      </c>
      <c r="C135" s="39"/>
    </row>
    <row r="136" spans="1:11" ht="12" customHeight="1" x14ac:dyDescent="0.2">
      <c r="A136" s="29" t="s">
        <v>78</v>
      </c>
      <c r="B136" s="90" t="s">
        <v>246</v>
      </c>
      <c r="C136" s="39"/>
    </row>
    <row r="137" spans="1:11" ht="12" customHeight="1" x14ac:dyDescent="0.2">
      <c r="A137" s="29" t="s">
        <v>80</v>
      </c>
      <c r="B137" s="90" t="s">
        <v>247</v>
      </c>
      <c r="C137" s="39"/>
    </row>
    <row r="138" spans="1:11" ht="12" customHeight="1" x14ac:dyDescent="0.2">
      <c r="A138" s="29" t="s">
        <v>82</v>
      </c>
      <c r="B138" s="90" t="s">
        <v>248</v>
      </c>
      <c r="C138" s="39"/>
    </row>
    <row r="139" spans="1:11" s="67" customFormat="1" ht="12" customHeight="1" thickBot="1" x14ac:dyDescent="0.25">
      <c r="A139" s="77" t="s">
        <v>84</v>
      </c>
      <c r="B139" s="91" t="s">
        <v>249</v>
      </c>
      <c r="C139" s="39"/>
    </row>
    <row r="140" spans="1:11" ht="12" customHeight="1" thickBot="1" x14ac:dyDescent="0.25">
      <c r="A140" s="26" t="s">
        <v>96</v>
      </c>
      <c r="B140" s="88" t="s">
        <v>250</v>
      </c>
      <c r="C140" s="44">
        <f>+C141+C142+C143+C144</f>
        <v>41904332</v>
      </c>
      <c r="K140" s="92"/>
    </row>
    <row r="141" spans="1:11" x14ac:dyDescent="0.2">
      <c r="A141" s="29" t="s">
        <v>98</v>
      </c>
      <c r="B141" s="90" t="s">
        <v>251</v>
      </c>
      <c r="C141" s="39"/>
    </row>
    <row r="142" spans="1:11" ht="12" customHeight="1" x14ac:dyDescent="0.2">
      <c r="A142" s="29" t="s">
        <v>100</v>
      </c>
      <c r="B142" s="90" t="s">
        <v>252</v>
      </c>
      <c r="C142" s="39">
        <f>41904332</f>
        <v>41904332</v>
      </c>
    </row>
    <row r="143" spans="1:11" s="67" customFormat="1" ht="12" customHeight="1" x14ac:dyDescent="0.2">
      <c r="A143" s="29" t="s">
        <v>102</v>
      </c>
      <c r="B143" s="90" t="s">
        <v>253</v>
      </c>
      <c r="C143" s="39"/>
    </row>
    <row r="144" spans="1:11" s="67" customFormat="1" ht="12" customHeight="1" thickBot="1" x14ac:dyDescent="0.25">
      <c r="A144" s="77" t="s">
        <v>104</v>
      </c>
      <c r="B144" s="91" t="s">
        <v>254</v>
      </c>
      <c r="C144" s="39"/>
    </row>
    <row r="145" spans="1:6" s="67" customFormat="1" ht="12" customHeight="1" thickBot="1" x14ac:dyDescent="0.25">
      <c r="A145" s="26" t="s">
        <v>255</v>
      </c>
      <c r="B145" s="88" t="s">
        <v>256</v>
      </c>
      <c r="C145" s="93">
        <f>+C146+C147+C148+C149+C150</f>
        <v>0</v>
      </c>
    </row>
    <row r="146" spans="1:6" s="67" customFormat="1" ht="12" customHeight="1" x14ac:dyDescent="0.2">
      <c r="A146" s="29" t="s">
        <v>110</v>
      </c>
      <c r="B146" s="90" t="s">
        <v>257</v>
      </c>
      <c r="C146" s="39"/>
    </row>
    <row r="147" spans="1:6" s="67" customFormat="1" ht="12" customHeight="1" x14ac:dyDescent="0.2">
      <c r="A147" s="29" t="s">
        <v>112</v>
      </c>
      <c r="B147" s="90" t="s">
        <v>258</v>
      </c>
      <c r="C147" s="39"/>
    </row>
    <row r="148" spans="1:6" s="67" customFormat="1" ht="12" customHeight="1" x14ac:dyDescent="0.2">
      <c r="A148" s="29" t="s">
        <v>114</v>
      </c>
      <c r="B148" s="90" t="s">
        <v>259</v>
      </c>
      <c r="C148" s="39"/>
    </row>
    <row r="149" spans="1:6" ht="12.75" customHeight="1" x14ac:dyDescent="0.2">
      <c r="A149" s="29" t="s">
        <v>116</v>
      </c>
      <c r="B149" s="90" t="s">
        <v>260</v>
      </c>
      <c r="C149" s="39"/>
    </row>
    <row r="150" spans="1:6" ht="12.75" customHeight="1" thickBot="1" x14ac:dyDescent="0.25">
      <c r="A150" s="77" t="s">
        <v>261</v>
      </c>
      <c r="B150" s="91" t="s">
        <v>262</v>
      </c>
      <c r="C150" s="47"/>
    </row>
    <row r="151" spans="1:6" ht="12.75" customHeight="1" thickBot="1" x14ac:dyDescent="0.25">
      <c r="A151" s="94" t="s">
        <v>118</v>
      </c>
      <c r="B151" s="88" t="s">
        <v>263</v>
      </c>
      <c r="C151" s="93"/>
    </row>
    <row r="152" spans="1:6" ht="12" customHeight="1" thickBot="1" x14ac:dyDescent="0.25">
      <c r="A152" s="94" t="s">
        <v>128</v>
      </c>
      <c r="B152" s="88" t="s">
        <v>264</v>
      </c>
      <c r="C152" s="93"/>
    </row>
    <row r="153" spans="1:6" ht="15" customHeight="1" thickBot="1" x14ac:dyDescent="0.25">
      <c r="A153" s="26" t="s">
        <v>265</v>
      </c>
      <c r="B153" s="88" t="s">
        <v>266</v>
      </c>
      <c r="C153" s="95">
        <f>+C129+C133+C140+C145+C151+C152</f>
        <v>153578832</v>
      </c>
    </row>
    <row r="154" spans="1:6" ht="13.5" thickBot="1" x14ac:dyDescent="0.25">
      <c r="A154" s="96" t="s">
        <v>267</v>
      </c>
      <c r="B154" s="97" t="s">
        <v>268</v>
      </c>
      <c r="C154" s="95">
        <f>+C128+C153</f>
        <v>2287765973</v>
      </c>
      <c r="F154" s="98"/>
    </row>
    <row r="155" spans="1:6" ht="15" customHeight="1" thickBot="1" x14ac:dyDescent="0.25"/>
    <row r="156" spans="1:6" ht="14.25" customHeight="1" thickBot="1" x14ac:dyDescent="0.25">
      <c r="A156" s="102" t="s">
        <v>269</v>
      </c>
      <c r="B156" s="103"/>
      <c r="C156" s="10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35/2019.(XI.28.)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2019-12-02T09:44:42Z</dcterms:created>
  <dcterms:modified xsi:type="dcterms:W3CDTF">2019-12-02T09:44:43Z</dcterms:modified>
</cp:coreProperties>
</file>